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2. Data Medco\02. Operation Work\00. Daily Generation Report\Juni 2025\"/>
    </mc:Choice>
  </mc:AlternateContent>
  <xr:revisionPtr revIDLastSave="0" documentId="13_ncr:1_{DA746DCA-DD62-4AC5-A523-65A59CA4011E}" xr6:coauthVersionLast="47" xr6:coauthVersionMax="47" xr10:uidLastSave="{00000000-0000-0000-0000-000000000000}"/>
  <bookViews>
    <workbookView xWindow="-120" yWindow="-120" windowWidth="20730" windowHeight="11040" tabRatio="652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</workbook>
</file>

<file path=xl/calcChain.xml><?xml version="1.0" encoding="utf-8"?>
<calcChain xmlns="http://schemas.openxmlformats.org/spreadsheetml/2006/main">
  <c r="BI32" i="37" l="1"/>
  <c r="BH32" i="37"/>
  <c r="BG32" i="37"/>
  <c r="BF32" i="37"/>
  <c r="BE32" i="37"/>
  <c r="BD32" i="37"/>
  <c r="BC32" i="37"/>
  <c r="BB32" i="37"/>
  <c r="BA32" i="37"/>
  <c r="AZ32" i="37"/>
  <c r="AY32" i="37"/>
  <c r="AX32" i="37"/>
  <c r="AW32" i="37"/>
  <c r="AV32" i="37"/>
  <c r="AU32" i="37"/>
  <c r="AT32" i="37"/>
  <c r="AS32" i="37"/>
  <c r="AR32" i="37"/>
  <c r="AQ32" i="37"/>
  <c r="AP32" i="37"/>
  <c r="AO32" i="37"/>
  <c r="AN32" i="37"/>
  <c r="AM32" i="37"/>
  <c r="AL32" i="37"/>
  <c r="AK32" i="37"/>
  <c r="AJ32" i="37"/>
  <c r="AI32" i="37"/>
  <c r="AH32" i="37"/>
  <c r="AG32" i="37"/>
  <c r="AF32" i="37"/>
  <c r="AE32" i="37"/>
  <c r="AD32" i="37"/>
  <c r="AC32" i="37"/>
  <c r="AB32" i="37"/>
  <c r="AA32" i="37"/>
  <c r="Z32" i="37"/>
  <c r="Y32" i="37"/>
  <c r="X32" i="37"/>
  <c r="W32" i="37"/>
  <c r="V32" i="37"/>
  <c r="U32" i="37"/>
  <c r="T32" i="37"/>
  <c r="S32" i="37"/>
  <c r="R32" i="37"/>
  <c r="Q32" i="37"/>
  <c r="P32" i="37"/>
  <c r="O32" i="37"/>
  <c r="N32" i="37"/>
  <c r="M32" i="37"/>
  <c r="L32" i="37"/>
  <c r="K32" i="37"/>
  <c r="J32" i="37"/>
  <c r="I32" i="37"/>
  <c r="H32" i="37"/>
  <c r="G32" i="37"/>
  <c r="F32" i="37"/>
  <c r="E32" i="37"/>
  <c r="D32" i="37"/>
  <c r="C32" i="37"/>
  <c r="B32" i="37"/>
  <c r="BI31" i="37"/>
  <c r="BH31" i="37"/>
  <c r="BG31" i="37"/>
  <c r="BF31" i="37"/>
  <c r="BE31" i="37"/>
  <c r="BD31" i="37"/>
  <c r="BC31" i="37"/>
  <c r="BB31" i="37"/>
  <c r="BA31" i="37"/>
  <c r="AZ31" i="37"/>
  <c r="AY31" i="37"/>
  <c r="AX31" i="37"/>
  <c r="AW31" i="37"/>
  <c r="AV31" i="37"/>
  <c r="AU31" i="37"/>
  <c r="AT31" i="37"/>
  <c r="AS31" i="37"/>
  <c r="AR31" i="37"/>
  <c r="AQ31" i="37"/>
  <c r="AP31" i="37"/>
  <c r="AO31" i="37"/>
  <c r="AN31" i="37"/>
  <c r="AM31" i="37"/>
  <c r="AL31" i="37"/>
  <c r="AK31" i="37"/>
  <c r="AJ31" i="37"/>
  <c r="AI31" i="37"/>
  <c r="AH31" i="37"/>
  <c r="AG31" i="37"/>
  <c r="AF31" i="37"/>
  <c r="AE31" i="37"/>
  <c r="AD31" i="37"/>
  <c r="AC31" i="37"/>
  <c r="AB31" i="37"/>
  <c r="AA31" i="37"/>
  <c r="Z31" i="37"/>
  <c r="Y31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K31" i="37"/>
  <c r="J31" i="37"/>
  <c r="I31" i="37"/>
  <c r="H31" i="37"/>
  <c r="G31" i="37"/>
  <c r="F31" i="37"/>
  <c r="E31" i="37"/>
  <c r="D31" i="37"/>
  <c r="C31" i="37"/>
  <c r="B31" i="37"/>
  <c r="BI30" i="37"/>
  <c r="BH30" i="37"/>
  <c r="BG30" i="37"/>
  <c r="BF30" i="37"/>
  <c r="BE30" i="37"/>
  <c r="BD30" i="37"/>
  <c r="BC30" i="37"/>
  <c r="BB30" i="37"/>
  <c r="BA30" i="37"/>
  <c r="AZ30" i="37"/>
  <c r="AY30" i="37"/>
  <c r="AX30" i="37"/>
  <c r="AW30" i="37"/>
  <c r="AV30" i="37"/>
  <c r="AU30" i="37"/>
  <c r="AT30" i="37"/>
  <c r="AT29" i="37" s="1"/>
  <c r="AS30" i="37"/>
  <c r="AR30" i="37"/>
  <c r="AQ30" i="37"/>
  <c r="AP30" i="37"/>
  <c r="AO30" i="37"/>
  <c r="AN30" i="37"/>
  <c r="AM30" i="37"/>
  <c r="AL30" i="37"/>
  <c r="AK30" i="37"/>
  <c r="AJ30" i="37"/>
  <c r="AI30" i="37"/>
  <c r="AH30" i="37"/>
  <c r="AG30" i="37"/>
  <c r="AF30" i="37"/>
  <c r="AE30" i="37"/>
  <c r="AD30" i="37"/>
  <c r="AC30" i="37"/>
  <c r="AB30" i="37"/>
  <c r="AA30" i="37"/>
  <c r="Z30" i="37"/>
  <c r="Y30" i="37"/>
  <c r="X30" i="37"/>
  <c r="W30" i="37"/>
  <c r="V30" i="37"/>
  <c r="U30" i="37"/>
  <c r="T30" i="37"/>
  <c r="S30" i="37"/>
  <c r="R30" i="37"/>
  <c r="Q30" i="37"/>
  <c r="P30" i="37"/>
  <c r="O30" i="37"/>
  <c r="N30" i="37"/>
  <c r="M30" i="37"/>
  <c r="L30" i="37"/>
  <c r="K30" i="37"/>
  <c r="J30" i="37"/>
  <c r="I30" i="37"/>
  <c r="H30" i="37"/>
  <c r="G30" i="37"/>
  <c r="F30" i="37"/>
  <c r="E30" i="37"/>
  <c r="D30" i="37"/>
  <c r="C30" i="37"/>
  <c r="C29" i="37" s="1"/>
  <c r="B30" i="37"/>
  <c r="B29" i="37" s="1"/>
  <c r="AR29" i="37"/>
  <c r="AQ29" i="37"/>
  <c r="AP29" i="37"/>
  <c r="AO29" i="37"/>
  <c r="AD29" i="37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819B915C-E77D-4049-870F-370997C8E25F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441D790E-4FE7-458C-B9F1-FDB204BA845D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</commentList>
</comments>
</file>

<file path=xl/sharedStrings.xml><?xml version="1.0" encoding="utf-8"?>
<sst xmlns="http://schemas.openxmlformats.org/spreadsheetml/2006/main" count="623" uniqueCount="336">
  <si>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</si>
  <si>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</si>
  <si>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</si>
  <si>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</si>
  <si>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</si>
  <si>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</si>
  <si>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</si>
  <si>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</si>
  <si>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</si>
  <si>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</si>
  <si>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</si>
  <si>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</si>
  <si>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</si>
  <si>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</si>
  <si>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</si>
  <si>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</si>
  <si>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</si>
  <si>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</si>
  <si>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</si>
  <si>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</si>
  <si>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</si>
  <si>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</si>
  <si>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</si>
  <si>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</si>
  <si>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</si>
  <si>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</si>
  <si>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</si>
  <si>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</si>
  <si>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</si>
  <si>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</si>
  <si>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</si>
  <si>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</si>
  <si>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</si>
  <si>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</si>
  <si>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</si>
  <si>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</si>
  <si>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</si>
  <si>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</si>
  <si>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</si>
  <si>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</si>
  <si>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</si>
  <si>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</si>
  <si>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</si>
  <si>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</si>
  <si>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</si>
  <si>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</si>
  <si>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</si>
  <si>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</si>
  <si>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</si>
  <si>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</si>
  <si>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</si>
  <si>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</si>
  <si>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</si>
  <si>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</si>
  <si>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</si>
  <si>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</si>
  <si>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</si>
  <si>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</si>
  <si>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</si>
  <si>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</si>
  <si>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</si>
  <si>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</si>
  <si>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</si>
  <si>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</si>
  <si>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</si>
  <si>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</si>
  <si>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</si>
  <si>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</si>
  <si>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</si>
  <si>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</si>
  <si>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</si>
  <si>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</si>
  <si>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</si>
  <si>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</si>
  <si>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</si>
  <si>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</si>
  <si>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</si>
  <si>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</si>
  <si>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</si>
  <si>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</si>
  <si>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</si>
  <si>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</si>
  <si>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</si>
  <si>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</si>
  <si>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</si>
  <si>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</si>
  <si>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</si>
  <si>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</si>
  <si>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</si>
  <si>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</si>
  <si>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</si>
  <si>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</si>
  <si>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</si>
  <si>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</si>
  <si>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</si>
  <si>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</si>
  <si>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</si>
  <si>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</si>
  <si>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</si>
  <si>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</si>
  <si>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</si>
  <si>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</si>
  <si>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</si>
  <si>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</si>
  <si>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</si>
  <si>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</si>
  <si>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</si>
  <si>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</si>
  <si>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</si>
  <si>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</si>
  <si>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</si>
  <si>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</si>
  <si>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</si>
  <si>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</si>
  <si>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</si>
  <si>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</si>
  <si>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</si>
  <si>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</si>
  <si>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</si>
  <si>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</si>
  <si>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</si>
  <si>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</si>
  <si>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</si>
  <si>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</si>
  <si>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</si>
  <si>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</si>
  <si>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</si>
  <si>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</si>
  <si>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</si>
  <si>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</si>
  <si>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</si>
  <si>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</si>
  <si>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</si>
  <si>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</si>
  <si>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</si>
  <si>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</si>
  <si>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</si>
  <si>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</si>
  <si>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</si>
  <si>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</si>
  <si>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</si>
  <si>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</si>
  <si>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</si>
  <si>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</si>
  <si>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</si>
  <si>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</si>
  <si>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</si>
  <si>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</si>
  <si>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</si>
  <si>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</si>
  <si>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</si>
  <si>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</si>
  <si>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</si>
  <si>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</si>
  <si>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</si>
  <si>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</si>
  <si>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</si>
  <si>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</si>
  <si>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</si>
  <si>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</si>
  <si>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</si>
  <si>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</si>
  <si>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</si>
  <si>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</si>
  <si>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</si>
  <si>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</si>
  <si>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</si>
  <si>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</si>
  <si>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</si>
  <si>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</si>
  <si>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</si>
  <si>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</si>
  <si>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</si>
  <si>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</si>
  <si>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</si>
  <si>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</si>
  <si>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</si>
  <si>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</si>
  <si>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</si>
  <si>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</si>
  <si>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</si>
  <si>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</si>
  <si>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</si>
  <si>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</si>
  <si>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</si>
  <si>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</si>
  <si>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</si>
  <si>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</si>
  <si>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</si>
  <si>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</si>
  <si>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</si>
  <si>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</si>
  <si>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</si>
  <si>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</si>
  <si>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</si>
  <si>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</si>
  <si>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</si>
  <si>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</si>
  <si>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</si>
  <si>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</si>
  <si>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</si>
  <si>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</si>
  <si>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</si>
  <si>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</si>
  <si>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</si>
  <si>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</si>
  <si>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</si>
  <si>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</si>
  <si>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</si>
  <si>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</si>
  <si>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</si>
  <si>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</si>
  <si>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</si>
  <si>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</si>
  <si>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</si>
  <si>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</si>
  <si>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</si>
  <si>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</si>
  <si>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</si>
  <si>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</si>
  <si>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</si>
  <si>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</si>
  <si>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</si>
  <si>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</si>
  <si>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</si>
  <si>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</si>
  <si>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</si>
  <si>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</si>
  <si>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</si>
  <si>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</si>
  <si>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</si>
  <si>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Header Reinjection Pump Temperature</t>
  </si>
  <si>
    <t>Header Reinjection Pump Pressure</t>
  </si>
  <si>
    <t>Opening 
CV-A</t>
  </si>
  <si>
    <t>Opening 
CV-B</t>
  </si>
  <si>
    <t>Bara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</si>
  <si>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</si>
  <si>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</si>
  <si>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</si>
  <si>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</si>
  <si>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</si>
  <si>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</si>
  <si>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</si>
  <si>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</si>
  <si>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</si>
  <si>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</si>
  <si>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</si>
  <si>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</si>
  <si>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</si>
  <si>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</si>
  <si>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</si>
  <si>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</si>
  <si>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</si>
  <si>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</si>
  <si>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</si>
  <si>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</si>
  <si>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</si>
  <si>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</si>
  <si>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</si>
  <si>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</si>
  <si>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</si>
  <si>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</si>
  <si>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</si>
  <si>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</si>
  <si>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</si>
  <si>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</si>
  <si>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</si>
  <si>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</si>
  <si>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</si>
  <si>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</si>
  <si>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</si>
  <si>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</si>
  <si>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</si>
  <si>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</si>
  <si>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</si>
  <si>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</si>
  <si>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</si>
  <si>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</si>
  <si>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</si>
  <si>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</si>
  <si>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</si>
  <si>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</si>
  <si>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</si>
  <si>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</si>
  <si>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</si>
  <si>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</si>
  <si>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</si>
  <si>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</si>
  <si>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</si>
  <si>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</si>
  <si>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</si>
  <si>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</si>
  <si>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</si>
  <si>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</si>
  <si>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</si>
  <si>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</si>
  <si>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</si>
  <si>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</si>
  <si>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</si>
  <si>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</si>
  <si>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</si>
  <si>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</si>
  <si>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</si>
  <si>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Steamfield : Vandy</t>
  </si>
  <si>
    <t>Shift Leader : Hary</t>
  </si>
  <si>
    <t>CCR Operator : Fauzan</t>
  </si>
  <si>
    <t>22:00</t>
  </si>
  <si>
    <t>Shift Leader : Mahatir</t>
  </si>
  <si>
    <t>5. Brine Booster Pump IJN-8B (P-2301B) have indication mechseal leaking. Status: CB open and manual valve suction &amp; discharge close.</t>
  </si>
  <si>
    <t>6. Brine Booster Pump IJN-6A (P-2201A) have indication mechseal leaking</t>
  </si>
  <si>
    <t>7. Brine Dump Control valve Ijen-6  PV-2227A indication passing</t>
  </si>
  <si>
    <t>8. Compressor A have indication noise on bearing screw pump</t>
  </si>
  <si>
    <t>5. Brine Booster Pump IJN-8B (P-2301B) have indication mechseal leaking</t>
  </si>
  <si>
    <t xml:space="preserve">1. Steam Dump Control Valve PV-2430B indication PV has passing problem </t>
  </si>
  <si>
    <t>Delta Pressure</t>
  </si>
  <si>
    <t>Barg</t>
  </si>
  <si>
    <t>PV-2503</t>
  </si>
  <si>
    <t>23:30</t>
  </si>
  <si>
    <t>CCR Operator : Ois</t>
  </si>
  <si>
    <t>Steamfield : Dadan</t>
  </si>
  <si>
    <t>Top up plan 53B barrel on BBP IJN 6 B</t>
  </si>
  <si>
    <t>Dispatch adviced load ROH 32.09 MW (Mr. M. Bahrul)</t>
  </si>
  <si>
    <t>Daily tool box meeting</t>
  </si>
  <si>
    <t>MOV IJN 5-1 (PV-2705A) Online Stroking Test (Standart activities schedule)</t>
  </si>
  <si>
    <t>Main Fire Pump and Diesel fire pump Testing (Standart activities schedule)</t>
  </si>
  <si>
    <t>Master valve IW IJN 5-1 exercise (Standart activities schedule)</t>
  </si>
  <si>
    <t>Running test jockey pump (Standart activities schedule)</t>
  </si>
  <si>
    <t>Turn off CB fire diesel fire pump due to repair leakage oil by MTC team</t>
  </si>
  <si>
    <t>Reinjection Pump B/P Control Valve (PV-2605) Offline Stroke Test (Standart activities schedule)</t>
  </si>
  <si>
    <t>Master valve PW IJN 9-1 exercise (Standart activities schedule)</t>
  </si>
  <si>
    <t>P8202 Fire Water Refilling pump run test (Standart activities schedule)</t>
  </si>
  <si>
    <t>Finishing troubleshoot streetlighting by MTC team</t>
  </si>
  <si>
    <t>Install gasket seal plan 53B Brine Booster Pump B IJN 8 by MTC team</t>
  </si>
  <si>
    <t>Master valve IW IJN 2-1 exercise (Standart activities schedule)</t>
  </si>
  <si>
    <t>Inspection of auxilliary trafo (Standart activities schedule)</t>
  </si>
  <si>
    <t>Handover day shift to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</si>
</sst>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_-;\-* #,##0_-;_-* &quot;-&quot;_-;_-@_-"/>
    <numFmt numFmtId="165" formatCode="_-* #,##0.00_-;\-* #,##0.00_-;_-* &quot;-&quot;??_-;_-@_-"/>
    <numFmt numFmtId="166" formatCode="[$-409]d\-mmm\-yyyy;@"/>
    <numFmt numFmtId="167" formatCode="0.000"/>
    <numFmt numFmtId="168" formatCode="0.0"/>
    <numFmt numFmtId="169" formatCode="h:mm;@"/>
    <numFmt numFmtId="170" formatCode="#,##0.0"/>
    <numFmt numFmtId="171" formatCode="#,##0.00000000"/>
    <numFmt numFmtId="172" formatCode="[$-409]mmmm\ d\,\ yyyy;@"/>
    <numFmt numFmtId="173" formatCode="[$-409]d\-mmm;@"/>
    <numFmt numFmtId="174" formatCode="[$-13809]dddd\,\ dd\ mmmm\ yyyy;@"/>
    <numFmt numFmtId="175" formatCode="[$-13809]hh:mm;@"/>
    <numFmt numFmtId="176" formatCode="#,##0;[Red]#,##0"/>
    <numFmt numFmtId="177" formatCode="@\."/>
    <numFmt numFmtId="178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165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165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164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164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4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164" fontId="63" fillId="0" borderId="0" applyFont="0" applyFill="0" applyBorder="0" applyAlignment="0" applyProtection="0"/>
    <xf numFmtId="0" fontId="62" fillId="0" borderId="0"/>
    <xf numFmtId="16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5" fontId="77" fillId="0" borderId="0" applyFont="0" applyFill="0" applyBorder="0" applyAlignment="0" applyProtection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165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165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165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164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165" fontId="77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165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164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4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164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164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164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164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164" fontId="23" fillId="0" borderId="0" applyFont="0" applyFill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896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8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7" fontId="77" fillId="0" borderId="0" xfId="833" applyNumberFormat="1" applyAlignment="1">
      <alignment vertical="center" wrapText="1"/>
    </xf>
    <xf numFmtId="171" fontId="0" fillId="0" borderId="0" xfId="0" applyNumberFormat="1"/>
    <xf numFmtId="170" fontId="0" fillId="0" borderId="0" xfId="0" applyNumberFormat="1"/>
    <xf numFmtId="170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9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9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70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6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9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7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165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9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3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6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5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6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70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126" fillId="0" borderId="0" xfId="0" applyNumberFormat="1" applyFont="1" applyAlignment="1">
      <alignment horizontal="center" vertic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6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8" fontId="0" fillId="0" borderId="105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vertical="center"/>
    </xf>
    <xf numFmtId="178" fontId="0" fillId="0" borderId="99" xfId="0" applyNumberFormat="1" applyBorder="1" applyAlignment="1">
      <alignment vertical="center"/>
    </xf>
    <xf numFmtId="0" fontId="85" fillId="4" borderId="68" xfId="1443" applyFont="1" applyFill="1" applyBorder="1" applyAlignment="1">
      <alignment horizontal="left"/>
    </xf>
    <xf numFmtId="20" fontId="77" fillId="4" borderId="114" xfId="21" applyNumberFormat="1" applyFont="1" applyFill="1" applyBorder="1" applyAlignment="1" applyProtection="1">
      <alignment horizontal="center" vertical="center"/>
      <protection locked="0"/>
    </xf>
    <xf numFmtId="20" fontId="77" fillId="4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10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applyFont="1" applyAlignment="1">
      <alignment horizontal="center"/>
    </xf>
    <xf numFmtId="20" fontId="77" fillId="0" borderId="113" xfId="21" quotePrefix="1" applyNumberFormat="1" applyFont="1" applyFill="1" applyBorder="1" applyAlignment="1" applyProtection="1">
      <alignment horizontal="center" vertical="center"/>
      <protection locked="0"/>
    </xf>
    <xf numFmtId="20" fontId="85" fillId="0" borderId="1" xfId="0" quotePrefix="1" applyNumberFormat="1" applyFont="1" applyBorder="1" applyAlignment="1">
      <alignment horizontal="center" vertical="center"/>
    </xf>
    <xf numFmtId="0" fontId="79" fillId="0" borderId="10" xfId="0" applyFont="1" applyBorder="1" applyAlignment="1">
      <alignment horizontal="center" vertical="center" wrapText="1"/>
    </xf>
    <xf numFmtId="0" fontId="79" fillId="0" borderId="74" xfId="0" applyFont="1" applyBorder="1" applyAlignment="1">
      <alignment horizontal="center" vertical="center"/>
    </xf>
    <xf numFmtId="0" fontId="112" fillId="4" borderId="109" xfId="1443" quotePrefix="1" applyFont="1" applyFill="1" applyBorder="1" applyAlignment="1">
      <alignment horizontal="center" vertical="center"/>
    </xf>
    <xf numFmtId="0" fontId="77" fillId="0" borderId="13" xfId="1443" applyBorder="1" applyAlignment="1">
      <alignment horizontal="left" vertical="center"/>
    </xf>
    <xf numFmtId="0" fontId="77" fillId="0" borderId="7" xfId="1443" applyBorder="1" applyAlignment="1">
      <alignment horizontal="left" vertical="center"/>
    </xf>
    <xf numFmtId="0" fontId="77" fillId="0" borderId="100" xfId="1443" applyBorder="1" applyAlignment="1">
      <alignment horizontal="left" vertical="center"/>
    </xf>
    <xf numFmtId="0" fontId="79" fillId="0" borderId="7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9" fillId="0" borderId="108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0" fontId="79" fillId="0" borderId="51" xfId="0" applyFont="1" applyBorder="1" applyAlignment="1">
      <alignment horizontal="center" vertical="center"/>
    </xf>
    <xf numFmtId="0" fontId="79" fillId="0" borderId="66" xfId="0" applyFont="1" applyBorder="1" applyAlignment="1">
      <alignment horizontal="center" vertical="center"/>
    </xf>
    <xf numFmtId="22" fontId="79" fillId="0" borderId="110" xfId="0" applyNumberFormat="1" applyFont="1" applyBorder="1" applyAlignment="1">
      <alignment vertical="center"/>
    </xf>
    <xf numFmtId="4" fontId="79" fillId="0" borderId="62" xfId="0" quotePrefix="1" applyNumberFormat="1" applyFont="1" applyBorder="1" applyAlignment="1">
      <alignment horizontal="right" vertical="center"/>
    </xf>
    <xf numFmtId="4" fontId="79" fillId="0" borderId="44" xfId="0" quotePrefix="1" applyNumberFormat="1" applyFont="1" applyBorder="1" applyAlignment="1">
      <alignment horizontal="right" vertical="center"/>
    </xf>
    <xf numFmtId="4" fontId="79" fillId="0" borderId="109" xfId="0" quotePrefix="1" applyNumberFormat="1" applyFont="1" applyBorder="1" applyAlignment="1">
      <alignment horizontal="right" vertical="center"/>
    </xf>
    <xf numFmtId="4" fontId="79" fillId="0" borderId="60" xfId="0" quotePrefix="1" applyNumberFormat="1" applyFont="1" applyBorder="1" applyAlignment="1">
      <alignment horizontal="right" vertical="center"/>
    </xf>
    <xf numFmtId="4" fontId="79" fillId="0" borderId="110" xfId="0" quotePrefix="1" applyNumberFormat="1" applyFont="1" applyBorder="1" applyAlignment="1">
      <alignment horizontal="right" vertical="center"/>
    </xf>
    <xf numFmtId="4" fontId="79" fillId="0" borderId="110" xfId="0" applyNumberFormat="1" applyFont="1" applyBorder="1" applyAlignment="1">
      <alignment horizontal="right" vertical="center"/>
    </xf>
    <xf numFmtId="4" fontId="79" fillId="0" borderId="100" xfId="0" applyNumberFormat="1" applyFont="1" applyBorder="1" applyAlignment="1">
      <alignment horizontal="right" vertical="center"/>
    </xf>
    <xf numFmtId="0" fontId="127" fillId="0" borderId="0" xfId="0" applyFont="1" applyFill="1" applyAlignment="1">
      <alignment horizontal="center" vertical="center"/>
    </xf>
    <xf numFmtId="22" fontId="79" fillId="0" borderId="106" xfId="0" applyNumberFormat="1" applyFont="1" applyBorder="1" applyAlignment="1">
      <alignment vertical="center"/>
    </xf>
    <xf numFmtId="4" fontId="79" fillId="0" borderId="57" xfId="0" quotePrefix="1" applyNumberFormat="1" applyFont="1" applyBorder="1" applyAlignment="1">
      <alignment horizontal="right" vertical="center"/>
    </xf>
    <xf numFmtId="4" fontId="79" fillId="0" borderId="45" xfId="0" quotePrefix="1" applyNumberFormat="1" applyFont="1" applyBorder="1" applyAlignment="1">
      <alignment horizontal="right" vertical="center"/>
    </xf>
    <xf numFmtId="4" fontId="79" fillId="0" borderId="106" xfId="0" quotePrefix="1" applyNumberFormat="1" applyFont="1" applyBorder="1" applyAlignment="1">
      <alignment horizontal="right" vertical="center"/>
    </xf>
    <xf numFmtId="4" fontId="79" fillId="0" borderId="106" xfId="0" applyNumberFormat="1" applyFont="1" applyBorder="1" applyAlignment="1">
      <alignment horizontal="right" vertical="center"/>
    </xf>
    <xf numFmtId="4" fontId="79" fillId="0" borderId="76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 vertical="center"/>
    </xf>
    <xf numFmtId="4" fontId="79" fillId="39" borderId="8" xfId="0" applyNumberFormat="1" applyFont="1" applyFill="1" applyBorder="1" applyAlignment="1">
      <alignment horizontal="right" vertical="center"/>
    </xf>
    <xf numFmtId="4" fontId="79" fillId="39" borderId="67" xfId="0" applyNumberFormat="1" applyFont="1" applyFill="1" applyBorder="1" applyAlignment="1">
      <alignment horizontal="right" vertical="center"/>
    </xf>
    <xf numFmtId="4" fontId="79" fillId="39" borderId="5" xfId="0" applyNumberFormat="1" applyFont="1" applyFill="1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69" fontId="123" fillId="39" borderId="106" xfId="29" applyNumberFormat="1" applyFont="1" applyFill="1" applyBorder="1" applyAlignment="1">
      <alignment horizontal="center" vertical="center"/>
    </xf>
    <xf numFmtId="2" fontId="79" fillId="39" borderId="57" xfId="0" quotePrefix="1" applyNumberFormat="1" applyFont="1" applyFill="1" applyBorder="1" applyAlignment="1">
      <alignment vertical="center"/>
    </xf>
    <xf numFmtId="2" fontId="79" fillId="39" borderId="45" xfId="0" quotePrefix="1" applyNumberFormat="1" applyFont="1" applyFill="1" applyBorder="1" applyAlignment="1">
      <alignment vertical="center"/>
    </xf>
    <xf numFmtId="2" fontId="79" fillId="39" borderId="106" xfId="0" quotePrefix="1" applyNumberFormat="1" applyFont="1" applyFill="1" applyBorder="1" applyAlignment="1">
      <alignment vertical="center"/>
    </xf>
    <xf numFmtId="2" fontId="79" fillId="39" borderId="1" xfId="0" quotePrefix="1" applyNumberFormat="1" applyFont="1" applyFill="1" applyBorder="1" applyAlignment="1">
      <alignment vertical="center"/>
    </xf>
    <xf numFmtId="2" fontId="79" fillId="39" borderId="76" xfId="0" quotePrefix="1" applyNumberFormat="1" applyFont="1" applyFill="1" applyBorder="1" applyAlignment="1">
      <alignment vertical="center"/>
    </xf>
    <xf numFmtId="2" fontId="79" fillId="39" borderId="8" xfId="0" quotePrefix="1" applyNumberFormat="1" applyFont="1" applyFill="1" applyBorder="1" applyAlignment="1">
      <alignment vertical="center"/>
    </xf>
    <xf numFmtId="2" fontId="79" fillId="39" borderId="67" xfId="0" quotePrefix="1" applyNumberFormat="1" applyFont="1" applyFill="1" applyBorder="1" applyAlignment="1">
      <alignment vertical="center"/>
    </xf>
    <xf numFmtId="2" fontId="79" fillId="39" borderId="5" xfId="0" quotePrefix="1" applyNumberFormat="1" applyFont="1" applyFill="1" applyBorder="1" applyAlignment="1">
      <alignment vertical="center"/>
    </xf>
    <xf numFmtId="2" fontId="79" fillId="39" borderId="57" xfId="0" applyNumberFormat="1" applyFont="1" applyFill="1" applyBorder="1" applyAlignment="1">
      <alignment vertical="center"/>
    </xf>
    <xf numFmtId="2" fontId="79" fillId="39" borderId="45" xfId="0" applyNumberFormat="1" applyFont="1" applyFill="1" applyBorder="1" applyAlignment="1">
      <alignment vertical="center"/>
    </xf>
    <xf numFmtId="2" fontId="79" fillId="39" borderId="106" xfId="0" applyNumberFormat="1" applyFont="1" applyFill="1" applyBorder="1" applyAlignment="1">
      <alignment vertical="center"/>
    </xf>
    <xf numFmtId="2" fontId="79" fillId="39" borderId="1" xfId="0" applyNumberFormat="1" applyFont="1" applyFill="1" applyBorder="1" applyAlignment="1">
      <alignment vertical="center"/>
    </xf>
    <xf numFmtId="2" fontId="79" fillId="39" borderId="76" xfId="0" applyNumberFormat="1" applyFont="1" applyFill="1" applyBorder="1" applyAlignment="1">
      <alignment vertical="center"/>
    </xf>
    <xf numFmtId="2" fontId="79" fillId="39" borderId="8" xfId="0" applyNumberFormat="1" applyFont="1" applyFill="1" applyBorder="1" applyAlignment="1">
      <alignment vertical="center"/>
    </xf>
    <xf numFmtId="2" fontId="79" fillId="39" borderId="67" xfId="0" applyNumberFormat="1" applyFont="1" applyFill="1" applyBorder="1" applyAlignment="1">
      <alignment vertical="center"/>
    </xf>
    <xf numFmtId="2" fontId="79" fillId="39" borderId="5" xfId="0" applyNumberFormat="1" applyFont="1" applyFill="1" applyBorder="1" applyAlignment="1">
      <alignment vertical="center"/>
    </xf>
    <xf numFmtId="169" fontId="123" fillId="39" borderId="113" xfId="29" applyNumberFormat="1" applyFont="1" applyFill="1" applyBorder="1" applyAlignment="1">
      <alignment horizontal="center" vertical="center"/>
    </xf>
    <xf numFmtId="2" fontId="79" fillId="39" borderId="58" xfId="0" applyNumberFormat="1" applyFont="1" applyFill="1" applyBorder="1" applyAlignment="1">
      <alignment vertical="center"/>
    </xf>
    <xf numFmtId="2" fontId="79" fillId="39" borderId="47" xfId="0" applyNumberFormat="1" applyFont="1" applyFill="1" applyBorder="1" applyAlignment="1">
      <alignment vertical="center"/>
    </xf>
    <xf numFmtId="2" fontId="79" fillId="39" borderId="113" xfId="0" applyNumberFormat="1" applyFont="1" applyFill="1" applyBorder="1" applyAlignment="1">
      <alignment vertical="center"/>
    </xf>
    <xf numFmtId="2" fontId="79" fillId="39" borderId="46" xfId="0" applyNumberFormat="1" applyFont="1" applyFill="1" applyBorder="1" applyAlignment="1">
      <alignment vertical="center"/>
    </xf>
    <xf numFmtId="2" fontId="79" fillId="39" borderId="77" xfId="0" applyNumberFormat="1" applyFont="1" applyFill="1" applyBorder="1" applyAlignment="1">
      <alignment vertical="center"/>
    </xf>
    <xf numFmtId="2" fontId="79" fillId="39" borderId="87" xfId="0" applyNumberFormat="1" applyFont="1" applyFill="1" applyBorder="1" applyAlignment="1">
      <alignment vertical="center"/>
    </xf>
    <xf numFmtId="2" fontId="79" fillId="39" borderId="68" xfId="0" applyNumberFormat="1" applyFont="1" applyFill="1" applyBorder="1" applyAlignment="1">
      <alignment vertical="center"/>
    </xf>
    <xf numFmtId="2" fontId="79" fillId="39" borderId="82" xfId="0" applyNumberFormat="1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3" fontId="77" fillId="0" borderId="0" xfId="0" applyNumberFormat="1" applyFont="1" applyFill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172" fontId="111" fillId="37" borderId="2" xfId="1443" applyNumberFormat="1" applyFont="1" applyFill="1" applyBorder="1" applyAlignment="1">
      <alignment horizontal="right" vertical="center"/>
    </xf>
    <xf numFmtId="172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7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2" fontId="114" fillId="4" borderId="48" xfId="1443" applyNumberFormat="1" applyFont="1" applyFill="1" applyBorder="1" applyAlignment="1" applyProtection="1">
      <alignment horizontal="center" vertical="center"/>
      <protection locked="0"/>
    </xf>
    <xf numFmtId="172" fontId="114" fillId="4" borderId="49" xfId="1443" applyNumberFormat="1" applyFont="1" applyFill="1" applyBorder="1" applyAlignment="1" applyProtection="1">
      <alignment horizontal="center" vertical="center"/>
      <protection locked="0"/>
    </xf>
    <xf numFmtId="172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2" fontId="111" fillId="37" borderId="2" xfId="1443" applyNumberFormat="1" applyFont="1" applyFill="1" applyBorder="1" applyAlignment="1">
      <alignment horizontal="left" vertical="center"/>
    </xf>
    <xf numFmtId="172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4" fontId="85" fillId="4" borderId="72" xfId="1443" applyNumberFormat="1" applyFont="1" applyFill="1" applyBorder="1" applyAlignment="1" applyProtection="1">
      <alignment horizontal="center" vertical="center"/>
      <protection locked="0"/>
    </xf>
    <xf numFmtId="174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2" fontId="112" fillId="4" borderId="48" xfId="1443" applyNumberFormat="1" applyFont="1" applyFill="1" applyBorder="1" applyAlignment="1" applyProtection="1">
      <alignment horizontal="center" vertical="center"/>
      <protection locked="0"/>
    </xf>
    <xf numFmtId="172" fontId="112" fillId="4" borderId="49" xfId="1443" applyNumberFormat="1" applyFont="1" applyFill="1" applyBorder="1" applyAlignment="1" applyProtection="1">
      <alignment horizontal="center" vertical="center"/>
      <protection locked="0"/>
    </xf>
    <xf numFmtId="172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170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70" fontId="112" fillId="4" borderId="26" xfId="21" applyNumberFormat="1" applyFont="1" applyFill="1" applyBorder="1" applyAlignment="1" applyProtection="1">
      <alignment horizontal="right" vertical="center"/>
      <protection locked="0"/>
    </xf>
    <xf numFmtId="170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70" fontId="112" fillId="4" borderId="8" xfId="16" quotePrefix="1" applyNumberFormat="1" applyFont="1" applyFill="1" applyBorder="1" applyAlignment="1">
      <alignment horizontal="right" vertical="center"/>
    </xf>
    <xf numFmtId="170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70" fontId="112" fillId="4" borderId="26" xfId="16" quotePrefix="1" applyNumberFormat="1" applyFont="1" applyFill="1" applyBorder="1" applyAlignment="1">
      <alignment horizontal="right" vertical="center"/>
    </xf>
    <xf numFmtId="170" fontId="112" fillId="4" borderId="15" xfId="16" quotePrefix="1" applyNumberFormat="1" applyFont="1" applyFill="1" applyBorder="1" applyAlignment="1">
      <alignment horizontal="right" vertical="center"/>
    </xf>
    <xf numFmtId="170" fontId="117" fillId="0" borderId="18" xfId="16" applyNumberFormat="1" applyFont="1" applyBorder="1" applyAlignment="1">
      <alignment horizontal="right"/>
    </xf>
    <xf numFmtId="170" fontId="117" fillId="0" borderId="20" xfId="16" applyNumberFormat="1" applyFont="1" applyBorder="1" applyAlignment="1">
      <alignment horizontal="right"/>
    </xf>
    <xf numFmtId="170" fontId="112" fillId="4" borderId="18" xfId="21" applyNumberFormat="1" applyFont="1" applyFill="1" applyBorder="1" applyAlignment="1" applyProtection="1">
      <alignment horizontal="right" vertical="center"/>
      <protection locked="0"/>
    </xf>
    <xf numFmtId="170" fontId="112" fillId="4" borderId="19" xfId="21" applyNumberFormat="1" applyFont="1" applyFill="1" applyBorder="1" applyAlignment="1" applyProtection="1">
      <alignment horizontal="right" vertical="center"/>
      <protection locked="0"/>
    </xf>
    <xf numFmtId="170" fontId="112" fillId="4" borderId="20" xfId="21" applyNumberFormat="1" applyFont="1" applyFill="1" applyBorder="1" applyAlignment="1" applyProtection="1">
      <alignment horizontal="right" vertical="center"/>
      <protection locked="0"/>
    </xf>
    <xf numFmtId="170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70" fontId="112" fillId="5" borderId="26" xfId="21" applyNumberFormat="1" applyFont="1" applyBorder="1" applyAlignment="1" applyProtection="1">
      <alignment horizontal="right" vertical="center"/>
      <protection locked="0"/>
    </xf>
    <xf numFmtId="170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70" fontId="112" fillId="0" borderId="8" xfId="21" applyNumberFormat="1" applyFont="1" applyFill="1" applyBorder="1" applyAlignment="1" applyProtection="1">
      <alignment horizontal="right" vertical="center"/>
      <protection locked="0"/>
    </xf>
    <xf numFmtId="170" fontId="112" fillId="0" borderId="9" xfId="21" applyNumberFormat="1" applyFont="1" applyFill="1" applyBorder="1" applyAlignment="1" applyProtection="1">
      <alignment horizontal="right" vertical="center"/>
      <protection locked="0"/>
    </xf>
    <xf numFmtId="170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70" fontId="112" fillId="0" borderId="26" xfId="21" applyNumberFormat="1" applyFont="1" applyFill="1" applyBorder="1" applyAlignment="1" applyProtection="1">
      <alignment horizontal="right" vertical="center"/>
      <protection locked="0"/>
    </xf>
    <xf numFmtId="170" fontId="112" fillId="0" borderId="15" xfId="21" applyNumberFormat="1" applyFont="1" applyFill="1" applyBorder="1" applyAlignment="1" applyProtection="1">
      <alignment horizontal="right" vertical="center"/>
      <protection locked="0"/>
    </xf>
    <xf numFmtId="170" fontId="112" fillId="5" borderId="8" xfId="21" applyNumberFormat="1" applyFont="1" applyBorder="1" applyAlignment="1" applyProtection="1">
      <alignment horizontal="right" vertical="center"/>
      <protection locked="0"/>
    </xf>
    <xf numFmtId="170" fontId="112" fillId="5" borderId="28" xfId="21" applyNumberFormat="1" applyFont="1" applyBorder="1" applyAlignment="1" applyProtection="1">
      <alignment horizontal="right" vertical="center"/>
      <protection locked="0"/>
    </xf>
    <xf numFmtId="170" fontId="112" fillId="5" borderId="8" xfId="21" applyNumberFormat="1" applyFont="1" applyBorder="1" applyAlignment="1">
      <alignment horizontal="right" vertical="center"/>
    </xf>
    <xf numFmtId="170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70" fontId="112" fillId="5" borderId="18" xfId="21" applyNumberFormat="1" applyFont="1" applyBorder="1" applyAlignment="1" applyProtection="1">
      <alignment horizontal="right" vertical="center"/>
      <protection locked="0"/>
    </xf>
    <xf numFmtId="170" fontId="112" fillId="5" borderId="20" xfId="21" applyNumberFormat="1" applyFont="1" applyBorder="1" applyAlignment="1" applyProtection="1">
      <alignment horizontal="right" vertical="center"/>
      <protection locked="0"/>
    </xf>
    <xf numFmtId="170" fontId="112" fillId="4" borderId="30" xfId="21" applyNumberFormat="1" applyFont="1" applyFill="1" applyBorder="1" applyAlignment="1" applyProtection="1">
      <alignment horizontal="right" vertical="center"/>
      <protection locked="0"/>
    </xf>
    <xf numFmtId="170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70" fontId="112" fillId="5" borderId="30" xfId="21" applyNumberFormat="1" applyFont="1" applyBorder="1" applyAlignment="1" applyProtection="1">
      <alignment horizontal="right" vertical="center"/>
      <protection locked="0"/>
    </xf>
    <xf numFmtId="170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70" fontId="112" fillId="4" borderId="8" xfId="21" applyNumberFormat="1" applyFont="1" applyFill="1" applyBorder="1" applyAlignment="1" applyProtection="1">
      <alignment horizontal="right" vertical="center"/>
      <protection locked="0"/>
    </xf>
    <xf numFmtId="170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70" fontId="112" fillId="5" borderId="19" xfId="21" applyNumberFormat="1" applyFont="1" applyBorder="1" applyAlignment="1" applyProtection="1">
      <alignment horizontal="right" vertical="center"/>
      <protection locked="0"/>
    </xf>
    <xf numFmtId="170" fontId="112" fillId="4" borderId="18" xfId="16" quotePrefix="1" applyNumberFormat="1" applyFont="1" applyFill="1" applyBorder="1" applyAlignment="1">
      <alignment horizontal="right" vertical="center"/>
    </xf>
    <xf numFmtId="170" fontId="112" fillId="4" borderId="19" xfId="16" quotePrefix="1" applyNumberFormat="1" applyFont="1" applyFill="1" applyBorder="1" applyAlignment="1">
      <alignment horizontal="right" vertical="center"/>
    </xf>
    <xf numFmtId="166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88" xfId="0" applyFont="1" applyBorder="1" applyAlignment="1">
      <alignment horizontal="center" vertical="center"/>
    </xf>
    <xf numFmtId="0" fontId="79" fillId="0" borderId="62" xfId="0" applyFont="1" applyBorder="1" applyAlignment="1">
      <alignment horizontal="center" vertical="center" wrapText="1"/>
    </xf>
    <xf numFmtId="0" fontId="79" fillId="0" borderId="44" xfId="0" applyFont="1" applyBorder="1" applyAlignment="1">
      <alignment horizontal="center" vertical="center" wrapText="1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7" fontId="0" fillId="0" borderId="54" xfId="0" applyNumberFormat="1" applyBorder="1" applyAlignment="1">
      <alignment horizontal="center" vertical="center"/>
    </xf>
    <xf numFmtId="177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70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70" fontId="112" fillId="5" borderId="1" xfId="21" applyNumberFormat="1" applyFont="1" applyBorder="1" applyAlignment="1" applyProtection="1">
      <alignment horizontal="right" vertical="center"/>
      <protection locked="0"/>
    </xf>
    <xf numFmtId="170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70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70" fontId="112" fillId="4" borderId="105" xfId="16" quotePrefix="1" applyNumberFormat="1" applyFont="1" applyFill="1" applyBorder="1" applyAlignment="1">
      <alignment horizontal="right" vertical="center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456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39"/>
  <sheetViews>
    <sheetView showGridLines="0" tabSelected="1" topLeftCell="A4" zoomScaleNormal="100" workbookViewId="0">
      <selection activeCell="L11" sqref="L11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45">
        <f>Meter!B1</f>
        <v>45828</v>
      </c>
      <c r="I1" s="445"/>
      <c r="J1" s="446"/>
      <c r="K1" s="145"/>
      <c r="L1" s="144"/>
      <c r="M1" s="144"/>
    </row>
    <row r="2" spans="1:20" ht="14.25" thickTop="1" thickBot="1"/>
    <row r="3" spans="1:20" s="152" customFormat="1" ht="42" customHeight="1">
      <c r="B3" s="450" t="s">
        <v>2</v>
      </c>
      <c r="C3" s="451"/>
      <c r="D3" s="451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0" t="s">
        <v>207</v>
      </c>
      <c r="F4" s="231">
        <f>Steamfield!L30</f>
        <v>27.973460158333339</v>
      </c>
      <c r="G4" s="231">
        <f>Steamfield!O30</f>
        <v>197.65209538333332</v>
      </c>
      <c r="H4" s="231">
        <f>Steamfield!M30</f>
        <v>20.375925516666673</v>
      </c>
      <c r="I4" s="232"/>
      <c r="J4" s="233"/>
      <c r="R4" s="21"/>
      <c r="S4" s="21"/>
      <c r="T4" s="21"/>
    </row>
    <row r="5" spans="1:20">
      <c r="A5" s="141"/>
      <c r="B5" s="452"/>
      <c r="C5" s="453"/>
      <c r="D5" s="153" t="s">
        <v>122</v>
      </c>
      <c r="E5" s="230" t="s">
        <v>207</v>
      </c>
      <c r="F5" s="231">
        <f>Steamfield!P30</f>
        <v>32.043033862500003</v>
      </c>
      <c r="G5" s="231">
        <f>Steamfield!S30</f>
        <v>195.48661995833334</v>
      </c>
      <c r="H5" s="231">
        <f>Steamfield!Q30</f>
        <v>10.264091304166667</v>
      </c>
      <c r="I5" s="234"/>
      <c r="J5" s="235"/>
      <c r="R5" s="21"/>
      <c r="S5" s="21"/>
      <c r="T5" s="21"/>
    </row>
    <row r="6" spans="1:20">
      <c r="A6" s="141"/>
      <c r="B6" s="164"/>
      <c r="C6" s="158"/>
      <c r="D6" s="153" t="s">
        <v>123</v>
      </c>
      <c r="E6" s="230" t="s">
        <v>207</v>
      </c>
      <c r="F6" s="231">
        <f>Steamfield!T30</f>
        <v>18.372716333333333</v>
      </c>
      <c r="G6" s="231">
        <f>Steamfield!W30</f>
        <v>195.773732475</v>
      </c>
      <c r="H6" s="231">
        <f>Steamfield!U30</f>
        <v>45.006498495833334</v>
      </c>
      <c r="I6" s="234"/>
      <c r="J6" s="235"/>
      <c r="R6" s="21"/>
      <c r="S6" s="21"/>
      <c r="T6" s="21"/>
    </row>
    <row r="7" spans="1:20">
      <c r="A7" s="141"/>
      <c r="B7" s="164"/>
      <c r="C7" s="158"/>
      <c r="D7" s="153" t="s">
        <v>124</v>
      </c>
      <c r="E7" s="230" t="s">
        <v>207</v>
      </c>
      <c r="F7" s="231">
        <f>Steamfield!X30</f>
        <v>18.770879412499994</v>
      </c>
      <c r="G7" s="231">
        <f>Steamfield!AA30</f>
        <v>197.10014517499999</v>
      </c>
      <c r="H7" s="231">
        <f>Steamfield!Y30</f>
        <v>45.660305970833342</v>
      </c>
      <c r="I7" s="234"/>
      <c r="J7" s="235"/>
      <c r="R7" s="21"/>
      <c r="S7" s="21"/>
      <c r="T7" s="21"/>
    </row>
    <row r="8" spans="1:20">
      <c r="A8" s="141"/>
      <c r="B8" s="164"/>
      <c r="C8" s="158"/>
      <c r="D8" s="153" t="s">
        <v>125</v>
      </c>
      <c r="E8" s="230" t="s">
        <v>208</v>
      </c>
      <c r="F8" s="231">
        <f>Steamfield!AE30</f>
        <v>0.75350190833333341</v>
      </c>
      <c r="G8" s="231">
        <f>Steamfield!AH30</f>
        <v>81.480742841666682</v>
      </c>
      <c r="H8" s="231">
        <f>Steamfield!AF30</f>
        <v>9.9737758416666669</v>
      </c>
      <c r="I8" s="234"/>
      <c r="J8" s="235"/>
      <c r="R8" s="21"/>
      <c r="S8" s="21"/>
      <c r="T8" s="21"/>
    </row>
    <row r="9" spans="1:20">
      <c r="A9" s="141"/>
      <c r="B9" s="195"/>
      <c r="C9" s="158"/>
      <c r="D9" s="153" t="s">
        <v>126</v>
      </c>
      <c r="E9" s="230" t="s">
        <v>207</v>
      </c>
      <c r="F9" s="231">
        <f>Steamfield!AI30</f>
        <v>21.49117624583333</v>
      </c>
      <c r="G9" s="231">
        <f>Steamfield!AL30</f>
        <v>191.17736776666663</v>
      </c>
      <c r="H9" s="231">
        <f>Steamfield!AJ30</f>
        <v>53.457154087500008</v>
      </c>
      <c r="I9" s="234"/>
      <c r="J9" s="235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0" t="s">
        <v>208</v>
      </c>
      <c r="F10" s="236"/>
      <c r="G10" s="236"/>
      <c r="H10" s="236"/>
      <c r="I10" s="237"/>
      <c r="J10" s="238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39"/>
      <c r="F11" s="240"/>
      <c r="G11" s="240"/>
      <c r="H11" s="241"/>
      <c r="I11" s="231">
        <f>Steamfield!AD30</f>
        <v>45.793611666430557</v>
      </c>
      <c r="J11" s="242">
        <f t="shared" ref="J11:J13" si="0">I11*24*3600</f>
        <v>3956568.0479795998</v>
      </c>
      <c r="K11" s="50"/>
      <c r="P11" s="197"/>
      <c r="R11" s="21"/>
      <c r="S11" s="21"/>
      <c r="T11" s="21"/>
    </row>
    <row r="12" spans="1:20">
      <c r="A12" s="141"/>
      <c r="B12" s="214"/>
      <c r="C12" s="158"/>
      <c r="D12" s="154" t="s">
        <v>133</v>
      </c>
      <c r="E12" s="243"/>
      <c r="F12" s="244"/>
      <c r="G12" s="244"/>
      <c r="H12" s="245"/>
      <c r="I12" s="231">
        <f>Steamfield!AO30</f>
        <v>3.4915082377951392</v>
      </c>
      <c r="J12" s="242">
        <f t="shared" si="0"/>
        <v>301666.31174550002</v>
      </c>
      <c r="P12" s="197" t="s">
        <v>221</v>
      </c>
      <c r="R12" s="21"/>
      <c r="S12" s="21"/>
      <c r="T12" s="21"/>
    </row>
    <row r="13" spans="1:20">
      <c r="A13" s="141"/>
      <c r="B13" s="214"/>
      <c r="C13" s="158"/>
      <c r="D13" s="154" t="s">
        <v>134</v>
      </c>
      <c r="E13" s="243"/>
      <c r="F13" s="244"/>
      <c r="G13" s="244"/>
      <c r="H13" s="245"/>
      <c r="I13" s="231">
        <f>Steamfield!AQ30</f>
        <v>89.153596329520823</v>
      </c>
      <c r="J13" s="242">
        <f t="shared" si="0"/>
        <v>7702870.7228705985</v>
      </c>
      <c r="P13" s="197" t="s">
        <v>222</v>
      </c>
      <c r="R13" s="21"/>
      <c r="S13" s="21"/>
      <c r="T13" s="21"/>
    </row>
    <row r="14" spans="1:20">
      <c r="A14" s="141"/>
      <c r="B14" s="224"/>
      <c r="C14" s="225"/>
      <c r="D14" s="218" t="s">
        <v>214</v>
      </c>
      <c r="E14" s="246"/>
      <c r="F14" s="247"/>
      <c r="G14" s="247"/>
      <c r="H14" s="248"/>
      <c r="I14" s="231">
        <f>SUM(I11:I13)</f>
        <v>138.4387162337465</v>
      </c>
      <c r="J14" s="242">
        <f>I14*24*3600</f>
        <v>11961105.082595699</v>
      </c>
      <c r="P14" s="197"/>
      <c r="R14" s="21"/>
      <c r="S14" s="21"/>
      <c r="T14" s="21"/>
    </row>
    <row r="15" spans="1:20">
      <c r="A15" s="141"/>
      <c r="B15" s="224"/>
      <c r="C15" s="225"/>
      <c r="D15" s="226" t="s">
        <v>223</v>
      </c>
      <c r="E15" s="249" t="s">
        <v>221</v>
      </c>
      <c r="F15" s="231">
        <f>Steamfield!AC30</f>
        <v>13.123238904166664</v>
      </c>
      <c r="G15" s="231">
        <f>Steamfield!AB30</f>
        <v>194.57055980833331</v>
      </c>
      <c r="H15" s="239"/>
      <c r="I15" s="250"/>
      <c r="J15" s="251"/>
      <c r="R15" s="21"/>
      <c r="S15" s="21"/>
      <c r="T15" s="21"/>
    </row>
    <row r="16" spans="1:20">
      <c r="A16" s="141"/>
      <c r="B16" s="216"/>
      <c r="C16" s="217"/>
      <c r="D16" s="226" t="s">
        <v>224</v>
      </c>
      <c r="E16" s="249" t="s">
        <v>221</v>
      </c>
      <c r="F16" s="231">
        <f>Steamfield!AN30</f>
        <v>13.008714008333333</v>
      </c>
      <c r="G16" s="231">
        <f>Steamfield!AM30</f>
        <v>194.34370092083336</v>
      </c>
      <c r="H16" s="246"/>
      <c r="I16" s="252"/>
      <c r="J16" s="253"/>
      <c r="R16" s="21"/>
      <c r="S16" s="21"/>
      <c r="T16" s="21"/>
    </row>
    <row r="17" spans="1:20">
      <c r="A17" s="141"/>
      <c r="B17" s="463" t="s">
        <v>128</v>
      </c>
      <c r="C17" s="464"/>
      <c r="D17" s="153" t="s">
        <v>129</v>
      </c>
      <c r="E17" s="230" t="s">
        <v>209</v>
      </c>
      <c r="F17" s="231">
        <f>Steamfield!AW30</f>
        <v>6.5061856291666667</v>
      </c>
      <c r="G17" s="231">
        <f>Steamfield!AU30</f>
        <v>95.581680025000026</v>
      </c>
      <c r="H17" s="231">
        <f>Steamfield!AV30</f>
        <v>15.124495074999999</v>
      </c>
      <c r="I17" s="254">
        <f>Steamfield!AT30</f>
        <v>132.76596785133566</v>
      </c>
      <c r="J17" s="259">
        <f>Steamfield!AT29</f>
        <v>11470979.622355402</v>
      </c>
      <c r="K17" s="50"/>
      <c r="L17" s="50"/>
      <c r="R17" s="21"/>
      <c r="S17" s="21"/>
      <c r="T17" s="21"/>
    </row>
    <row r="18" spans="1:20" ht="13.5" thickBot="1">
      <c r="A18" s="141"/>
      <c r="B18" s="478"/>
      <c r="C18" s="479"/>
      <c r="D18" s="196" t="s">
        <v>211</v>
      </c>
      <c r="E18" s="255" t="s">
        <v>208</v>
      </c>
      <c r="F18" s="256"/>
      <c r="G18" s="256"/>
      <c r="H18" s="256"/>
      <c r="I18" s="256"/>
      <c r="J18" s="257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69" t="s">
        <v>9</v>
      </c>
      <c r="C20" s="470"/>
      <c r="D20" s="471"/>
      <c r="E20" s="454" t="s">
        <v>193</v>
      </c>
      <c r="F20" s="455"/>
      <c r="G20" s="472"/>
      <c r="H20" s="454" t="s">
        <v>136</v>
      </c>
      <c r="I20" s="455"/>
      <c r="J20" s="456"/>
      <c r="R20" s="21"/>
      <c r="S20" s="21"/>
      <c r="T20" s="21"/>
    </row>
    <row r="21" spans="1:20">
      <c r="A21" s="141"/>
      <c r="B21" s="463" t="s">
        <v>130</v>
      </c>
      <c r="C21" s="464"/>
      <c r="D21" s="154" t="s">
        <v>135</v>
      </c>
      <c r="E21" s="457">
        <f>Steamfield!B30</f>
        <v>34.932853404166671</v>
      </c>
      <c r="F21" s="473"/>
      <c r="G21" s="474"/>
      <c r="H21" s="457">
        <f>Steamfield!B30*24</f>
        <v>838.38848170000006</v>
      </c>
      <c r="I21" s="458"/>
      <c r="J21" s="459"/>
      <c r="R21" s="21"/>
      <c r="S21" s="21"/>
      <c r="T21" s="21"/>
    </row>
    <row r="22" spans="1:20">
      <c r="A22" s="141"/>
      <c r="B22" s="465"/>
      <c r="C22" s="466"/>
      <c r="D22" s="176" t="s">
        <v>131</v>
      </c>
      <c r="E22" s="457">
        <f>H22/24</f>
        <v>32.262224365291665</v>
      </c>
      <c r="F22" s="473"/>
      <c r="G22" s="474"/>
      <c r="H22" s="460">
        <f>'Report '!E7/1000</f>
        <v>774.29338476700002</v>
      </c>
      <c r="I22" s="461"/>
      <c r="J22" s="462"/>
      <c r="R22" s="21"/>
      <c r="S22" s="21"/>
      <c r="T22" s="21"/>
    </row>
    <row r="23" spans="1:20" ht="13.5" thickBot="1">
      <c r="A23" s="141"/>
      <c r="B23" s="467" t="s">
        <v>138</v>
      </c>
      <c r="C23" s="468"/>
      <c r="D23" s="155"/>
      <c r="E23" s="475">
        <f>H23/24</f>
        <v>2.6706290388750014</v>
      </c>
      <c r="F23" s="476"/>
      <c r="G23" s="477"/>
      <c r="H23" s="447">
        <f>H21-H22</f>
        <v>64.095096933000036</v>
      </c>
      <c r="I23" s="448"/>
      <c r="J23" s="449"/>
      <c r="R23" s="21"/>
      <c r="S23" s="21"/>
      <c r="T23" s="21"/>
    </row>
    <row r="24" spans="1:20" ht="17.25" customHeight="1">
      <c r="A24" s="141"/>
      <c r="B24" s="486" t="s">
        <v>219</v>
      </c>
      <c r="C24" s="487"/>
      <c r="D24" s="223"/>
      <c r="E24" s="498" t="s">
        <v>218</v>
      </c>
      <c r="F24" s="498"/>
      <c r="G24" s="498"/>
      <c r="H24" s="480" t="s">
        <v>220</v>
      </c>
      <c r="I24" s="481"/>
      <c r="J24" s="482"/>
      <c r="R24" s="21"/>
      <c r="S24" s="21"/>
      <c r="T24" s="21"/>
    </row>
    <row r="25" spans="1:20">
      <c r="A25" s="141"/>
      <c r="B25" s="488"/>
      <c r="C25" s="489"/>
      <c r="D25" s="221" t="s">
        <v>135</v>
      </c>
      <c r="E25" s="492">
        <f>IFERROR(I14/E21,0)</f>
        <v>3.9629947955306166</v>
      </c>
      <c r="F25" s="493"/>
      <c r="G25" s="494"/>
      <c r="H25" s="495">
        <f>E25*3600</f>
        <v>14266.781263910219</v>
      </c>
      <c r="I25" s="496"/>
      <c r="J25" s="497"/>
      <c r="K25" s="43"/>
      <c r="R25" s="21"/>
      <c r="S25" s="21"/>
      <c r="T25" s="21"/>
    </row>
    <row r="26" spans="1:20" ht="13.5" thickBot="1">
      <c r="A26" s="141"/>
      <c r="B26" s="490"/>
      <c r="C26" s="491"/>
      <c r="D26" s="222" t="s">
        <v>131</v>
      </c>
      <c r="E26" s="475">
        <f>IFERROR(I14/E22,0)</f>
        <v>4.2910468499091339</v>
      </c>
      <c r="F26" s="476"/>
      <c r="G26" s="477"/>
      <c r="H26" s="483">
        <f>E26*3600</f>
        <v>15447.768659672882</v>
      </c>
      <c r="I26" s="484"/>
      <c r="J26" s="485"/>
      <c r="K26" s="43"/>
      <c r="R26" s="21"/>
      <c r="S26" s="21"/>
      <c r="T26" s="21"/>
    </row>
    <row r="27" spans="1:20">
      <c r="A27" s="141"/>
      <c r="B27" s="215"/>
      <c r="C27" s="215"/>
      <c r="D27" s="158"/>
      <c r="E27" s="219"/>
      <c r="F27" s="219"/>
      <c r="G27" s="219"/>
      <c r="H27" s="220"/>
      <c r="I27" s="220"/>
      <c r="J27" s="220"/>
      <c r="R27" s="21"/>
      <c r="S27" s="21"/>
      <c r="T27" s="21"/>
    </row>
    <row r="28" spans="1:20" ht="13.5" thickBot="1">
      <c r="N28" s="213"/>
      <c r="O28" s="213"/>
      <c r="P28" s="213"/>
      <c r="Q28" s="213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3"/>
      <c r="O29" s="213"/>
      <c r="P29" s="213"/>
      <c r="Q29" s="213"/>
    </row>
    <row r="30" spans="1:20" ht="15" customHeight="1">
      <c r="B30" s="173" t="s">
        <v>313</v>
      </c>
      <c r="C30" s="158"/>
      <c r="D30" s="158"/>
      <c r="E30" s="158"/>
      <c r="F30" s="158"/>
      <c r="G30" s="158"/>
      <c r="H30" s="158"/>
      <c r="I30" s="158"/>
      <c r="J30" s="159"/>
      <c r="N30" s="213"/>
      <c r="O30" s="213"/>
      <c r="P30" s="197"/>
      <c r="Q30" s="197"/>
      <c r="R30" s="198"/>
    </row>
    <row r="31" spans="1:20" ht="15" customHeight="1">
      <c r="B31" s="258" t="s">
        <v>251</v>
      </c>
      <c r="C31" s="158"/>
      <c r="D31" s="158"/>
      <c r="E31" s="158"/>
      <c r="F31" s="158"/>
      <c r="G31" s="158"/>
      <c r="H31" s="158"/>
      <c r="I31" s="158"/>
      <c r="J31" s="159"/>
      <c r="N31" s="213"/>
      <c r="O31" s="213"/>
      <c r="P31" s="199" t="s">
        <v>207</v>
      </c>
      <c r="Q31" s="197"/>
      <c r="R31" s="198"/>
    </row>
    <row r="32" spans="1:20" ht="15" customHeight="1">
      <c r="B32" s="263" t="s">
        <v>253</v>
      </c>
      <c r="C32" s="158"/>
      <c r="D32" s="158"/>
      <c r="E32" s="158"/>
      <c r="F32" s="158"/>
      <c r="G32" s="158"/>
      <c r="H32" s="158"/>
      <c r="I32" s="158"/>
      <c r="J32" s="159"/>
      <c r="N32" s="213"/>
      <c r="O32" s="213"/>
      <c r="P32" s="199"/>
      <c r="Q32" s="197"/>
      <c r="R32" s="198"/>
    </row>
    <row r="33" spans="1:18" ht="15" customHeight="1">
      <c r="A33" s="141"/>
      <c r="B33" s="263" t="s">
        <v>252</v>
      </c>
      <c r="C33" s="158"/>
      <c r="D33" s="158"/>
      <c r="E33" s="158"/>
      <c r="F33" s="158"/>
      <c r="G33" s="158"/>
      <c r="H33" s="158"/>
      <c r="I33" s="158"/>
      <c r="J33" s="159"/>
      <c r="N33" s="213"/>
      <c r="O33" s="213"/>
      <c r="P33" s="199"/>
      <c r="Q33" s="197"/>
      <c r="R33" s="198"/>
    </row>
    <row r="34" spans="1:18" ht="15">
      <c r="A34" s="141"/>
      <c r="B34" s="173" t="s">
        <v>308</v>
      </c>
      <c r="C34" s="158"/>
      <c r="D34" s="158"/>
      <c r="E34" s="158"/>
      <c r="F34" s="158"/>
      <c r="G34" s="158"/>
      <c r="H34" s="158"/>
      <c r="I34" s="158"/>
      <c r="J34" s="159"/>
      <c r="N34" s="213"/>
      <c r="O34" s="213"/>
      <c r="P34" s="199"/>
      <c r="Q34" s="197"/>
      <c r="R34" s="198"/>
    </row>
    <row r="35" spans="1:18" ht="15">
      <c r="A35" s="141"/>
      <c r="B35" s="173" t="s">
        <v>309</v>
      </c>
      <c r="C35" s="158"/>
      <c r="D35" s="158"/>
      <c r="E35" s="158"/>
      <c r="F35" s="158"/>
      <c r="G35" s="158"/>
      <c r="H35" s="158"/>
      <c r="I35" s="158"/>
      <c r="J35" s="159"/>
      <c r="N35" s="213"/>
      <c r="O35" s="213"/>
      <c r="P35" s="199" t="s">
        <v>209</v>
      </c>
      <c r="Q35" s="197"/>
      <c r="R35" s="198"/>
    </row>
    <row r="36" spans="1:18" ht="15">
      <c r="A36" s="141"/>
      <c r="B36" s="173" t="s">
        <v>310</v>
      </c>
      <c r="C36" s="158"/>
      <c r="D36" s="158"/>
      <c r="E36" s="158"/>
      <c r="F36" s="158"/>
      <c r="G36" s="158"/>
      <c r="H36" s="158"/>
      <c r="I36" s="158"/>
      <c r="J36" s="159"/>
      <c r="N36" s="213"/>
      <c r="O36" s="213"/>
      <c r="P36" s="199"/>
      <c r="Q36" s="197"/>
      <c r="R36" s="198"/>
    </row>
    <row r="37" spans="1:18" ht="13.5" thickBot="1">
      <c r="A37" s="141"/>
      <c r="B37" s="340" t="s">
        <v>311</v>
      </c>
      <c r="C37" s="160"/>
      <c r="D37" s="160"/>
      <c r="E37" s="160"/>
      <c r="F37" s="160"/>
      <c r="G37" s="160"/>
      <c r="H37" s="160"/>
      <c r="I37" s="160"/>
      <c r="J37" s="161"/>
      <c r="N37" s="213"/>
      <c r="O37" s="213"/>
      <c r="P37" s="197"/>
      <c r="Q37" s="197"/>
      <c r="R37" s="198"/>
    </row>
    <row r="38" spans="1:18">
      <c r="A38" s="141"/>
      <c r="O38" s="197"/>
      <c r="P38" s="197"/>
      <c r="Q38" s="197"/>
      <c r="R38" s="198"/>
    </row>
    <row r="39" spans="1:18">
      <c r="A39" s="141"/>
      <c r="O39" s="197"/>
      <c r="P39" s="197"/>
      <c r="Q39" s="197"/>
      <c r="R39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$P$31:$P$35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0"/>
  <sheetViews>
    <sheetView showGridLines="0" topLeftCell="A52" zoomScaleNormal="100" workbookViewId="0">
      <selection activeCell="G21" sqref="G21:M21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2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72" t="s">
        <v>141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171"/>
      <c r="M1" s="596">
        <f>Meter!B1</f>
        <v>45828</v>
      </c>
      <c r="N1" s="596"/>
      <c r="O1" s="597"/>
      <c r="P1" s="145"/>
      <c r="Q1" s="144"/>
      <c r="R1" s="144"/>
    </row>
    <row r="2" spans="1:21" ht="14.25" thickTop="1" thickBot="1">
      <c r="A2" s="592" t="s">
        <v>81</v>
      </c>
      <c r="B2" s="592"/>
      <c r="C2" s="592"/>
      <c r="D2" s="592"/>
      <c r="E2" s="592"/>
      <c r="F2" s="592"/>
      <c r="G2" s="592"/>
      <c r="H2" s="592"/>
      <c r="I2" s="592"/>
      <c r="J2" s="592"/>
      <c r="K2" s="592"/>
      <c r="L2" s="592"/>
      <c r="M2" s="592"/>
      <c r="N2" s="592"/>
      <c r="O2" s="592"/>
      <c r="P2" s="592"/>
      <c r="Q2" s="592"/>
      <c r="R2" s="593"/>
      <c r="S2" s="32"/>
    </row>
    <row r="3" spans="1:21" ht="13.5" thickBot="1">
      <c r="A3" s="600" t="s">
        <v>5</v>
      </c>
      <c r="B3" s="601"/>
      <c r="C3" s="601"/>
      <c r="D3" s="602"/>
      <c r="E3" s="622" t="s">
        <v>6</v>
      </c>
      <c r="F3" s="623"/>
      <c r="G3" s="623"/>
      <c r="H3" s="623"/>
      <c r="I3" s="623"/>
      <c r="J3" s="624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03"/>
      <c r="B4" s="604"/>
      <c r="C4" s="604"/>
      <c r="D4" s="605"/>
      <c r="E4" s="625" t="s">
        <v>74</v>
      </c>
      <c r="F4" s="626"/>
      <c r="G4" s="645" t="s">
        <v>73</v>
      </c>
      <c r="H4" s="626"/>
      <c r="I4" s="641" t="s">
        <v>75</v>
      </c>
      <c r="J4" s="642"/>
      <c r="K4" s="54"/>
      <c r="L4" s="54"/>
      <c r="M4" s="54"/>
      <c r="N4" s="54"/>
      <c r="O4" s="54"/>
      <c r="P4" s="54"/>
      <c r="Q4" s="638"/>
      <c r="R4" s="638"/>
      <c r="S4" s="21"/>
      <c r="T4" s="21"/>
    </row>
    <row r="5" spans="1:21" ht="13.5" thickBot="1">
      <c r="A5" s="606"/>
      <c r="B5" s="607"/>
      <c r="C5" s="607"/>
      <c r="D5" s="608"/>
      <c r="E5" s="627"/>
      <c r="F5" s="628"/>
      <c r="G5" s="646"/>
      <c r="H5" s="628"/>
      <c r="I5" s="643"/>
      <c r="J5" s="644"/>
      <c r="K5" s="640"/>
      <c r="L5" s="639"/>
      <c r="M5" s="639"/>
      <c r="N5" s="639"/>
      <c r="O5" s="599"/>
      <c r="P5" s="599"/>
      <c r="Q5" s="599"/>
      <c r="R5" s="599"/>
      <c r="S5" s="21"/>
      <c r="T5" s="21"/>
    </row>
    <row r="6" spans="1:21" ht="13.5" thickBot="1">
      <c r="A6" s="584" t="s">
        <v>190</v>
      </c>
      <c r="B6" s="585"/>
      <c r="C6" s="585"/>
      <c r="D6" s="586"/>
      <c r="E6" s="620">
        <v>774293.38476699998</v>
      </c>
      <c r="F6" s="621"/>
      <c r="G6" s="621">
        <v>0</v>
      </c>
      <c r="H6" s="621"/>
      <c r="I6" s="587">
        <f>E6-G6</f>
        <v>774293.38476699998</v>
      </c>
      <c r="J6" s="588"/>
      <c r="K6" s="594"/>
      <c r="L6" s="595"/>
      <c r="M6" s="595"/>
      <c r="N6" s="595"/>
      <c r="O6" s="598"/>
      <c r="P6" s="598"/>
      <c r="Q6" s="598"/>
      <c r="R6" s="598"/>
      <c r="S6" s="21"/>
      <c r="T6" s="21"/>
    </row>
    <row r="7" spans="1:21" ht="13.5" thickBot="1">
      <c r="A7" s="629"/>
      <c r="B7" s="630"/>
      <c r="C7" s="630"/>
      <c r="D7" s="631"/>
      <c r="E7" s="574">
        <f>E6</f>
        <v>774293.38476699998</v>
      </c>
      <c r="F7" s="575"/>
      <c r="G7" s="575">
        <f>G6</f>
        <v>0</v>
      </c>
      <c r="H7" s="575"/>
      <c r="I7" s="582">
        <f>I6</f>
        <v>774293.38476699998</v>
      </c>
      <c r="J7" s="583"/>
      <c r="K7" s="594"/>
      <c r="L7" s="595"/>
      <c r="M7" s="595"/>
      <c r="N7" s="595"/>
      <c r="O7" s="598"/>
      <c r="P7" s="598"/>
      <c r="Q7" s="598"/>
      <c r="R7" s="598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98"/>
      <c r="P8" s="598"/>
      <c r="Q8" s="598"/>
      <c r="R8" s="598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89" t="s">
        <v>9</v>
      </c>
      <c r="B10" s="590"/>
      <c r="C10" s="590"/>
      <c r="D10" s="591"/>
      <c r="E10" s="632" t="s">
        <v>72</v>
      </c>
      <c r="F10" s="633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84" t="s">
        <v>34</v>
      </c>
      <c r="B11" s="585"/>
      <c r="C11" s="585"/>
      <c r="D11" s="586"/>
      <c r="E11" s="634">
        <f>Meter!I18</f>
        <v>777020</v>
      </c>
      <c r="F11" s="635"/>
      <c r="G11" s="179"/>
      <c r="H11" s="179"/>
      <c r="I11" s="179"/>
      <c r="J11" s="179"/>
      <c r="K11" s="179"/>
      <c r="L11" s="180"/>
      <c r="M11" s="66">
        <f>SUM(E11:K11)</f>
        <v>777020</v>
      </c>
      <c r="N11" s="67"/>
      <c r="O11" s="67"/>
      <c r="P11" s="68"/>
      <c r="Q11" s="60"/>
      <c r="R11" s="67"/>
      <c r="S11" s="21"/>
      <c r="T11" s="21"/>
    </row>
    <row r="12" spans="1:21">
      <c r="A12" s="609" t="s">
        <v>10</v>
      </c>
      <c r="B12" s="610"/>
      <c r="C12" s="610"/>
      <c r="D12" s="611"/>
      <c r="E12" s="636">
        <f>Meter!K30</f>
        <v>16527740</v>
      </c>
      <c r="F12" s="637"/>
      <c r="G12" s="181"/>
      <c r="H12" s="181"/>
      <c r="I12" s="181"/>
      <c r="J12" s="181"/>
      <c r="K12" s="181"/>
      <c r="L12" s="182"/>
      <c r="M12" s="69">
        <f>SUM(E12:K12)</f>
        <v>16527740</v>
      </c>
      <c r="N12" s="67"/>
      <c r="O12" s="67"/>
      <c r="P12" s="67"/>
      <c r="Q12" s="60"/>
      <c r="R12" s="67"/>
      <c r="S12" s="43"/>
      <c r="T12" s="21"/>
    </row>
    <row r="13" spans="1:21">
      <c r="A13" s="609" t="s">
        <v>11</v>
      </c>
      <c r="B13" s="610"/>
      <c r="C13" s="610"/>
      <c r="D13" s="611"/>
      <c r="E13" s="186"/>
      <c r="F13" s="188"/>
      <c r="G13" s="142">
        <f>Meter!I42</f>
        <v>18856.939999999944</v>
      </c>
      <c r="H13" s="142">
        <f>Meter!I43</f>
        <v>27687.25</v>
      </c>
      <c r="I13" s="142">
        <f>Meter!I44</f>
        <v>3967.0600000000559</v>
      </c>
      <c r="J13" s="142">
        <f>Meter!I45</f>
        <v>42.600000000000364</v>
      </c>
      <c r="K13" s="142">
        <f>Meter!I46</f>
        <v>754</v>
      </c>
      <c r="L13" s="142">
        <f>Meter!I47</f>
        <v>729</v>
      </c>
      <c r="M13" s="69">
        <f>SUM(G13,I13,J13,K13,L13)</f>
        <v>24349.599999999999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48" t="s">
        <v>12</v>
      </c>
      <c r="B14" s="649"/>
      <c r="C14" s="649"/>
      <c r="D14" s="650"/>
      <c r="E14" s="187"/>
      <c r="F14" s="189"/>
      <c r="G14" s="143">
        <f>Meter!K42</f>
        <v>367518.0700000003</v>
      </c>
      <c r="H14" s="143">
        <f>Meter!K43</f>
        <v>3160725.1100000003</v>
      </c>
      <c r="I14" s="143">
        <f>Meter!K44</f>
        <v>100907.84999999998</v>
      </c>
      <c r="J14" s="143">
        <f>Meter!K45</f>
        <v>869.69999999999982</v>
      </c>
      <c r="K14" s="143">
        <f>Meter!K46</f>
        <v>22411</v>
      </c>
      <c r="L14" s="143">
        <f>Meter!K47</f>
        <v>25396</v>
      </c>
      <c r="M14" s="70">
        <f>SUM(E14,I14,J14,K14,L14)</f>
        <v>149584.54999999999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54" t="s">
        <v>9</v>
      </c>
      <c r="B17" s="655"/>
      <c r="C17" s="655"/>
      <c r="D17" s="655"/>
      <c r="E17" s="655"/>
      <c r="F17" s="656"/>
      <c r="G17" s="651" t="s">
        <v>77</v>
      </c>
      <c r="H17" s="652"/>
      <c r="I17" s="652"/>
      <c r="J17" s="652"/>
      <c r="K17" s="652"/>
      <c r="L17" s="652"/>
      <c r="M17" s="653"/>
      <c r="N17" s="75"/>
      <c r="O17" s="647"/>
      <c r="P17" s="647"/>
      <c r="Q17" s="647"/>
      <c r="R17" s="647"/>
      <c r="S17" s="50"/>
      <c r="T17" s="50"/>
      <c r="U17" s="27"/>
    </row>
    <row r="18" spans="1:26" s="141" customFormat="1">
      <c r="A18" s="663" t="s">
        <v>115</v>
      </c>
      <c r="B18" s="664"/>
      <c r="C18" s="664"/>
      <c r="D18" s="664"/>
      <c r="E18" s="664"/>
      <c r="F18" s="665"/>
      <c r="G18" s="666">
        <f>Steamfield!B30</f>
        <v>34.932853404166671</v>
      </c>
      <c r="H18" s="667"/>
      <c r="I18" s="668"/>
      <c r="J18" s="669">
        <f>Steamfield!C30</f>
        <v>5.734224675000001</v>
      </c>
      <c r="K18" s="668"/>
      <c r="L18" s="669">
        <f>Steamfield!F30</f>
        <v>17.262794525</v>
      </c>
      <c r="M18" s="670"/>
      <c r="N18" s="75"/>
      <c r="O18" s="140"/>
      <c r="P18" s="140"/>
      <c r="Q18" s="140"/>
      <c r="R18" s="140"/>
      <c r="S18" s="50"/>
      <c r="T18" s="50"/>
      <c r="U18" s="27"/>
    </row>
    <row r="19" spans="1:26">
      <c r="A19" s="511" t="s">
        <v>63</v>
      </c>
      <c r="B19" s="512"/>
      <c r="C19" s="512"/>
      <c r="D19" s="512"/>
      <c r="E19" s="512"/>
      <c r="F19" s="513"/>
      <c r="G19" s="617">
        <v>34.496049999999997</v>
      </c>
      <c r="H19" s="618"/>
      <c r="I19" s="618"/>
      <c r="J19" s="618"/>
      <c r="K19" s="618"/>
      <c r="L19" s="618"/>
      <c r="M19" s="619"/>
      <c r="N19" s="77"/>
      <c r="O19" s="510"/>
      <c r="P19" s="510"/>
      <c r="Q19" s="506"/>
      <c r="R19" s="506"/>
      <c r="S19" s="50"/>
      <c r="T19" s="50"/>
      <c r="U19" s="45"/>
    </row>
    <row r="20" spans="1:26">
      <c r="A20" s="614" t="s">
        <v>19</v>
      </c>
      <c r="B20" s="615"/>
      <c r="C20" s="615"/>
      <c r="D20" s="615"/>
      <c r="E20" s="615"/>
      <c r="F20" s="616"/>
      <c r="G20" s="499">
        <f>24-F39</f>
        <v>24</v>
      </c>
      <c r="H20" s="500"/>
      <c r="I20" s="500"/>
      <c r="J20" s="500"/>
      <c r="K20" s="500"/>
      <c r="L20" s="500"/>
      <c r="M20" s="501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11" t="s">
        <v>20</v>
      </c>
      <c r="B21" s="512"/>
      <c r="C21" s="512"/>
      <c r="D21" s="512"/>
      <c r="E21" s="512"/>
      <c r="F21" s="513"/>
      <c r="G21" s="676">
        <f>G20+'[1]Report '!$G$21</f>
        <v>480</v>
      </c>
      <c r="H21" s="677"/>
      <c r="I21" s="677"/>
      <c r="J21" s="677"/>
      <c r="K21" s="677"/>
      <c r="L21" s="677"/>
      <c r="M21" s="678"/>
      <c r="N21" s="80"/>
      <c r="O21" s="82"/>
      <c r="P21" s="82"/>
      <c r="Q21" s="82"/>
      <c r="R21" s="343"/>
      <c r="S21" s="29"/>
      <c r="T21" s="118"/>
      <c r="U21" s="82"/>
      <c r="V21" s="82"/>
      <c r="W21" s="11"/>
    </row>
    <row r="22" spans="1:26" ht="13.5" thickBot="1">
      <c r="A22" s="673" t="s">
        <v>39</v>
      </c>
      <c r="B22" s="674"/>
      <c r="C22" s="674"/>
      <c r="D22" s="674"/>
      <c r="E22" s="674"/>
      <c r="F22" s="675"/>
      <c r="G22" s="679">
        <f>G20/24</f>
        <v>1</v>
      </c>
      <c r="H22" s="680"/>
      <c r="I22" s="680"/>
      <c r="J22" s="680"/>
      <c r="K22" s="680"/>
      <c r="L22" s="680"/>
      <c r="M22" s="681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76" t="s">
        <v>118</v>
      </c>
      <c r="B23" s="577"/>
      <c r="C23" s="577"/>
      <c r="D23" s="577"/>
      <c r="E23" s="577"/>
      <c r="F23" s="578"/>
      <c r="G23" s="660">
        <f>(E7)/(24000*G19)</f>
        <v>0.93524401678718772</v>
      </c>
      <c r="H23" s="661"/>
      <c r="I23" s="661"/>
      <c r="J23" s="661"/>
      <c r="K23" s="661"/>
      <c r="L23" s="661"/>
      <c r="M23" s="662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79" t="s">
        <v>62</v>
      </c>
      <c r="B24" s="580"/>
      <c r="C24" s="580"/>
      <c r="D24" s="580"/>
      <c r="E24" s="580"/>
      <c r="F24" s="581"/>
      <c r="G24" s="683" t="s">
        <v>194</v>
      </c>
      <c r="H24" s="684"/>
      <c r="I24" s="684"/>
      <c r="J24" s="684"/>
      <c r="K24" s="684"/>
      <c r="L24" s="684"/>
      <c r="M24" s="685"/>
      <c r="N24" s="87"/>
      <c r="O24" s="502"/>
      <c r="P24" s="502"/>
      <c r="Q24" s="129"/>
      <c r="R24" s="129"/>
    </row>
    <row r="25" spans="1:26">
      <c r="A25" s="511" t="s">
        <v>243</v>
      </c>
      <c r="B25" s="512"/>
      <c r="C25" s="512"/>
      <c r="D25" s="512"/>
      <c r="E25" s="512"/>
      <c r="F25" s="513"/>
      <c r="G25" s="612">
        <f>Steamfield!AD29/1000</f>
        <v>3956.5680479795997</v>
      </c>
      <c r="H25" s="613"/>
      <c r="I25" s="514">
        <f>Steamfield!AO29/1000</f>
        <v>301.66631174550002</v>
      </c>
      <c r="J25" s="516"/>
      <c r="K25" s="517"/>
      <c r="L25" s="564">
        <f>Steamfield!AP29/1000</f>
        <v>4328.4097502174</v>
      </c>
      <c r="M25" s="565"/>
      <c r="N25" s="190"/>
      <c r="O25" s="78"/>
      <c r="P25" s="78"/>
      <c r="Q25" s="78"/>
      <c r="R25" s="78"/>
      <c r="T25" s="24"/>
      <c r="U25" s="24"/>
    </row>
    <row r="26" spans="1:26">
      <c r="A26" s="511" t="s">
        <v>242</v>
      </c>
      <c r="B26" s="512"/>
      <c r="C26" s="512"/>
      <c r="D26" s="512"/>
      <c r="E26" s="512"/>
      <c r="F26" s="513"/>
      <c r="G26" s="520">
        <f>Steamfield!AD30/1000</f>
        <v>4.5793611666430555E-2</v>
      </c>
      <c r="H26" s="517"/>
      <c r="I26" s="514">
        <f>Steamfield!AO30/1000</f>
        <v>3.491508237795139E-3</v>
      </c>
      <c r="J26" s="516"/>
      <c r="K26" s="517"/>
      <c r="L26" s="514">
        <f>Steamfield!AP30/1000</f>
        <v>5.0097335071960652E-2</v>
      </c>
      <c r="M26" s="515"/>
      <c r="N26" s="190"/>
      <c r="O26" s="78"/>
      <c r="P26" s="78"/>
      <c r="Q26" s="78"/>
      <c r="R26" s="78"/>
      <c r="T26" s="24"/>
      <c r="U26" s="24"/>
    </row>
    <row r="27" spans="1:26" s="141" customFormat="1">
      <c r="A27" s="507" t="s">
        <v>241</v>
      </c>
      <c r="B27" s="508"/>
      <c r="C27" s="508"/>
      <c r="D27" s="508"/>
      <c r="E27" s="508"/>
      <c r="F27" s="509"/>
      <c r="G27" s="671"/>
      <c r="H27" s="672"/>
      <c r="I27" s="672"/>
      <c r="J27" s="672"/>
      <c r="K27" s="682"/>
      <c r="L27" s="564">
        <f>Steamfield!AQ29/1000</f>
        <v>7702.8707228705989</v>
      </c>
      <c r="M27" s="565"/>
      <c r="N27" s="190"/>
      <c r="O27" s="78"/>
      <c r="P27" s="78"/>
      <c r="Q27" s="78"/>
      <c r="R27" s="78"/>
      <c r="T27" s="24"/>
      <c r="U27" s="24"/>
    </row>
    <row r="28" spans="1:26" s="141" customFormat="1">
      <c r="A28" s="511" t="s">
        <v>244</v>
      </c>
      <c r="B28" s="512"/>
      <c r="C28" s="512"/>
      <c r="D28" s="512"/>
      <c r="E28" s="512"/>
      <c r="F28" s="513"/>
      <c r="G28" s="550"/>
      <c r="H28" s="521"/>
      <c r="I28" s="521"/>
      <c r="J28" s="521"/>
      <c r="K28" s="522"/>
      <c r="L28" s="514">
        <f>Steamfield!AQ30/1000</f>
        <v>8.9153596329520829E-2</v>
      </c>
      <c r="M28" s="515"/>
      <c r="N28" s="190"/>
      <c r="O28" s="78"/>
      <c r="P28" s="78"/>
      <c r="Q28" s="78"/>
      <c r="R28" s="78"/>
      <c r="T28" s="24"/>
      <c r="U28" s="24"/>
    </row>
    <row r="29" spans="1:26" s="141" customFormat="1">
      <c r="A29" s="511" t="s">
        <v>245</v>
      </c>
      <c r="B29" s="512"/>
      <c r="C29" s="512"/>
      <c r="D29" s="512"/>
      <c r="E29" s="512"/>
      <c r="F29" s="513"/>
      <c r="G29" s="183"/>
      <c r="H29" s="184"/>
      <c r="I29" s="184"/>
      <c r="J29" s="184"/>
      <c r="K29" s="185"/>
      <c r="L29" s="564">
        <f>Steamfield!AR29/1000</f>
        <v>12031.280473088002</v>
      </c>
      <c r="M29" s="565"/>
      <c r="N29" s="177"/>
      <c r="O29" s="178"/>
      <c r="P29" s="178"/>
      <c r="Q29" s="178"/>
      <c r="R29" s="178"/>
      <c r="T29" s="24"/>
      <c r="U29" s="24"/>
    </row>
    <row r="30" spans="1:26" s="141" customFormat="1">
      <c r="A30" s="511" t="s">
        <v>246</v>
      </c>
      <c r="B30" s="512"/>
      <c r="C30" s="512"/>
      <c r="D30" s="512"/>
      <c r="E30" s="512"/>
      <c r="F30" s="513"/>
      <c r="G30" s="518"/>
      <c r="H30" s="519"/>
      <c r="I30" s="519"/>
      <c r="J30" s="519"/>
      <c r="K30" s="568"/>
      <c r="L30" s="514">
        <f>Steamfield!AR30/1000</f>
        <v>0.13925093140148148</v>
      </c>
      <c r="M30" s="515"/>
      <c r="N30" s="190"/>
      <c r="O30" s="78"/>
      <c r="P30" s="78"/>
      <c r="Q30" s="78"/>
      <c r="R30" s="78"/>
      <c r="T30" s="24"/>
      <c r="U30" s="24"/>
    </row>
    <row r="31" spans="1:26">
      <c r="A31" s="511" t="s">
        <v>113</v>
      </c>
      <c r="B31" s="512"/>
      <c r="C31" s="512"/>
      <c r="D31" s="512"/>
      <c r="E31" s="512"/>
      <c r="F31" s="513"/>
      <c r="G31" s="520">
        <f>Steamfield!I30</f>
        <v>192.83544223750005</v>
      </c>
      <c r="H31" s="516"/>
      <c r="I31" s="516"/>
      <c r="J31" s="517"/>
      <c r="K31" s="514">
        <f>Steamfield!K30</f>
        <v>193.62091670833331</v>
      </c>
      <c r="L31" s="516"/>
      <c r="M31" s="515"/>
      <c r="N31" s="88"/>
      <c r="O31" s="88"/>
      <c r="P31" s="88"/>
      <c r="Q31" s="88"/>
      <c r="R31" s="88"/>
      <c r="T31" s="24"/>
      <c r="U31" s="24"/>
    </row>
    <row r="32" spans="1:26">
      <c r="A32" s="511" t="s">
        <v>114</v>
      </c>
      <c r="B32" s="512"/>
      <c r="C32" s="512"/>
      <c r="D32" s="512"/>
      <c r="E32" s="512"/>
      <c r="F32" s="513"/>
      <c r="G32" s="520">
        <f>Steamfield!H30</f>
        <v>12.662888254166667</v>
      </c>
      <c r="H32" s="516"/>
      <c r="I32" s="516"/>
      <c r="J32" s="517"/>
      <c r="K32" s="514">
        <f>Steamfield!J30</f>
        <v>15.940709912500003</v>
      </c>
      <c r="L32" s="516"/>
      <c r="M32" s="515"/>
      <c r="N32" s="75"/>
      <c r="O32" s="75"/>
      <c r="P32" s="75"/>
      <c r="Q32" s="75"/>
      <c r="R32" s="75"/>
      <c r="T32" s="24"/>
      <c r="U32" s="24"/>
    </row>
    <row r="33" spans="1:24" ht="13.5" thickBot="1">
      <c r="A33" s="673" t="s">
        <v>38</v>
      </c>
      <c r="B33" s="674"/>
      <c r="C33" s="674"/>
      <c r="D33" s="674"/>
      <c r="E33" s="674"/>
      <c r="F33" s="675"/>
      <c r="G33" s="689">
        <f>Steamfield!F31</f>
        <v>15.129085699999999</v>
      </c>
      <c r="H33" s="688"/>
      <c r="I33" s="686">
        <f>Steamfield!F32</f>
        <v>19.063962700000001</v>
      </c>
      <c r="J33" s="687"/>
      <c r="K33" s="688"/>
      <c r="L33" s="686">
        <f>Steamfield!F30</f>
        <v>17.262794525</v>
      </c>
      <c r="M33" s="690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01" t="s">
        <v>2</v>
      </c>
      <c r="J34" s="701"/>
      <c r="K34" s="701"/>
      <c r="L34" s="701"/>
      <c r="M34" s="701"/>
      <c r="N34" s="701"/>
      <c r="O34" s="701"/>
      <c r="P34" s="701"/>
      <c r="Q34" s="701"/>
      <c r="R34" s="701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699" t="s">
        <v>33</v>
      </c>
      <c r="B37" s="700"/>
      <c r="C37" s="695" t="s">
        <v>53</v>
      </c>
      <c r="D37" s="696"/>
      <c r="E37" s="538" t="s">
        <v>61</v>
      </c>
      <c r="F37" s="523" t="s">
        <v>54</v>
      </c>
      <c r="G37" s="697" t="s">
        <v>213</v>
      </c>
      <c r="H37" s="698"/>
      <c r="I37" s="566" t="s">
        <v>55</v>
      </c>
      <c r="J37" s="693" t="s">
        <v>35</v>
      </c>
      <c r="K37" s="723" t="s">
        <v>15</v>
      </c>
      <c r="L37" s="724"/>
      <c r="M37" s="724"/>
      <c r="N37" s="724"/>
      <c r="O37" s="724"/>
      <c r="P37" s="724"/>
      <c r="Q37" s="724"/>
      <c r="R37" s="725"/>
    </row>
    <row r="38" spans="1:24" ht="12.75" customHeight="1" thickBot="1">
      <c r="A38" s="699"/>
      <c r="B38" s="700"/>
      <c r="C38" s="119" t="s">
        <v>56</v>
      </c>
      <c r="D38" s="120" t="s">
        <v>57</v>
      </c>
      <c r="E38" s="539"/>
      <c r="F38" s="524"/>
      <c r="G38" s="525" t="s">
        <v>1</v>
      </c>
      <c r="H38" s="526"/>
      <c r="I38" s="567"/>
      <c r="J38" s="694"/>
      <c r="K38" s="726"/>
      <c r="L38" s="727"/>
      <c r="M38" s="727"/>
      <c r="N38" s="727"/>
      <c r="O38" s="727"/>
      <c r="P38" s="727"/>
      <c r="Q38" s="727"/>
      <c r="R38" s="728"/>
      <c r="V38" s="130"/>
      <c r="W38" s="130"/>
    </row>
    <row r="39" spans="1:24" s="141" customFormat="1" ht="15" customHeight="1" thickBot="1">
      <c r="A39" s="691"/>
      <c r="B39" s="692"/>
      <c r="C39" s="229"/>
      <c r="D39" s="229"/>
      <c r="E39" s="358"/>
      <c r="F39" s="227"/>
      <c r="G39" s="709"/>
      <c r="H39" s="710"/>
      <c r="I39" s="318"/>
      <c r="J39" s="228"/>
      <c r="K39" s="535"/>
      <c r="L39" s="536"/>
      <c r="M39" s="536"/>
      <c r="N39" s="536"/>
      <c r="O39" s="536"/>
      <c r="P39" s="536"/>
      <c r="Q39" s="536"/>
      <c r="R39" s="537"/>
    </row>
    <row r="40" spans="1:24" s="23" customFormat="1" ht="13.5" thickBot="1">
      <c r="A40" s="706"/>
      <c r="B40" s="707"/>
      <c r="C40" s="707"/>
      <c r="D40" s="707"/>
      <c r="E40" s="707"/>
      <c r="F40" s="707"/>
      <c r="G40" s="707"/>
      <c r="H40" s="708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19" t="s">
        <v>60</v>
      </c>
      <c r="B44" s="720"/>
      <c r="C44" s="527" t="s">
        <v>44</v>
      </c>
      <c r="D44" s="528"/>
      <c r="E44" s="528"/>
      <c r="F44" s="529"/>
      <c r="G44" s="533" t="s">
        <v>45</v>
      </c>
      <c r="H44" s="534"/>
      <c r="I44" s="715" t="s">
        <v>64</v>
      </c>
      <c r="J44" s="716"/>
      <c r="K44" s="540" t="s">
        <v>35</v>
      </c>
      <c r="L44" s="542" t="s">
        <v>15</v>
      </c>
      <c r="M44" s="543"/>
      <c r="N44" s="543"/>
      <c r="O44" s="543"/>
      <c r="P44" s="543"/>
      <c r="Q44" s="543"/>
      <c r="R44" s="544"/>
      <c r="S44" s="130"/>
      <c r="T44" s="31"/>
    </row>
    <row r="45" spans="1:24" s="23" customFormat="1" ht="26.25" thickBot="1">
      <c r="A45" s="721"/>
      <c r="B45" s="722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17"/>
      <c r="J45" s="718"/>
      <c r="K45" s="541"/>
      <c r="L45" s="545"/>
      <c r="M45" s="546"/>
      <c r="N45" s="546"/>
      <c r="O45" s="546"/>
      <c r="P45" s="546"/>
      <c r="Q45" s="546"/>
      <c r="R45" s="547"/>
      <c r="T45" s="34"/>
      <c r="V45" s="34"/>
      <c r="X45" s="20"/>
    </row>
    <row r="46" spans="1:24" s="23" customFormat="1" ht="12" customHeight="1" thickBot="1">
      <c r="A46" s="702"/>
      <c r="B46" s="703"/>
      <c r="C46" s="126"/>
      <c r="D46" s="127"/>
      <c r="E46" s="131"/>
      <c r="F46" s="125"/>
      <c r="G46" s="124"/>
      <c r="H46" s="124"/>
      <c r="I46" s="713"/>
      <c r="J46" s="714"/>
      <c r="K46" s="137"/>
      <c r="L46" s="657"/>
      <c r="M46" s="658"/>
      <c r="N46" s="658"/>
      <c r="O46" s="658"/>
      <c r="P46" s="658"/>
      <c r="Q46" s="658"/>
      <c r="R46" s="659"/>
      <c r="S46" s="49"/>
      <c r="T46" s="132"/>
      <c r="U46" s="34"/>
      <c r="X46" s="20"/>
    </row>
    <row r="47" spans="1:24" s="23" customFormat="1" ht="12" customHeight="1" thickBot="1">
      <c r="A47" s="530"/>
      <c r="B47" s="531"/>
      <c r="C47" s="531"/>
      <c r="D47" s="531"/>
      <c r="E47" s="531"/>
      <c r="F47" s="531"/>
      <c r="G47" s="531"/>
      <c r="H47" s="532"/>
      <c r="I47" s="711"/>
      <c r="J47" s="712"/>
      <c r="K47" s="704"/>
      <c r="L47" s="558"/>
      <c r="M47" s="558"/>
      <c r="N47" s="558"/>
      <c r="O47" s="558"/>
      <c r="P47" s="558"/>
      <c r="Q47" s="558"/>
      <c r="R47" s="705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46"/>
      <c r="K50" s="546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51" t="s">
        <v>14</v>
      </c>
      <c r="B51" s="552"/>
      <c r="C51" s="553" t="s">
        <v>52</v>
      </c>
      <c r="D51" s="554"/>
      <c r="E51" s="554"/>
      <c r="F51" s="554"/>
      <c r="G51" s="552"/>
      <c r="H51" s="553" t="s">
        <v>59</v>
      </c>
      <c r="I51" s="552"/>
      <c r="J51" s="555" t="s">
        <v>21</v>
      </c>
      <c r="K51" s="556"/>
      <c r="L51" s="553" t="s">
        <v>15</v>
      </c>
      <c r="M51" s="554"/>
      <c r="N51" s="554"/>
      <c r="O51" s="554"/>
      <c r="P51" s="554"/>
      <c r="Q51" s="554"/>
      <c r="R51" s="557"/>
    </row>
    <row r="52" spans="1:21" s="141" customFormat="1" ht="13.5" thickBot="1">
      <c r="A52" s="738" t="s">
        <v>72</v>
      </c>
      <c r="B52" s="559"/>
      <c r="C52" s="558" t="s">
        <v>240</v>
      </c>
      <c r="D52" s="558"/>
      <c r="E52" s="558"/>
      <c r="F52" s="558"/>
      <c r="G52" s="559"/>
      <c r="H52" s="560" t="s">
        <v>254</v>
      </c>
      <c r="I52" s="561"/>
      <c r="J52" s="562" t="s">
        <v>273</v>
      </c>
      <c r="K52" s="563"/>
      <c r="L52" s="553"/>
      <c r="M52" s="554"/>
      <c r="N52" s="554"/>
      <c r="O52" s="554"/>
      <c r="P52" s="554"/>
      <c r="Q52" s="554"/>
      <c r="R52" s="557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342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83"/>
      <c r="N56" s="283"/>
      <c r="O56" s="284"/>
      <c r="P56" s="284"/>
      <c r="Q56" s="285"/>
      <c r="R56" s="286"/>
    </row>
    <row r="57" spans="1:21" ht="15" customHeight="1">
      <c r="A57" s="293" t="s">
        <v>251</v>
      </c>
      <c r="B57" s="287"/>
      <c r="C57" s="287"/>
      <c r="D57" s="287"/>
      <c r="E57" s="287"/>
      <c r="F57" s="287"/>
      <c r="G57" s="287"/>
      <c r="H57" s="287"/>
      <c r="I57" s="287"/>
      <c r="J57" s="287"/>
      <c r="K57" s="287"/>
      <c r="L57" s="287"/>
      <c r="M57" s="288"/>
      <c r="N57" s="288"/>
      <c r="O57" s="292" t="s">
        <v>207</v>
      </c>
      <c r="P57" s="289"/>
      <c r="Q57" s="290"/>
      <c r="R57" s="291"/>
      <c r="S57" s="51"/>
      <c r="T57" s="42"/>
      <c r="U57" s="128"/>
    </row>
    <row r="58" spans="1:21" ht="15" customHeight="1">
      <c r="A58" s="293" t="s">
        <v>255</v>
      </c>
      <c r="B58" s="287"/>
      <c r="C58" s="287"/>
      <c r="D58" s="287"/>
      <c r="E58" s="287"/>
      <c r="F58" s="287"/>
      <c r="G58" s="287"/>
      <c r="H58" s="287"/>
      <c r="I58" s="287"/>
      <c r="J58" s="287"/>
      <c r="K58" s="287"/>
      <c r="L58" s="287"/>
      <c r="M58" s="288"/>
      <c r="N58" s="288"/>
      <c r="O58" s="292"/>
      <c r="P58" s="289"/>
      <c r="Q58" s="290"/>
      <c r="R58" s="291"/>
      <c r="S58" s="51"/>
      <c r="T58" s="42"/>
      <c r="U58" s="128"/>
    </row>
    <row r="59" spans="1:21" s="141" customFormat="1" ht="15" customHeight="1">
      <c r="A59" s="293" t="s">
        <v>252</v>
      </c>
      <c r="B59" s="287"/>
      <c r="C59" s="287"/>
      <c r="D59" s="287"/>
      <c r="E59" s="287"/>
      <c r="F59" s="287"/>
      <c r="G59" s="287"/>
      <c r="H59" s="287"/>
      <c r="I59" s="287"/>
      <c r="J59" s="287"/>
      <c r="K59" s="287"/>
      <c r="L59" s="287"/>
      <c r="M59" s="288"/>
      <c r="N59" s="288"/>
      <c r="O59" s="292"/>
      <c r="P59" s="289"/>
      <c r="Q59" s="290"/>
      <c r="R59" s="291"/>
    </row>
    <row r="60" spans="1:21" s="141" customFormat="1" ht="15" customHeight="1">
      <c r="A60" s="319" t="s">
        <v>312</v>
      </c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320"/>
      <c r="N60" s="320"/>
      <c r="O60" s="321"/>
      <c r="P60" s="322"/>
      <c r="Q60" s="323"/>
      <c r="R60" s="324"/>
    </row>
    <row r="61" spans="1:21" s="141" customFormat="1" ht="15" customHeight="1">
      <c r="A61" s="293" t="s">
        <v>309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20"/>
      <c r="N61" s="320"/>
      <c r="O61" s="321"/>
      <c r="P61" s="322"/>
      <c r="Q61" s="323"/>
      <c r="R61" s="324"/>
    </row>
    <row r="62" spans="1:21" s="141" customFormat="1" ht="15" customHeight="1">
      <c r="A62" s="263" t="s">
        <v>310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20"/>
      <c r="N62" s="320"/>
      <c r="O62" s="321"/>
      <c r="P62" s="322"/>
      <c r="Q62" s="323"/>
      <c r="R62" s="324"/>
    </row>
    <row r="63" spans="1:21" s="141" customFormat="1" ht="15" customHeight="1" thickBot="1">
      <c r="A63" s="375" t="s">
        <v>311</v>
      </c>
      <c r="B63" s="262"/>
      <c r="C63" s="262"/>
      <c r="D63" s="262"/>
      <c r="E63" s="262"/>
      <c r="F63" s="262"/>
      <c r="G63" s="262"/>
      <c r="H63" s="262"/>
      <c r="I63" s="262"/>
      <c r="J63" s="262"/>
      <c r="K63" s="262"/>
      <c r="L63" s="262"/>
      <c r="M63" s="294"/>
      <c r="N63" s="294"/>
      <c r="O63" s="295"/>
      <c r="P63" s="296"/>
      <c r="Q63" s="297"/>
      <c r="R63" s="298"/>
      <c r="U63" s="141" t="s">
        <v>2</v>
      </c>
    </row>
    <row r="64" spans="1:21" s="141" customFormat="1" ht="15" customHeight="1">
      <c r="A64" s="282"/>
      <c r="B64" s="282"/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51"/>
      <c r="T68" s="349"/>
      <c r="U68" s="350"/>
    </row>
    <row r="69" spans="1:21" ht="12.75" customHeight="1" thickBot="1">
      <c r="A69" s="299" t="s">
        <v>117</v>
      </c>
      <c r="B69" s="300"/>
      <c r="C69" s="300"/>
      <c r="D69" s="300"/>
      <c r="E69" s="300"/>
      <c r="F69" s="300"/>
      <c r="G69" s="300"/>
      <c r="H69" s="300"/>
      <c r="I69" s="300"/>
      <c r="J69" s="300"/>
      <c r="K69" s="300"/>
      <c r="L69" s="300"/>
      <c r="M69" s="300"/>
      <c r="N69" s="300"/>
      <c r="O69" s="300"/>
      <c r="P69" s="300"/>
      <c r="Q69" s="300"/>
      <c r="R69" s="300"/>
      <c r="S69" s="51"/>
      <c r="T69" s="349"/>
      <c r="U69" s="350"/>
    </row>
    <row r="70" spans="1:21" s="357" customFormat="1" ht="12.75" customHeight="1" thickBot="1">
      <c r="A70" s="354" t="s">
        <v>22</v>
      </c>
      <c r="B70" s="739" t="s">
        <v>67</v>
      </c>
      <c r="C70" s="740"/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1"/>
      <c r="S70" s="355"/>
      <c r="T70" s="356"/>
      <c r="U70" s="350"/>
    </row>
    <row r="71" spans="1:21" s="357" customFormat="1" ht="12.75" customHeight="1">
      <c r="A71" s="376">
        <v>1.0416666666666666E-2</v>
      </c>
      <c r="B71" s="503" t="s">
        <v>320</v>
      </c>
      <c r="C71" s="504"/>
      <c r="D71" s="504"/>
      <c r="E71" s="504"/>
      <c r="F71" s="504"/>
      <c r="G71" s="504"/>
      <c r="H71" s="504"/>
      <c r="I71" s="504"/>
      <c r="J71" s="504"/>
      <c r="K71" s="504"/>
      <c r="L71" s="504"/>
      <c r="M71" s="504"/>
      <c r="N71" s="504"/>
      <c r="O71" s="504"/>
      <c r="P71" s="504"/>
      <c r="Q71" s="504"/>
      <c r="R71" s="505"/>
      <c r="S71" s="355"/>
      <c r="T71" s="356"/>
      <c r="U71" s="350"/>
    </row>
    <row r="72" spans="1:21" s="357" customFormat="1" ht="15" customHeight="1">
      <c r="A72" s="377">
        <v>0.33333333333333331</v>
      </c>
      <c r="B72" s="569" t="s">
        <v>321</v>
      </c>
      <c r="C72" s="570"/>
      <c r="D72" s="570"/>
      <c r="E72" s="570"/>
      <c r="F72" s="570"/>
      <c r="G72" s="570"/>
      <c r="H72" s="570"/>
      <c r="I72" s="570"/>
      <c r="J72" s="570"/>
      <c r="K72" s="570"/>
      <c r="L72" s="570"/>
      <c r="M72" s="570"/>
      <c r="N72" s="570"/>
      <c r="O72" s="570"/>
      <c r="P72" s="570"/>
      <c r="Q72" s="570"/>
      <c r="R72" s="571"/>
      <c r="S72" s="355"/>
      <c r="T72" s="356"/>
      <c r="U72" s="350"/>
    </row>
    <row r="73" spans="1:21" s="357" customFormat="1" ht="15" customHeight="1">
      <c r="A73" s="377">
        <v>0.34375</v>
      </c>
      <c r="B73" s="569" t="s">
        <v>322</v>
      </c>
      <c r="C73" s="570"/>
      <c r="D73" s="570"/>
      <c r="E73" s="570"/>
      <c r="F73" s="570"/>
      <c r="G73" s="570"/>
      <c r="H73" s="570"/>
      <c r="I73" s="570"/>
      <c r="J73" s="570"/>
      <c r="K73" s="570"/>
      <c r="L73" s="570"/>
      <c r="M73" s="570"/>
      <c r="N73" s="570"/>
      <c r="O73" s="570"/>
      <c r="P73" s="570"/>
      <c r="Q73" s="570"/>
      <c r="R73" s="571"/>
      <c r="S73" s="355"/>
      <c r="T73" s="356"/>
      <c r="U73" s="350"/>
    </row>
    <row r="74" spans="1:21" s="357" customFormat="1" ht="15" customHeight="1">
      <c r="A74" s="377">
        <v>0.41111111111111109</v>
      </c>
      <c r="B74" s="569" t="s">
        <v>326</v>
      </c>
      <c r="C74" s="570"/>
      <c r="D74" s="570"/>
      <c r="E74" s="570"/>
      <c r="F74" s="570"/>
      <c r="G74" s="570"/>
      <c r="H74" s="570"/>
      <c r="I74" s="570"/>
      <c r="J74" s="570"/>
      <c r="K74" s="570"/>
      <c r="L74" s="570"/>
      <c r="M74" s="570"/>
      <c r="N74" s="570"/>
      <c r="O74" s="570"/>
      <c r="P74" s="570"/>
      <c r="Q74" s="570"/>
      <c r="R74" s="571"/>
      <c r="S74" s="355"/>
      <c r="T74" s="356"/>
      <c r="U74" s="350"/>
    </row>
    <row r="75" spans="1:21" s="357" customFormat="1" ht="15" customHeight="1">
      <c r="A75" s="377">
        <v>0.4201388888888889</v>
      </c>
      <c r="B75" s="569" t="s">
        <v>323</v>
      </c>
      <c r="C75" s="570"/>
      <c r="D75" s="570"/>
      <c r="E75" s="570"/>
      <c r="F75" s="570"/>
      <c r="G75" s="570"/>
      <c r="H75" s="570"/>
      <c r="I75" s="570"/>
      <c r="J75" s="570"/>
      <c r="K75" s="570"/>
      <c r="L75" s="570"/>
      <c r="M75" s="570"/>
      <c r="N75" s="570"/>
      <c r="O75" s="570"/>
      <c r="P75" s="570"/>
      <c r="Q75" s="570"/>
      <c r="R75" s="571"/>
      <c r="S75" s="355"/>
      <c r="T75" s="356"/>
      <c r="U75" s="350"/>
    </row>
    <row r="76" spans="1:21" s="357" customFormat="1" ht="15" customHeight="1">
      <c r="A76" s="377">
        <v>0.42083333333333334</v>
      </c>
      <c r="B76" s="569" t="s">
        <v>324</v>
      </c>
      <c r="C76" s="570"/>
      <c r="D76" s="570"/>
      <c r="E76" s="570"/>
      <c r="F76" s="570"/>
      <c r="G76" s="570"/>
      <c r="H76" s="570"/>
      <c r="I76" s="570"/>
      <c r="J76" s="570"/>
      <c r="K76" s="570"/>
      <c r="L76" s="570"/>
      <c r="M76" s="570"/>
      <c r="N76" s="570"/>
      <c r="O76" s="570"/>
      <c r="P76" s="570"/>
      <c r="Q76" s="570"/>
      <c r="R76" s="571"/>
      <c r="S76" s="355"/>
      <c r="T76" s="356"/>
      <c r="U76" s="350"/>
    </row>
    <row r="77" spans="1:21" s="357" customFormat="1" ht="15" customHeight="1">
      <c r="A77" s="377">
        <v>0.4236111111111111</v>
      </c>
      <c r="B77" s="569" t="s">
        <v>325</v>
      </c>
      <c r="C77" s="570"/>
      <c r="D77" s="570"/>
      <c r="E77" s="570"/>
      <c r="F77" s="570"/>
      <c r="G77" s="570"/>
      <c r="H77" s="570"/>
      <c r="I77" s="570"/>
      <c r="J77" s="570"/>
      <c r="K77" s="570"/>
      <c r="L77" s="570"/>
      <c r="M77" s="570"/>
      <c r="N77" s="570"/>
      <c r="O77" s="570"/>
      <c r="P77" s="570"/>
      <c r="Q77" s="570"/>
      <c r="R77" s="571"/>
      <c r="S77" s="355"/>
      <c r="T77" s="356"/>
      <c r="U77" s="350"/>
    </row>
    <row r="78" spans="1:21" s="357" customFormat="1" ht="15" customHeight="1">
      <c r="A78" s="377">
        <v>0.42708333333333331</v>
      </c>
      <c r="B78" s="569" t="s">
        <v>327</v>
      </c>
      <c r="C78" s="570"/>
      <c r="D78" s="570"/>
      <c r="E78" s="570"/>
      <c r="F78" s="570"/>
      <c r="G78" s="570"/>
      <c r="H78" s="570"/>
      <c r="I78" s="570"/>
      <c r="J78" s="570"/>
      <c r="K78" s="570"/>
      <c r="L78" s="570"/>
      <c r="M78" s="570"/>
      <c r="N78" s="570"/>
      <c r="O78" s="570"/>
      <c r="P78" s="570"/>
      <c r="Q78" s="570"/>
      <c r="R78" s="571"/>
      <c r="S78" s="355"/>
      <c r="T78" s="356"/>
      <c r="U78" s="350"/>
    </row>
    <row r="79" spans="1:21" s="357" customFormat="1" ht="15" customHeight="1">
      <c r="A79" s="378">
        <v>0.44097222222222221</v>
      </c>
      <c r="B79" s="569" t="s">
        <v>328</v>
      </c>
      <c r="C79" s="570"/>
      <c r="D79" s="570"/>
      <c r="E79" s="570"/>
      <c r="F79" s="570"/>
      <c r="G79" s="570"/>
      <c r="H79" s="570"/>
      <c r="I79" s="570"/>
      <c r="J79" s="570"/>
      <c r="K79" s="570"/>
      <c r="L79" s="570"/>
      <c r="M79" s="570"/>
      <c r="N79" s="570"/>
      <c r="O79" s="570"/>
      <c r="P79" s="570"/>
      <c r="Q79" s="570"/>
      <c r="R79" s="571"/>
      <c r="S79" s="355"/>
      <c r="T79" s="356"/>
      <c r="U79" s="350"/>
    </row>
    <row r="80" spans="1:21" s="357" customFormat="1" ht="15" customHeight="1">
      <c r="A80" s="378">
        <v>0.44444444444444442</v>
      </c>
      <c r="B80" s="569" t="s">
        <v>329</v>
      </c>
      <c r="C80" s="570"/>
      <c r="D80" s="570"/>
      <c r="E80" s="570"/>
      <c r="F80" s="570"/>
      <c r="G80" s="570"/>
      <c r="H80" s="570"/>
      <c r="I80" s="570"/>
      <c r="J80" s="570"/>
      <c r="K80" s="570"/>
      <c r="L80" s="570"/>
      <c r="M80" s="570"/>
      <c r="N80" s="570"/>
      <c r="O80" s="570"/>
      <c r="P80" s="570"/>
      <c r="Q80" s="570"/>
      <c r="R80" s="571"/>
      <c r="S80" s="355"/>
      <c r="T80" s="356"/>
      <c r="U80" s="350"/>
    </row>
    <row r="81" spans="1:21" s="357" customFormat="1" ht="15" customHeight="1">
      <c r="A81" s="378">
        <v>0.57291666666666663</v>
      </c>
      <c r="B81" s="569" t="s">
        <v>330</v>
      </c>
      <c r="C81" s="570"/>
      <c r="D81" s="570"/>
      <c r="E81" s="570"/>
      <c r="F81" s="570"/>
      <c r="G81" s="570"/>
      <c r="H81" s="570"/>
      <c r="I81" s="570"/>
      <c r="J81" s="570"/>
      <c r="K81" s="570"/>
      <c r="L81" s="570"/>
      <c r="M81" s="570"/>
      <c r="N81" s="570"/>
      <c r="O81" s="570"/>
      <c r="P81" s="570"/>
      <c r="Q81" s="570"/>
      <c r="R81" s="571"/>
      <c r="S81" s="355"/>
      <c r="T81" s="356"/>
      <c r="U81" s="350"/>
    </row>
    <row r="82" spans="1:21" s="357" customFormat="1" ht="15" customHeight="1">
      <c r="A82" s="378">
        <v>0.57847222222222228</v>
      </c>
      <c r="B82" s="569" t="s">
        <v>331</v>
      </c>
      <c r="C82" s="570"/>
      <c r="D82" s="570"/>
      <c r="E82" s="570"/>
      <c r="F82" s="570"/>
      <c r="G82" s="570"/>
      <c r="H82" s="570"/>
      <c r="I82" s="570"/>
      <c r="J82" s="570"/>
      <c r="K82" s="570"/>
      <c r="L82" s="570"/>
      <c r="M82" s="570"/>
      <c r="N82" s="570"/>
      <c r="O82" s="570"/>
      <c r="P82" s="570"/>
      <c r="Q82" s="570"/>
      <c r="R82" s="571"/>
      <c r="S82" s="355"/>
      <c r="T82" s="356"/>
      <c r="U82" s="350"/>
    </row>
    <row r="83" spans="1:21" s="357" customFormat="1" ht="15" customHeight="1">
      <c r="A83" s="378">
        <v>0.58263888888888893</v>
      </c>
      <c r="B83" s="569" t="s">
        <v>321</v>
      </c>
      <c r="C83" s="570"/>
      <c r="D83" s="570"/>
      <c r="E83" s="570"/>
      <c r="F83" s="570"/>
      <c r="G83" s="570"/>
      <c r="H83" s="570"/>
      <c r="I83" s="570"/>
      <c r="J83" s="570"/>
      <c r="K83" s="570"/>
      <c r="L83" s="570"/>
      <c r="M83" s="570"/>
      <c r="N83" s="570"/>
      <c r="O83" s="570"/>
      <c r="P83" s="570"/>
      <c r="Q83" s="570"/>
      <c r="R83" s="571"/>
      <c r="S83" s="355"/>
      <c r="T83" s="356"/>
      <c r="U83" s="350"/>
    </row>
    <row r="84" spans="1:21" s="357" customFormat="1" ht="15" customHeight="1">
      <c r="A84" s="378">
        <v>0.62291666666666667</v>
      </c>
      <c r="B84" s="569" t="s">
        <v>333</v>
      </c>
      <c r="C84" s="570"/>
      <c r="D84" s="570"/>
      <c r="E84" s="570"/>
      <c r="F84" s="570"/>
      <c r="G84" s="570"/>
      <c r="H84" s="570"/>
      <c r="I84" s="570"/>
      <c r="J84" s="570"/>
      <c r="K84" s="570"/>
      <c r="L84" s="570"/>
      <c r="M84" s="570"/>
      <c r="N84" s="570"/>
      <c r="O84" s="570"/>
      <c r="P84" s="570"/>
      <c r="Q84" s="570"/>
      <c r="R84" s="571"/>
      <c r="S84" s="355"/>
      <c r="T84" s="356"/>
      <c r="U84" s="350"/>
    </row>
    <row r="85" spans="1:21" s="357" customFormat="1" ht="15" customHeight="1">
      <c r="A85" s="378">
        <v>0.63541666666666663</v>
      </c>
      <c r="B85" s="569" t="s">
        <v>332</v>
      </c>
      <c r="C85" s="570"/>
      <c r="D85" s="570"/>
      <c r="E85" s="570"/>
      <c r="F85" s="570"/>
      <c r="G85" s="570"/>
      <c r="H85" s="570"/>
      <c r="I85" s="570"/>
      <c r="J85" s="570"/>
      <c r="K85" s="570"/>
      <c r="L85" s="570"/>
      <c r="M85" s="570"/>
      <c r="N85" s="570"/>
      <c r="O85" s="570"/>
      <c r="P85" s="570"/>
      <c r="Q85" s="570"/>
      <c r="R85" s="571"/>
      <c r="S85" s="355"/>
      <c r="T85" s="356"/>
      <c r="U85" s="350"/>
    </row>
    <row r="86" spans="1:21" s="357" customFormat="1" ht="15" customHeight="1">
      <c r="A86" s="378">
        <v>0.66666666666666663</v>
      </c>
      <c r="B86" s="569" t="s">
        <v>334</v>
      </c>
      <c r="C86" s="570"/>
      <c r="D86" s="570"/>
      <c r="E86" s="570"/>
      <c r="F86" s="570"/>
      <c r="G86" s="570"/>
      <c r="H86" s="570"/>
      <c r="I86" s="570"/>
      <c r="J86" s="570"/>
      <c r="K86" s="570"/>
      <c r="L86" s="570"/>
      <c r="M86" s="570"/>
      <c r="N86" s="570"/>
      <c r="O86" s="570"/>
      <c r="P86" s="570"/>
      <c r="Q86" s="570"/>
      <c r="R86" s="571"/>
      <c r="S86" s="355"/>
      <c r="T86" s="356"/>
      <c r="U86" s="350"/>
    </row>
    <row r="87" spans="1:21" s="357" customFormat="1" ht="15" customHeight="1">
      <c r="A87" s="378">
        <v>0.82291666666666663</v>
      </c>
      <c r="B87" s="569" t="s">
        <v>335</v>
      </c>
      <c r="C87" s="570"/>
      <c r="D87" s="570"/>
      <c r="E87" s="570"/>
      <c r="F87" s="570"/>
      <c r="G87" s="570"/>
      <c r="H87" s="570"/>
      <c r="I87" s="570"/>
      <c r="J87" s="570"/>
      <c r="K87" s="570"/>
      <c r="L87" s="570"/>
      <c r="M87" s="570"/>
      <c r="N87" s="570"/>
      <c r="O87" s="570"/>
      <c r="P87" s="570"/>
      <c r="Q87" s="570"/>
      <c r="R87" s="571"/>
      <c r="S87" s="355"/>
      <c r="T87" s="356"/>
      <c r="U87" s="350"/>
    </row>
    <row r="88" spans="1:21" s="357" customFormat="1" ht="15" customHeight="1" thickBot="1">
      <c r="A88" s="380"/>
      <c r="B88" s="735"/>
      <c r="C88" s="736"/>
      <c r="D88" s="736"/>
      <c r="E88" s="736"/>
      <c r="F88" s="736"/>
      <c r="G88" s="736"/>
      <c r="H88" s="736"/>
      <c r="I88" s="736"/>
      <c r="J88" s="736"/>
      <c r="K88" s="736"/>
      <c r="L88" s="736"/>
      <c r="M88" s="736"/>
      <c r="N88" s="736"/>
      <c r="O88" s="736"/>
      <c r="P88" s="736"/>
      <c r="Q88" s="736"/>
      <c r="R88" s="737"/>
      <c r="S88" s="355"/>
      <c r="T88" s="379"/>
      <c r="U88" s="128"/>
    </row>
    <row r="89" spans="1:21" s="141" customFormat="1" ht="15" customHeight="1">
      <c r="A89" s="200"/>
      <c r="B89" s="201"/>
      <c r="C89" s="201"/>
      <c r="D89" s="201"/>
      <c r="E89" s="201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51"/>
      <c r="T89" s="42"/>
      <c r="U89" s="128"/>
    </row>
    <row r="90" spans="1:21" s="141" customFormat="1" ht="15" customHeight="1" thickBot="1">
      <c r="A90" s="260" t="s">
        <v>139</v>
      </c>
      <c r="B90" s="260"/>
      <c r="C90" s="260"/>
      <c r="D90" s="260"/>
      <c r="E90" s="260"/>
      <c r="F90" s="260"/>
      <c r="G90" s="260"/>
      <c r="H90" s="260"/>
      <c r="I90" s="260"/>
      <c r="J90" s="260"/>
      <c r="K90" s="260"/>
      <c r="L90" s="260"/>
      <c r="M90" s="260"/>
      <c r="N90" s="260"/>
      <c r="O90" s="260"/>
      <c r="P90" s="260"/>
      <c r="Q90" s="260"/>
      <c r="R90" s="260"/>
      <c r="S90" s="51"/>
      <c r="T90" s="42"/>
      <c r="U90" s="128"/>
    </row>
    <row r="91" spans="1:21" s="141" customFormat="1" ht="15" customHeight="1">
      <c r="A91" s="314"/>
      <c r="B91" s="732"/>
      <c r="C91" s="733"/>
      <c r="D91" s="733"/>
      <c r="E91" s="733"/>
      <c r="F91" s="733"/>
      <c r="G91" s="733"/>
      <c r="H91" s="733"/>
      <c r="I91" s="733"/>
      <c r="J91" s="733"/>
      <c r="K91" s="733"/>
      <c r="L91" s="733"/>
      <c r="M91" s="733"/>
      <c r="N91" s="733"/>
      <c r="O91" s="733"/>
      <c r="P91" s="733"/>
      <c r="Q91" s="733"/>
      <c r="R91" s="734"/>
      <c r="S91" s="51"/>
      <c r="T91" s="42"/>
      <c r="U91" s="128"/>
    </row>
    <row r="92" spans="1:21" s="141" customFormat="1" ht="15" customHeight="1">
      <c r="A92" s="384"/>
      <c r="B92" s="385"/>
      <c r="C92" s="386"/>
      <c r="D92" s="386"/>
      <c r="E92" s="386"/>
      <c r="F92" s="386"/>
      <c r="G92" s="386"/>
      <c r="H92" s="386"/>
      <c r="I92" s="386"/>
      <c r="J92" s="386"/>
      <c r="K92" s="386"/>
      <c r="L92" s="386"/>
      <c r="M92" s="386"/>
      <c r="N92" s="386"/>
      <c r="O92" s="386"/>
      <c r="P92" s="386"/>
      <c r="Q92" s="386"/>
      <c r="R92" s="387"/>
      <c r="S92" s="51"/>
      <c r="T92" s="42"/>
      <c r="U92" s="128"/>
    </row>
    <row r="93" spans="1:21" s="141" customFormat="1" ht="15" customHeight="1" thickBot="1">
      <c r="A93" s="315"/>
      <c r="B93" s="729"/>
      <c r="C93" s="730"/>
      <c r="D93" s="730"/>
      <c r="E93" s="730"/>
      <c r="F93" s="730"/>
      <c r="G93" s="730"/>
      <c r="H93" s="730"/>
      <c r="I93" s="730"/>
      <c r="J93" s="730"/>
      <c r="K93" s="730"/>
      <c r="L93" s="730"/>
      <c r="M93" s="730"/>
      <c r="N93" s="730"/>
      <c r="O93" s="730"/>
      <c r="P93" s="730"/>
      <c r="Q93" s="730"/>
      <c r="R93" s="731"/>
      <c r="S93" s="51"/>
      <c r="T93" s="42"/>
      <c r="U93" s="128"/>
    </row>
    <row r="94" spans="1:21" s="141" customFormat="1" ht="15" customHeight="1">
      <c r="A94" s="2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51"/>
      <c r="T94" s="42"/>
      <c r="U94" s="128"/>
    </row>
    <row r="95" spans="1:21" s="141" customFormat="1" ht="15" customHeight="1" thickBot="1">
      <c r="A95" s="73" t="s">
        <v>140</v>
      </c>
      <c r="B95" s="73"/>
      <c r="C95" s="193"/>
      <c r="D95" s="193"/>
      <c r="E95" s="73"/>
      <c r="F95" s="73"/>
      <c r="G95" s="73"/>
      <c r="H95" s="73"/>
      <c r="I95" s="105"/>
      <c r="J95" s="546"/>
      <c r="K95" s="546"/>
      <c r="L95" s="73"/>
      <c r="M95" s="73"/>
      <c r="N95" s="73"/>
      <c r="O95" s="73"/>
      <c r="P95" s="73"/>
      <c r="Q95" s="73"/>
      <c r="R95" s="73"/>
      <c r="S95" s="51"/>
      <c r="T95" s="42"/>
      <c r="U95" s="128"/>
    </row>
    <row r="96" spans="1:21" s="141" customFormat="1" ht="15" customHeight="1">
      <c r="A96" s="344" t="s">
        <v>143</v>
      </c>
      <c r="B96" s="147" t="s">
        <v>304</v>
      </c>
      <c r="C96" s="147"/>
      <c r="D96" s="147"/>
      <c r="E96" s="147"/>
      <c r="F96" s="147" t="s">
        <v>318</v>
      </c>
      <c r="G96" s="147"/>
      <c r="H96" s="147"/>
      <c r="I96" s="147"/>
      <c r="J96" s="549" t="s">
        <v>319</v>
      </c>
      <c r="K96" s="549"/>
      <c r="L96" s="549"/>
      <c r="M96" s="549"/>
      <c r="N96" s="147"/>
      <c r="O96" s="147"/>
      <c r="P96" s="147"/>
      <c r="Q96" s="147"/>
      <c r="R96" s="345"/>
      <c r="S96" s="51"/>
      <c r="T96" s="42"/>
      <c r="U96" s="128"/>
    </row>
    <row r="97" spans="1:21" s="141" customFormat="1" ht="15" customHeight="1" thickBot="1">
      <c r="A97" s="351" t="s">
        <v>144</v>
      </c>
      <c r="B97" s="160" t="s">
        <v>307</v>
      </c>
      <c r="C97" s="160"/>
      <c r="D97" s="160"/>
      <c r="E97" s="160"/>
      <c r="F97" s="160" t="s">
        <v>305</v>
      </c>
      <c r="G97" s="160"/>
      <c r="H97" s="160"/>
      <c r="I97" s="160"/>
      <c r="J97" s="548" t="s">
        <v>303</v>
      </c>
      <c r="K97" s="548"/>
      <c r="L97" s="548"/>
      <c r="M97" s="548"/>
      <c r="N97" s="160"/>
      <c r="O97" s="160"/>
      <c r="P97" s="160"/>
      <c r="Q97" s="160"/>
      <c r="R97" s="161"/>
      <c r="S97" s="51"/>
      <c r="T97" s="42"/>
      <c r="U97" s="128"/>
    </row>
    <row r="98" spans="1:21" s="141" customFormat="1" ht="15" customHeight="1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51"/>
      <c r="T98" s="42"/>
      <c r="U98" s="128"/>
    </row>
    <row r="99" spans="1:21" s="141" customFormat="1" ht="15" customHeight="1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51"/>
      <c r="T99" s="42"/>
      <c r="U99" s="128"/>
    </row>
    <row r="100" spans="1:21" s="141" customFormat="1" ht="15.75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51"/>
      <c r="T100" s="42"/>
      <c r="U100" s="128"/>
    </row>
    <row r="101" spans="1:21" s="141" customFormat="1" ht="15" customHeight="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51"/>
      <c r="T101" s="42"/>
      <c r="U101" s="128"/>
    </row>
    <row r="102" spans="1:21" s="141" customFormat="1" ht="1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2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2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2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2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2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2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2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2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2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2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2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2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2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  <c r="V125" s="20"/>
    </row>
    <row r="126" spans="1:22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20"/>
    </row>
    <row r="127" spans="1:22">
      <c r="U127" s="141"/>
      <c r="V127" s="141"/>
    </row>
    <row r="128" spans="1:22" s="141" customForma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  <row r="129" spans="1:22" s="141" customForma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V129" s="20"/>
    </row>
    <row r="130" spans="1:22" s="141" customForma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U130" s="20"/>
      <c r="V130" s="20"/>
    </row>
  </sheetData>
  <sheetProtection formatCells="0"/>
  <mergeCells count="155">
    <mergeCell ref="B93:R93"/>
    <mergeCell ref="B91:R91"/>
    <mergeCell ref="B88:R88"/>
    <mergeCell ref="B83:R83"/>
    <mergeCell ref="B84:R84"/>
    <mergeCell ref="A52:B52"/>
    <mergeCell ref="B70:R70"/>
    <mergeCell ref="B72:R72"/>
    <mergeCell ref="B73:R73"/>
    <mergeCell ref="B75:R75"/>
    <mergeCell ref="B79:R79"/>
    <mergeCell ref="B74:R74"/>
    <mergeCell ref="B82:R82"/>
    <mergeCell ref="B76:R76"/>
    <mergeCell ref="B78:R78"/>
    <mergeCell ref="B85:R85"/>
    <mergeCell ref="Q17:R17"/>
    <mergeCell ref="G32:J32"/>
    <mergeCell ref="B77:R77"/>
    <mergeCell ref="B81:R81"/>
    <mergeCell ref="B80:R8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O17:P17"/>
    <mergeCell ref="O7:P7"/>
    <mergeCell ref="A14:D14"/>
    <mergeCell ref="G17:M17"/>
    <mergeCell ref="A17:F17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M5:N5"/>
    <mergeCell ref="G6:H6"/>
    <mergeCell ref="K5:L5"/>
    <mergeCell ref="M6:N6"/>
    <mergeCell ref="I4:J5"/>
    <mergeCell ref="K6:L6"/>
    <mergeCell ref="G4:H5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G25:H25"/>
    <mergeCell ref="A20:F20"/>
    <mergeCell ref="G19:M19"/>
    <mergeCell ref="Q7:R7"/>
    <mergeCell ref="J97:M97"/>
    <mergeCell ref="J96:M96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7:R87"/>
    <mergeCell ref="B86:R86"/>
    <mergeCell ref="J95:K95"/>
    <mergeCell ref="K32:M32"/>
    <mergeCell ref="G20:M20"/>
    <mergeCell ref="O24:P24"/>
    <mergeCell ref="B71:R71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I28:K28"/>
    <mergeCell ref="A28:F28"/>
    <mergeCell ref="F37:F38"/>
    <mergeCell ref="G38:H38"/>
    <mergeCell ref="C44:F44"/>
    <mergeCell ref="A47:H47"/>
    <mergeCell ref="G44:H44"/>
    <mergeCell ref="K39:R39"/>
    <mergeCell ref="E37:E38"/>
    <mergeCell ref="K44:K45"/>
    <mergeCell ref="L44:R45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5" zoomScaleNormal="85" workbookViewId="0">
      <selection activeCell="P33" sqref="P33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6">
        <v>45828</v>
      </c>
      <c r="C1" s="816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17" t="s">
        <v>5</v>
      </c>
      <c r="B4" s="818"/>
      <c r="C4" s="775" t="s">
        <v>25</v>
      </c>
      <c r="D4" s="799"/>
      <c r="E4" s="775" t="s">
        <v>7</v>
      </c>
      <c r="F4" s="799"/>
      <c r="G4" s="775" t="s">
        <v>8</v>
      </c>
      <c r="H4" s="799"/>
      <c r="I4" s="775" t="s">
        <v>26</v>
      </c>
      <c r="J4" s="799"/>
      <c r="K4" s="775" t="s">
        <v>27</v>
      </c>
      <c r="L4" s="776"/>
      <c r="U4"/>
      <c r="V4" s="10"/>
      <c r="W4" s="10"/>
    </row>
    <row r="5" spans="1:23" ht="13.5" thickBot="1">
      <c r="A5" s="819"/>
      <c r="B5" s="820"/>
      <c r="C5" s="793" t="s">
        <v>28</v>
      </c>
      <c r="D5" s="800"/>
      <c r="E5" s="793" t="s">
        <v>26</v>
      </c>
      <c r="F5" s="800"/>
      <c r="G5" s="793" t="s">
        <v>26</v>
      </c>
      <c r="H5" s="800"/>
      <c r="I5" s="793" t="s">
        <v>29</v>
      </c>
      <c r="J5" s="800"/>
      <c r="K5" s="793" t="s">
        <v>29</v>
      </c>
      <c r="L5" s="794"/>
      <c r="U5"/>
      <c r="V5" s="10"/>
      <c r="W5" s="10"/>
    </row>
    <row r="6" spans="1:23" ht="13.5" thickTop="1">
      <c r="A6" s="758" t="s">
        <v>191</v>
      </c>
      <c r="B6" s="759"/>
      <c r="C6" s="809">
        <v>294900</v>
      </c>
      <c r="D6" s="810"/>
      <c r="E6" s="809">
        <v>294900</v>
      </c>
      <c r="F6" s="810"/>
      <c r="G6" s="809">
        <v>294900</v>
      </c>
      <c r="H6" s="810"/>
      <c r="I6" s="801">
        <f>G6-E6</f>
        <v>0</v>
      </c>
      <c r="J6" s="802"/>
      <c r="K6" s="795">
        <f>G6-C6</f>
        <v>0</v>
      </c>
      <c r="L6" s="796"/>
    </row>
    <row r="7" spans="1:23" ht="13.5" thickBot="1">
      <c r="A7" s="744" t="s">
        <v>192</v>
      </c>
      <c r="B7" s="745"/>
      <c r="C7" s="746">
        <v>301360</v>
      </c>
      <c r="D7" s="747"/>
      <c r="E7" s="746">
        <v>301360</v>
      </c>
      <c r="F7" s="747"/>
      <c r="G7" s="746">
        <v>301360</v>
      </c>
      <c r="H7" s="747"/>
      <c r="I7" s="773">
        <f>G7-E7</f>
        <v>0</v>
      </c>
      <c r="J7" s="779"/>
      <c r="K7" s="773">
        <f>G7-C7</f>
        <v>0</v>
      </c>
      <c r="L7" s="774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271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89" t="s">
        <v>5</v>
      </c>
      <c r="B10" s="790"/>
      <c r="C10" s="750" t="s">
        <v>25</v>
      </c>
      <c r="D10" s="751"/>
      <c r="E10" s="750" t="s">
        <v>7</v>
      </c>
      <c r="F10" s="751"/>
      <c r="G10" s="750" t="s">
        <v>8</v>
      </c>
      <c r="H10" s="751"/>
      <c r="I10" s="803" t="s">
        <v>26</v>
      </c>
      <c r="J10" s="804"/>
      <c r="K10" s="775" t="s">
        <v>27</v>
      </c>
      <c r="L10" s="776"/>
      <c r="N10" s="19"/>
    </row>
    <row r="11" spans="1:23" ht="13.5" thickBot="1">
      <c r="A11" s="791"/>
      <c r="B11" s="757"/>
      <c r="C11" s="748" t="s">
        <v>28</v>
      </c>
      <c r="D11" s="749"/>
      <c r="E11" s="748" t="s">
        <v>26</v>
      </c>
      <c r="F11" s="749"/>
      <c r="G11" s="748" t="s">
        <v>26</v>
      </c>
      <c r="H11" s="749"/>
      <c r="I11" s="805" t="s">
        <v>29</v>
      </c>
      <c r="J11" s="806"/>
      <c r="K11" s="793" t="s">
        <v>29</v>
      </c>
      <c r="L11" s="794"/>
      <c r="N11"/>
      <c r="O11"/>
      <c r="P11"/>
      <c r="Q11"/>
      <c r="R11"/>
    </row>
    <row r="12" spans="1:23" ht="13.5" thickTop="1">
      <c r="A12" s="758" t="s">
        <v>191</v>
      </c>
      <c r="B12" s="759"/>
      <c r="C12" s="795">
        <v>2127850</v>
      </c>
      <c r="D12" s="813"/>
      <c r="E12" s="795">
        <v>2255840</v>
      </c>
      <c r="F12" s="813"/>
      <c r="G12" s="795">
        <v>2259920</v>
      </c>
      <c r="H12" s="813"/>
      <c r="I12" s="801">
        <f>G12-E12</f>
        <v>4080</v>
      </c>
      <c r="J12" s="802"/>
      <c r="K12" s="795">
        <f>G12-C12</f>
        <v>132070</v>
      </c>
      <c r="L12" s="796"/>
      <c r="N12" s="19"/>
      <c r="O12"/>
      <c r="P12"/>
      <c r="Q12"/>
      <c r="R12"/>
      <c r="S12"/>
      <c r="T12"/>
    </row>
    <row r="13" spans="1:23" ht="13.5" thickBot="1">
      <c r="A13" s="744" t="s">
        <v>192</v>
      </c>
      <c r="B13" s="745"/>
      <c r="C13" s="773">
        <v>2126290</v>
      </c>
      <c r="D13" s="779"/>
      <c r="E13" s="773">
        <v>2254120</v>
      </c>
      <c r="F13" s="779"/>
      <c r="G13" s="773">
        <v>2258200</v>
      </c>
      <c r="H13" s="779"/>
      <c r="I13" s="773">
        <f>G13-E13</f>
        <v>4080</v>
      </c>
      <c r="J13" s="779"/>
      <c r="K13" s="773">
        <f>G13-C13</f>
        <v>131910</v>
      </c>
      <c r="L13" s="774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89" t="s">
        <v>5</v>
      </c>
      <c r="B16" s="790"/>
      <c r="C16" s="750" t="s">
        <v>25</v>
      </c>
      <c r="D16" s="751"/>
      <c r="E16" s="750" t="s">
        <v>7</v>
      </c>
      <c r="F16" s="751"/>
      <c r="G16" s="750" t="s">
        <v>8</v>
      </c>
      <c r="H16" s="751"/>
      <c r="I16" s="803" t="s">
        <v>26</v>
      </c>
      <c r="J16" s="804"/>
      <c r="K16" s="775" t="s">
        <v>27</v>
      </c>
      <c r="L16" s="776"/>
      <c r="O16" s="48"/>
      <c r="P16"/>
      <c r="Q16" s="11"/>
      <c r="R16"/>
      <c r="S16"/>
      <c r="T16"/>
    </row>
    <row r="17" spans="1:20" ht="13.5" thickBot="1">
      <c r="A17" s="791"/>
      <c r="B17" s="757"/>
      <c r="C17" s="811" t="s">
        <v>28</v>
      </c>
      <c r="D17" s="812"/>
      <c r="E17" s="811" t="s">
        <v>26</v>
      </c>
      <c r="F17" s="812"/>
      <c r="G17" s="811" t="s">
        <v>26</v>
      </c>
      <c r="H17" s="812"/>
      <c r="I17" s="807" t="s">
        <v>29</v>
      </c>
      <c r="J17" s="808"/>
      <c r="K17" s="793" t="s">
        <v>29</v>
      </c>
      <c r="L17" s="794"/>
      <c r="N17" s="19"/>
      <c r="O17" s="48"/>
      <c r="P17"/>
      <c r="Q17"/>
      <c r="R17"/>
      <c r="S17"/>
      <c r="T17"/>
    </row>
    <row r="18" spans="1:20" ht="13.5" thickTop="1">
      <c r="A18" s="758" t="s">
        <v>191</v>
      </c>
      <c r="B18" s="759"/>
      <c r="C18" s="814">
        <v>93101910</v>
      </c>
      <c r="D18" s="815"/>
      <c r="E18" s="814">
        <v>107533030</v>
      </c>
      <c r="F18" s="815"/>
      <c r="G18" s="814">
        <v>108310050</v>
      </c>
      <c r="H18" s="815"/>
      <c r="I18" s="801">
        <f>G18-E18</f>
        <v>777020</v>
      </c>
      <c r="J18" s="802"/>
      <c r="K18" s="795">
        <f>G18-C18</f>
        <v>15208140</v>
      </c>
      <c r="L18" s="796"/>
      <c r="M18" s="19"/>
      <c r="N18" s="15"/>
      <c r="O18" s="17"/>
      <c r="P18"/>
      <c r="Q18"/>
      <c r="R18"/>
      <c r="S18"/>
      <c r="T18"/>
    </row>
    <row r="19" spans="1:20" ht="13.5" thickBot="1">
      <c r="A19" s="744" t="s">
        <v>192</v>
      </c>
      <c r="B19" s="745"/>
      <c r="C19" s="773">
        <v>93082960</v>
      </c>
      <c r="D19" s="779"/>
      <c r="E19" s="773">
        <v>107509990</v>
      </c>
      <c r="F19" s="779"/>
      <c r="G19" s="773">
        <v>108286780</v>
      </c>
      <c r="H19" s="779"/>
      <c r="I19" s="773">
        <f>G19-E19</f>
        <v>776790</v>
      </c>
      <c r="J19" s="779"/>
      <c r="K19" s="773">
        <f>G19-C19</f>
        <v>15203820</v>
      </c>
      <c r="L19" s="774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272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89" t="s">
        <v>5</v>
      </c>
      <c r="B22" s="790"/>
      <c r="C22" s="750" t="s">
        <v>25</v>
      </c>
      <c r="D22" s="751"/>
      <c r="E22" s="750" t="s">
        <v>7</v>
      </c>
      <c r="F22" s="751"/>
      <c r="G22" s="750" t="s">
        <v>8</v>
      </c>
      <c r="H22" s="751"/>
      <c r="I22" s="803" t="s">
        <v>26</v>
      </c>
      <c r="J22" s="804"/>
      <c r="K22" s="775" t="s">
        <v>27</v>
      </c>
      <c r="L22" s="776"/>
      <c r="O22"/>
      <c r="P22"/>
      <c r="Q22"/>
      <c r="R22"/>
      <c r="S22" s="9"/>
      <c r="T22"/>
    </row>
    <row r="23" spans="1:20" ht="13.5" thickBot="1">
      <c r="A23" s="791"/>
      <c r="B23" s="757"/>
      <c r="C23" s="748" t="s">
        <v>28</v>
      </c>
      <c r="D23" s="749"/>
      <c r="E23" s="748" t="s">
        <v>26</v>
      </c>
      <c r="F23" s="749"/>
      <c r="G23" s="748" t="s">
        <v>26</v>
      </c>
      <c r="H23" s="749"/>
      <c r="I23" s="805" t="s">
        <v>29</v>
      </c>
      <c r="J23" s="806"/>
      <c r="K23" s="793" t="s">
        <v>29</v>
      </c>
      <c r="L23" s="794"/>
      <c r="N23" s="15"/>
      <c r="O23"/>
      <c r="P23"/>
      <c r="Q23"/>
      <c r="R23"/>
      <c r="S23"/>
      <c r="T23"/>
    </row>
    <row r="24" spans="1:20" ht="13.5" thickTop="1">
      <c r="A24" s="758" t="s">
        <v>191</v>
      </c>
      <c r="B24" s="759"/>
      <c r="C24" s="754">
        <v>4142230</v>
      </c>
      <c r="D24" s="755"/>
      <c r="E24" s="754">
        <v>4746040</v>
      </c>
      <c r="F24" s="755"/>
      <c r="G24" s="754">
        <v>4774940</v>
      </c>
      <c r="H24" s="755"/>
      <c r="I24" s="797">
        <f>G24-E24</f>
        <v>28900</v>
      </c>
      <c r="J24" s="798"/>
      <c r="K24" s="795">
        <f>G24-C24</f>
        <v>632710</v>
      </c>
      <c r="L24" s="796"/>
      <c r="M24" s="19"/>
      <c r="N24" s="6"/>
      <c r="O24"/>
      <c r="P24"/>
      <c r="Q24"/>
      <c r="R24"/>
      <c r="S24"/>
      <c r="T24"/>
    </row>
    <row r="25" spans="1:20" ht="13.5" thickBot="1">
      <c r="A25" s="744" t="s">
        <v>192</v>
      </c>
      <c r="B25" s="745"/>
      <c r="C25" s="746">
        <v>4144060</v>
      </c>
      <c r="D25" s="747"/>
      <c r="E25" s="746">
        <v>4748060</v>
      </c>
      <c r="F25" s="747"/>
      <c r="G25" s="746">
        <v>4776970</v>
      </c>
      <c r="H25" s="747"/>
      <c r="I25" s="746">
        <f>G25-E25</f>
        <v>28910</v>
      </c>
      <c r="J25" s="747"/>
      <c r="K25" s="773">
        <f>G25-C25</f>
        <v>632910</v>
      </c>
      <c r="L25" s="774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89" t="s">
        <v>31</v>
      </c>
      <c r="B28" s="790"/>
      <c r="C28" s="750" t="s">
        <v>25</v>
      </c>
      <c r="D28" s="751"/>
      <c r="E28" s="750" t="s">
        <v>7</v>
      </c>
      <c r="F28" s="751"/>
      <c r="G28" s="750" t="s">
        <v>8</v>
      </c>
      <c r="H28" s="751"/>
      <c r="I28" s="775" t="s">
        <v>26</v>
      </c>
      <c r="J28" s="799"/>
      <c r="K28" s="775" t="s">
        <v>27</v>
      </c>
      <c r="L28" s="776"/>
      <c r="O28"/>
      <c r="P28"/>
      <c r="Q28"/>
      <c r="R28"/>
      <c r="S28"/>
      <c r="T28"/>
    </row>
    <row r="29" spans="1:20" ht="13.5" thickBot="1">
      <c r="A29" s="791"/>
      <c r="B29" s="757"/>
      <c r="C29" s="748" t="s">
        <v>28</v>
      </c>
      <c r="D29" s="749"/>
      <c r="E29" s="748" t="s">
        <v>26</v>
      </c>
      <c r="F29" s="749"/>
      <c r="G29" s="748" t="s">
        <v>26</v>
      </c>
      <c r="H29" s="749"/>
      <c r="I29" s="793" t="s">
        <v>29</v>
      </c>
      <c r="J29" s="800"/>
      <c r="K29" s="793" t="s">
        <v>29</v>
      </c>
      <c r="L29" s="794"/>
      <c r="O29"/>
      <c r="P29"/>
      <c r="Q29"/>
      <c r="R29"/>
      <c r="S29"/>
      <c r="T29"/>
    </row>
    <row r="30" spans="1:20" ht="14.25" thickTop="1" thickBot="1">
      <c r="A30" s="744" t="s">
        <v>72</v>
      </c>
      <c r="B30" s="745"/>
      <c r="C30" s="762">
        <v>101323255</v>
      </c>
      <c r="D30" s="763"/>
      <c r="E30" s="762">
        <v>117008319</v>
      </c>
      <c r="F30" s="763"/>
      <c r="G30" s="762">
        <v>117850995</v>
      </c>
      <c r="H30" s="763"/>
      <c r="I30" s="773">
        <f>G30-E30</f>
        <v>842676</v>
      </c>
      <c r="J30" s="779"/>
      <c r="K30" s="773">
        <f>G30-C30</f>
        <v>16527740</v>
      </c>
      <c r="L30" s="774"/>
      <c r="M30" s="19"/>
      <c r="N30" s="313"/>
      <c r="O30" s="18"/>
      <c r="P30"/>
      <c r="Q30"/>
      <c r="R30"/>
      <c r="S30"/>
      <c r="T30"/>
    </row>
    <row r="31" spans="1:20" ht="13.5" thickTop="1">
      <c r="A31" s="780" t="s">
        <v>0</v>
      </c>
      <c r="B31" s="781"/>
      <c r="C31" s="781"/>
      <c r="D31" s="781"/>
      <c r="E31" s="781"/>
      <c r="F31" s="781"/>
      <c r="G31" s="781"/>
      <c r="H31" s="782"/>
      <c r="I31" s="764">
        <f>SUM(I30:I30)</f>
        <v>842676</v>
      </c>
      <c r="J31" s="769"/>
      <c r="K31" s="764">
        <f>SUM(K30:K30)</f>
        <v>16527740</v>
      </c>
      <c r="L31" s="765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89" t="s">
        <v>31</v>
      </c>
      <c r="B34" s="790"/>
      <c r="C34" s="750" t="s">
        <v>25</v>
      </c>
      <c r="D34" s="751"/>
      <c r="E34" s="750" t="s">
        <v>7</v>
      </c>
      <c r="F34" s="751"/>
      <c r="G34" s="750" t="s">
        <v>8</v>
      </c>
      <c r="H34" s="751"/>
      <c r="I34" s="775" t="s">
        <v>26</v>
      </c>
      <c r="J34" s="799"/>
      <c r="K34" s="775" t="s">
        <v>27</v>
      </c>
      <c r="L34" s="776"/>
      <c r="N34" s="13"/>
      <c r="O34"/>
      <c r="P34"/>
      <c r="Q34"/>
      <c r="R34"/>
      <c r="S34"/>
      <c r="T34"/>
    </row>
    <row r="35" spans="1:20" ht="13.5" thickBot="1">
      <c r="A35" s="791"/>
      <c r="B35" s="757"/>
      <c r="C35" s="748" t="s">
        <v>28</v>
      </c>
      <c r="D35" s="749"/>
      <c r="E35" s="748" t="s">
        <v>26</v>
      </c>
      <c r="F35" s="749"/>
      <c r="G35" s="748" t="s">
        <v>26</v>
      </c>
      <c r="H35" s="749"/>
      <c r="I35" s="793" t="s">
        <v>29</v>
      </c>
      <c r="J35" s="800"/>
      <c r="K35" s="793" t="s">
        <v>29</v>
      </c>
      <c r="L35" s="794"/>
      <c r="O35" s="9"/>
      <c r="P35"/>
      <c r="Q35"/>
      <c r="R35"/>
      <c r="S35"/>
      <c r="T35"/>
    </row>
    <row r="36" spans="1:20" ht="14.25" thickTop="1" thickBot="1">
      <c r="A36" s="744" t="s">
        <v>72</v>
      </c>
      <c r="B36" s="745"/>
      <c r="C36" s="762">
        <v>16530255</v>
      </c>
      <c r="D36" s="763"/>
      <c r="E36" s="762">
        <v>19138991</v>
      </c>
      <c r="F36" s="763"/>
      <c r="G36" s="762">
        <v>19278783</v>
      </c>
      <c r="H36" s="763"/>
      <c r="I36" s="773">
        <f>G36-E36</f>
        <v>139792</v>
      </c>
      <c r="J36" s="779"/>
      <c r="K36" s="773">
        <f>G36-C36</f>
        <v>2748528</v>
      </c>
      <c r="L36" s="774"/>
      <c r="N36" s="6"/>
      <c r="O36"/>
      <c r="P36"/>
      <c r="Q36"/>
      <c r="R36"/>
      <c r="S36"/>
      <c r="T36"/>
    </row>
    <row r="37" spans="1:20" ht="13.5" thickTop="1">
      <c r="A37" s="780" t="s">
        <v>0</v>
      </c>
      <c r="B37" s="781"/>
      <c r="C37" s="781"/>
      <c r="D37" s="781"/>
      <c r="E37" s="781"/>
      <c r="F37" s="781"/>
      <c r="G37" s="781"/>
      <c r="H37" s="782"/>
      <c r="I37" s="764">
        <f>SUM(I36:I36)</f>
        <v>139792</v>
      </c>
      <c r="J37" s="769"/>
      <c r="K37" s="764">
        <f>SUM(K36:K36)</f>
        <v>2748528</v>
      </c>
      <c r="L37" s="765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89" t="s">
        <v>31</v>
      </c>
      <c r="B40" s="790"/>
      <c r="C40" s="792" t="s">
        <v>25</v>
      </c>
      <c r="D40" s="790"/>
      <c r="E40" s="750" t="s">
        <v>7</v>
      </c>
      <c r="F40" s="751"/>
      <c r="G40" s="750" t="s">
        <v>8</v>
      </c>
      <c r="H40" s="751"/>
      <c r="I40" s="775" t="s">
        <v>26</v>
      </c>
      <c r="J40" s="799"/>
      <c r="K40" s="775" t="s">
        <v>27</v>
      </c>
      <c r="L40" s="776"/>
      <c r="N40" s="13"/>
      <c r="O40" s="9"/>
      <c r="P40"/>
      <c r="Q40"/>
      <c r="R40"/>
      <c r="S40"/>
      <c r="T40"/>
    </row>
    <row r="41" spans="1:20" ht="13.5" thickBot="1">
      <c r="A41" s="791"/>
      <c r="B41" s="757"/>
      <c r="C41" s="756" t="s">
        <v>28</v>
      </c>
      <c r="D41" s="757"/>
      <c r="E41" s="748" t="s">
        <v>26</v>
      </c>
      <c r="F41" s="749"/>
      <c r="G41" s="748" t="s">
        <v>26</v>
      </c>
      <c r="H41" s="749"/>
      <c r="I41" s="793" t="s">
        <v>29</v>
      </c>
      <c r="J41" s="800"/>
      <c r="K41" s="793" t="s">
        <v>29</v>
      </c>
      <c r="L41" s="794"/>
      <c r="N41" s="14"/>
      <c r="O41"/>
      <c r="P41"/>
      <c r="Q41"/>
      <c r="R41"/>
      <c r="S41"/>
      <c r="T41"/>
    </row>
    <row r="42" spans="1:20" s="26" customFormat="1" ht="13.5" thickTop="1">
      <c r="A42" s="758" t="s">
        <v>69</v>
      </c>
      <c r="B42" s="759"/>
      <c r="C42" s="760">
        <v>3089318.34</v>
      </c>
      <c r="D42" s="761"/>
      <c r="E42" s="760">
        <v>3437979.47</v>
      </c>
      <c r="F42" s="761"/>
      <c r="G42" s="760">
        <v>3456836.41</v>
      </c>
      <c r="H42" s="761"/>
      <c r="I42" s="766">
        <f>G42-E42</f>
        <v>18856.939999999944</v>
      </c>
      <c r="J42" s="767"/>
      <c r="K42" s="766">
        <f>G42-C42</f>
        <v>367518.0700000003</v>
      </c>
      <c r="L42" s="768"/>
      <c r="M42" s="41"/>
      <c r="N42" s="29"/>
      <c r="O42" s="41"/>
      <c r="Q42" s="28"/>
      <c r="R42" s="28"/>
      <c r="S42" s="28"/>
      <c r="T42" s="28"/>
    </row>
    <row r="43" spans="1:20">
      <c r="A43" s="752" t="s">
        <v>70</v>
      </c>
      <c r="B43" s="753"/>
      <c r="C43" s="754">
        <v>283254.3</v>
      </c>
      <c r="D43" s="755"/>
      <c r="E43" s="754">
        <v>3416292.16</v>
      </c>
      <c r="F43" s="755"/>
      <c r="G43" s="754">
        <v>3443979.41</v>
      </c>
      <c r="H43" s="755"/>
      <c r="I43" s="809">
        <f t="shared" ref="I43:I47" si="0">G43-E43</f>
        <v>27687.25</v>
      </c>
      <c r="J43" s="810"/>
      <c r="K43" s="787">
        <f t="shared" ref="K43:K47" si="1">G43-C43</f>
        <v>3160725.1100000003</v>
      </c>
      <c r="L43" s="788"/>
      <c r="M43" s="41"/>
      <c r="N43" s="341"/>
      <c r="O43"/>
      <c r="P43" s="12"/>
      <c r="Q43"/>
      <c r="R43"/>
      <c r="S43"/>
      <c r="T43"/>
    </row>
    <row r="44" spans="1:20" ht="12" customHeight="1">
      <c r="A44" s="752" t="s">
        <v>71</v>
      </c>
      <c r="B44" s="753"/>
      <c r="C44" s="754">
        <v>989758.41</v>
      </c>
      <c r="D44" s="755"/>
      <c r="E44" s="754">
        <v>1086699.2</v>
      </c>
      <c r="F44" s="755"/>
      <c r="G44" s="754">
        <v>1090666.26</v>
      </c>
      <c r="H44" s="755"/>
      <c r="I44" s="809">
        <f t="shared" si="0"/>
        <v>3967.0600000000559</v>
      </c>
      <c r="J44" s="810"/>
      <c r="K44" s="785">
        <f t="shared" si="1"/>
        <v>100907.84999999998</v>
      </c>
      <c r="L44" s="786"/>
      <c r="M44" s="41"/>
      <c r="N44" s="6"/>
      <c r="O44" s="18"/>
      <c r="P44" s="14"/>
      <c r="Q44"/>
      <c r="R44"/>
      <c r="S44"/>
      <c r="T44"/>
    </row>
    <row r="45" spans="1:20">
      <c r="A45" s="752" t="s">
        <v>78</v>
      </c>
      <c r="B45" s="753"/>
      <c r="C45" s="777">
        <v>7258.6</v>
      </c>
      <c r="D45" s="778"/>
      <c r="E45" s="777">
        <v>8085.7</v>
      </c>
      <c r="F45" s="778"/>
      <c r="G45" s="777">
        <v>8128.3</v>
      </c>
      <c r="H45" s="778"/>
      <c r="I45" s="809">
        <f t="shared" si="0"/>
        <v>42.600000000000364</v>
      </c>
      <c r="J45" s="810"/>
      <c r="K45" s="785">
        <f t="shared" si="1"/>
        <v>869.69999999999982</v>
      </c>
      <c r="L45" s="786"/>
      <c r="M45" s="41"/>
      <c r="N45" s="30"/>
      <c r="O45" s="14"/>
      <c r="P45"/>
      <c r="Q45"/>
      <c r="R45"/>
      <c r="S45"/>
      <c r="T45"/>
    </row>
    <row r="46" spans="1:20">
      <c r="A46" s="752" t="s">
        <v>79</v>
      </c>
      <c r="B46" s="753"/>
      <c r="C46" s="777">
        <v>247889</v>
      </c>
      <c r="D46" s="778"/>
      <c r="E46" s="777">
        <v>269546</v>
      </c>
      <c r="F46" s="778"/>
      <c r="G46" s="777">
        <v>270300</v>
      </c>
      <c r="H46" s="778"/>
      <c r="I46" s="809">
        <f t="shared" si="0"/>
        <v>754</v>
      </c>
      <c r="J46" s="810"/>
      <c r="K46" s="785">
        <f t="shared" si="1"/>
        <v>22411</v>
      </c>
      <c r="L46" s="786"/>
      <c r="M46" s="41"/>
      <c r="N46" s="6"/>
      <c r="O46"/>
      <c r="P46"/>
      <c r="Q46"/>
      <c r="R46"/>
      <c r="S46"/>
      <c r="T46"/>
    </row>
    <row r="47" spans="1:20" ht="13.5" thickBot="1">
      <c r="A47" s="752" t="s">
        <v>80</v>
      </c>
      <c r="B47" s="753"/>
      <c r="C47" s="783">
        <v>299837</v>
      </c>
      <c r="D47" s="784"/>
      <c r="E47" s="783">
        <v>324504</v>
      </c>
      <c r="F47" s="784"/>
      <c r="G47" s="783">
        <v>325233</v>
      </c>
      <c r="H47" s="784"/>
      <c r="I47" s="746">
        <f t="shared" si="0"/>
        <v>729</v>
      </c>
      <c r="J47" s="747"/>
      <c r="K47" s="787">
        <f t="shared" si="1"/>
        <v>25396</v>
      </c>
      <c r="L47" s="788"/>
      <c r="M47" s="41"/>
      <c r="N47" s="6"/>
      <c r="O47" s="9"/>
      <c r="P47" s="14"/>
      <c r="Q47"/>
      <c r="R47"/>
      <c r="S47"/>
      <c r="T47"/>
    </row>
    <row r="48" spans="1:20" ht="13.5" thickTop="1">
      <c r="A48" s="770" t="s">
        <v>0</v>
      </c>
      <c r="B48" s="771"/>
      <c r="C48" s="771"/>
      <c r="D48" s="771"/>
      <c r="E48" s="771"/>
      <c r="F48" s="771"/>
      <c r="G48" s="771"/>
      <c r="H48" s="772"/>
      <c r="I48" s="764">
        <f>SUM(I42:J47)</f>
        <v>52036.85</v>
      </c>
      <c r="J48" s="769"/>
      <c r="K48" s="764">
        <f>SUM(K42,K44,K45,K46,K47)</f>
        <v>517102.62000000029</v>
      </c>
      <c r="L48" s="765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43"/>
      <c r="B50" s="743"/>
      <c r="C50" s="743"/>
      <c r="D50" s="743"/>
      <c r="F50" s="7"/>
      <c r="H50" s="8"/>
      <c r="J50" s="16"/>
    </row>
    <row r="51" spans="1:20">
      <c r="E51" s="742"/>
      <c r="F51" s="742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I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W9" sqref="AW9"/>
    </sheetView>
  </sheetViews>
  <sheetFormatPr defaultRowHeight="12.75"/>
  <cols>
    <col min="1" max="1" width="14.28515625" style="389" customWidth="1"/>
    <col min="2" max="2" width="9.28515625" style="389" bestFit="1" customWidth="1"/>
    <col min="3" max="4" width="9.140625" style="389"/>
    <col min="5" max="5" width="10.42578125" style="389" customWidth="1"/>
    <col min="6" max="6" width="9.140625" style="389"/>
    <col min="7" max="7" width="12.28515625" style="440" customWidth="1"/>
    <col min="8" max="11" width="11.140625" style="440" customWidth="1"/>
    <col min="12" max="27" width="9.140625" style="389"/>
    <col min="28" max="28" width="10.28515625" style="389" customWidth="1"/>
    <col min="29" max="29" width="9.140625" style="389"/>
    <col min="30" max="30" width="8.140625" style="389" customWidth="1"/>
    <col min="31" max="38" width="9.140625" style="389"/>
    <col min="39" max="39" width="10.140625" style="389" customWidth="1"/>
    <col min="40" max="40" width="9.140625" style="389"/>
    <col min="41" max="41" width="10.28515625" style="389" customWidth="1"/>
    <col min="42" max="43" width="10.7109375" style="389" bestFit="1" customWidth="1"/>
    <col min="44" max="44" width="11.42578125" style="389" bestFit="1" customWidth="1"/>
    <col min="45" max="45" width="9.140625" style="389"/>
    <col min="46" max="46" width="11.42578125" style="389" bestFit="1" customWidth="1"/>
    <col min="47" max="16384" width="9.140625" style="389"/>
  </cols>
  <sheetData>
    <row r="1" spans="1:61" ht="26.45" customHeight="1">
      <c r="A1" s="833" t="s">
        <v>36</v>
      </c>
      <c r="B1" s="843" t="s">
        <v>88</v>
      </c>
      <c r="C1" s="844"/>
      <c r="D1" s="827" t="s">
        <v>72</v>
      </c>
      <c r="E1" s="832"/>
      <c r="F1" s="823" t="s">
        <v>116</v>
      </c>
      <c r="G1" s="845" t="s">
        <v>96</v>
      </c>
      <c r="H1" s="827" t="s">
        <v>195</v>
      </c>
      <c r="I1" s="832"/>
      <c r="J1" s="827" t="s">
        <v>196</v>
      </c>
      <c r="K1" s="832"/>
      <c r="L1" s="836" t="s">
        <v>89</v>
      </c>
      <c r="M1" s="837"/>
      <c r="N1" s="837"/>
      <c r="O1" s="838"/>
      <c r="P1" s="837" t="s">
        <v>90</v>
      </c>
      <c r="Q1" s="837"/>
      <c r="R1" s="837"/>
      <c r="S1" s="837"/>
      <c r="T1" s="836" t="s">
        <v>91</v>
      </c>
      <c r="U1" s="837"/>
      <c r="V1" s="837"/>
      <c r="W1" s="838"/>
      <c r="X1" s="837" t="s">
        <v>92</v>
      </c>
      <c r="Y1" s="837"/>
      <c r="Z1" s="837"/>
      <c r="AA1" s="837"/>
      <c r="AB1" s="839" t="s">
        <v>112</v>
      </c>
      <c r="AC1" s="840"/>
      <c r="AD1" s="840"/>
      <c r="AE1" s="836" t="s">
        <v>93</v>
      </c>
      <c r="AF1" s="837"/>
      <c r="AG1" s="837"/>
      <c r="AH1" s="838"/>
      <c r="AI1" s="836" t="s">
        <v>94</v>
      </c>
      <c r="AJ1" s="837"/>
      <c r="AK1" s="837"/>
      <c r="AL1" s="838"/>
      <c r="AM1" s="836" t="s">
        <v>111</v>
      </c>
      <c r="AN1" s="837"/>
      <c r="AO1" s="837"/>
      <c r="AP1" s="839" t="s">
        <v>95</v>
      </c>
      <c r="AQ1" s="840"/>
      <c r="AR1" s="841"/>
      <c r="AS1" s="821" t="s">
        <v>97</v>
      </c>
      <c r="AT1" s="822"/>
      <c r="AU1" s="822"/>
      <c r="AV1" s="822"/>
      <c r="AW1" s="823"/>
      <c r="AX1" s="828" t="s">
        <v>229</v>
      </c>
      <c r="AY1" s="828"/>
      <c r="AZ1" s="828" t="s">
        <v>230</v>
      </c>
      <c r="BA1" s="829"/>
      <c r="BB1" s="830" t="s">
        <v>258</v>
      </c>
      <c r="BC1" s="831"/>
      <c r="BD1" s="824" t="s">
        <v>260</v>
      </c>
      <c r="BE1" s="825"/>
      <c r="BF1" s="826" t="s">
        <v>263</v>
      </c>
      <c r="BG1" s="825"/>
      <c r="BH1" s="826" t="s">
        <v>265</v>
      </c>
      <c r="BI1" s="825"/>
    </row>
    <row r="2" spans="1:61" s="146" customFormat="1" ht="56.25">
      <c r="A2" s="834"/>
      <c r="B2" s="202" t="s">
        <v>107</v>
      </c>
      <c r="C2" s="310" t="s">
        <v>108</v>
      </c>
      <c r="D2" s="309" t="s">
        <v>247</v>
      </c>
      <c r="E2" s="388" t="s">
        <v>248</v>
      </c>
      <c r="F2" s="842"/>
      <c r="G2" s="846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11" t="s">
        <v>231</v>
      </c>
      <c r="AY2" s="211" t="s">
        <v>232</v>
      </c>
      <c r="AZ2" s="211" t="s">
        <v>233</v>
      </c>
      <c r="BA2" s="382" t="s">
        <v>234</v>
      </c>
      <c r="BB2" s="203" t="s">
        <v>314</v>
      </c>
      <c r="BC2" s="204" t="s">
        <v>259</v>
      </c>
      <c r="BD2" s="212" t="s">
        <v>268</v>
      </c>
      <c r="BE2" s="204" t="s">
        <v>267</v>
      </c>
      <c r="BF2" s="203" t="s">
        <v>268</v>
      </c>
      <c r="BG2" s="347" t="s">
        <v>267</v>
      </c>
      <c r="BH2" s="212" t="s">
        <v>266</v>
      </c>
      <c r="BI2" s="204" t="s">
        <v>269</v>
      </c>
    </row>
    <row r="3" spans="1:61" ht="13.5" thickBot="1">
      <c r="A3" s="834"/>
      <c r="B3" s="268" t="s">
        <v>1</v>
      </c>
      <c r="C3" s="311" t="s">
        <v>40</v>
      </c>
      <c r="D3" s="268" t="s">
        <v>235</v>
      </c>
      <c r="E3" s="307" t="s">
        <v>235</v>
      </c>
      <c r="F3" s="307" t="s">
        <v>212</v>
      </c>
      <c r="G3" s="269" t="s">
        <v>106</v>
      </c>
      <c r="H3" s="270" t="s">
        <v>32</v>
      </c>
      <c r="I3" s="390" t="s">
        <v>147</v>
      </c>
      <c r="J3" s="270" t="s">
        <v>32</v>
      </c>
      <c r="K3" s="390" t="s">
        <v>147</v>
      </c>
      <c r="L3" s="270" t="s">
        <v>32</v>
      </c>
      <c r="M3" s="271" t="s">
        <v>105</v>
      </c>
      <c r="N3" s="271" t="s">
        <v>32</v>
      </c>
      <c r="O3" s="272" t="s">
        <v>212</v>
      </c>
      <c r="P3" s="273" t="s">
        <v>32</v>
      </c>
      <c r="Q3" s="271" t="s">
        <v>105</v>
      </c>
      <c r="R3" s="271" t="s">
        <v>32</v>
      </c>
      <c r="S3" s="274" t="s">
        <v>212</v>
      </c>
      <c r="T3" s="269" t="s">
        <v>32</v>
      </c>
      <c r="U3" s="271" t="s">
        <v>105</v>
      </c>
      <c r="V3" s="271" t="s">
        <v>32</v>
      </c>
      <c r="W3" s="272" t="s">
        <v>212</v>
      </c>
      <c r="X3" s="273" t="s">
        <v>32</v>
      </c>
      <c r="Y3" s="271" t="s">
        <v>105</v>
      </c>
      <c r="Z3" s="271" t="s">
        <v>32</v>
      </c>
      <c r="AA3" s="271" t="s">
        <v>212</v>
      </c>
      <c r="AB3" s="275" t="s">
        <v>147</v>
      </c>
      <c r="AC3" s="271" t="s">
        <v>32</v>
      </c>
      <c r="AD3" s="271" t="s">
        <v>215</v>
      </c>
      <c r="AE3" s="270" t="s">
        <v>32</v>
      </c>
      <c r="AF3" s="273" t="s">
        <v>105</v>
      </c>
      <c r="AG3" s="271" t="s">
        <v>32</v>
      </c>
      <c r="AH3" s="271" t="s">
        <v>212</v>
      </c>
      <c r="AI3" s="270" t="s">
        <v>32</v>
      </c>
      <c r="AJ3" s="271" t="s">
        <v>105</v>
      </c>
      <c r="AK3" s="271" t="s">
        <v>32</v>
      </c>
      <c r="AL3" s="274" t="s">
        <v>212</v>
      </c>
      <c r="AM3" s="270" t="s">
        <v>212</v>
      </c>
      <c r="AN3" s="271" t="s">
        <v>32</v>
      </c>
      <c r="AO3" s="272" t="s">
        <v>215</v>
      </c>
      <c r="AP3" s="273" t="s">
        <v>215</v>
      </c>
      <c r="AQ3" s="271" t="s">
        <v>215</v>
      </c>
      <c r="AR3" s="271" t="s">
        <v>215</v>
      </c>
      <c r="AS3" s="270" t="s">
        <v>148</v>
      </c>
      <c r="AT3" s="273" t="s">
        <v>215</v>
      </c>
      <c r="AU3" s="271" t="s">
        <v>147</v>
      </c>
      <c r="AV3" s="271" t="s">
        <v>105</v>
      </c>
      <c r="AW3" s="390" t="s">
        <v>32</v>
      </c>
      <c r="AX3" s="267" t="s">
        <v>147</v>
      </c>
      <c r="AY3" s="267" t="s">
        <v>235</v>
      </c>
      <c r="AZ3" s="267" t="s">
        <v>105</v>
      </c>
      <c r="BA3" s="383" t="s">
        <v>105</v>
      </c>
      <c r="BB3" s="266" t="s">
        <v>315</v>
      </c>
      <c r="BC3" s="391" t="s">
        <v>147</v>
      </c>
      <c r="BD3" s="392" t="s">
        <v>105</v>
      </c>
      <c r="BE3" s="391" t="s">
        <v>105</v>
      </c>
      <c r="BF3" s="383" t="s">
        <v>105</v>
      </c>
      <c r="BG3" s="391" t="s">
        <v>105</v>
      </c>
      <c r="BH3" s="392" t="s">
        <v>105</v>
      </c>
      <c r="BI3" s="348" t="s">
        <v>105</v>
      </c>
    </row>
    <row r="4" spans="1:61" ht="13.5" thickBot="1">
      <c r="A4" s="835"/>
      <c r="B4" s="276" t="s">
        <v>150</v>
      </c>
      <c r="C4" s="312" t="s">
        <v>151</v>
      </c>
      <c r="D4" s="276" t="s">
        <v>250</v>
      </c>
      <c r="E4" s="308" t="s">
        <v>249</v>
      </c>
      <c r="F4" s="317" t="s">
        <v>152</v>
      </c>
      <c r="G4" s="316"/>
      <c r="H4" s="278" t="s">
        <v>201</v>
      </c>
      <c r="I4" s="277" t="s">
        <v>202</v>
      </c>
      <c r="J4" s="278" t="s">
        <v>203</v>
      </c>
      <c r="K4" s="277" t="s">
        <v>204</v>
      </c>
      <c r="L4" s="278" t="s">
        <v>153</v>
      </c>
      <c r="M4" s="279" t="s">
        <v>154</v>
      </c>
      <c r="N4" s="279" t="s">
        <v>155</v>
      </c>
      <c r="O4" s="277" t="s">
        <v>156</v>
      </c>
      <c r="P4" s="278" t="s">
        <v>157</v>
      </c>
      <c r="Q4" s="279" t="s">
        <v>158</v>
      </c>
      <c r="R4" s="279" t="s">
        <v>159</v>
      </c>
      <c r="S4" s="277" t="s">
        <v>160</v>
      </c>
      <c r="T4" s="278" t="s">
        <v>161</v>
      </c>
      <c r="U4" s="279" t="s">
        <v>162</v>
      </c>
      <c r="V4" s="279" t="s">
        <v>163</v>
      </c>
      <c r="W4" s="277" t="s">
        <v>164</v>
      </c>
      <c r="X4" s="278" t="s">
        <v>165</v>
      </c>
      <c r="Y4" s="279" t="s">
        <v>166</v>
      </c>
      <c r="Z4" s="279" t="s">
        <v>167</v>
      </c>
      <c r="AA4" s="277" t="s">
        <v>168</v>
      </c>
      <c r="AB4" s="280" t="s">
        <v>169</v>
      </c>
      <c r="AC4" s="279" t="s">
        <v>170</v>
      </c>
      <c r="AD4" s="277" t="s">
        <v>171</v>
      </c>
      <c r="AE4" s="278" t="s">
        <v>172</v>
      </c>
      <c r="AF4" s="279" t="s">
        <v>173</v>
      </c>
      <c r="AG4" s="279" t="s">
        <v>174</v>
      </c>
      <c r="AH4" s="277" t="s">
        <v>175</v>
      </c>
      <c r="AI4" s="278" t="s">
        <v>176</v>
      </c>
      <c r="AJ4" s="279" t="s">
        <v>177</v>
      </c>
      <c r="AK4" s="279" t="s">
        <v>178</v>
      </c>
      <c r="AL4" s="277" t="s">
        <v>179</v>
      </c>
      <c r="AM4" s="281" t="s">
        <v>180</v>
      </c>
      <c r="AN4" s="279" t="s">
        <v>181</v>
      </c>
      <c r="AO4" s="277" t="s">
        <v>182</v>
      </c>
      <c r="AP4" s="278" t="s">
        <v>183</v>
      </c>
      <c r="AQ4" s="279" t="s">
        <v>184</v>
      </c>
      <c r="AR4" s="277"/>
      <c r="AS4" s="278" t="s">
        <v>185</v>
      </c>
      <c r="AT4" s="279" t="s">
        <v>186</v>
      </c>
      <c r="AU4" s="279" t="s">
        <v>187</v>
      </c>
      <c r="AV4" s="279" t="s">
        <v>188</v>
      </c>
      <c r="AW4" s="393" t="s">
        <v>189</v>
      </c>
      <c r="AX4" s="267" t="s">
        <v>236</v>
      </c>
      <c r="AY4" s="267" t="s">
        <v>237</v>
      </c>
      <c r="AZ4" s="267" t="s">
        <v>238</v>
      </c>
      <c r="BA4" s="383" t="s">
        <v>239</v>
      </c>
      <c r="BB4" s="276" t="s">
        <v>316</v>
      </c>
      <c r="BC4" s="277" t="s">
        <v>257</v>
      </c>
      <c r="BD4" s="346" t="s">
        <v>261</v>
      </c>
      <c r="BE4" s="277" t="s">
        <v>262</v>
      </c>
      <c r="BF4" s="278" t="s">
        <v>264</v>
      </c>
      <c r="BG4" s="277" t="s">
        <v>264</v>
      </c>
      <c r="BH4" s="346" t="s">
        <v>270</v>
      </c>
      <c r="BI4" s="277" t="s">
        <v>270</v>
      </c>
    </row>
    <row r="5" spans="1:61" s="402" customFormat="1">
      <c r="A5" s="394">
        <v>45828.041666666599</v>
      </c>
      <c r="B5" s="395">
        <v>35.296057099999999</v>
      </c>
      <c r="C5" s="396">
        <v>5.0997138</v>
      </c>
      <c r="D5" s="397">
        <v>0.7633278</v>
      </c>
      <c r="E5" s="398">
        <v>0.77123330000000001</v>
      </c>
      <c r="F5" s="399">
        <v>15.404150700000001</v>
      </c>
      <c r="G5" s="400">
        <v>4.0469199283050612</v>
      </c>
      <c r="H5" s="328">
        <v>12.7690006</v>
      </c>
      <c r="I5" s="327">
        <v>193.2027229</v>
      </c>
      <c r="J5" s="325">
        <v>15.789925200000001</v>
      </c>
      <c r="K5" s="327">
        <v>193.83195760000001</v>
      </c>
      <c r="L5" s="325">
        <v>29.698761600000001</v>
      </c>
      <c r="M5" s="326">
        <v>19.590609000000001</v>
      </c>
      <c r="N5" s="326">
        <v>13.9683513</v>
      </c>
      <c r="O5" s="327">
        <v>198.08665730000001</v>
      </c>
      <c r="P5" s="328">
        <v>31.9860708</v>
      </c>
      <c r="Q5" s="326">
        <v>11.958444500000001</v>
      </c>
      <c r="R5" s="326">
        <v>13.698574799999999</v>
      </c>
      <c r="S5" s="329">
        <v>195.80129389999999</v>
      </c>
      <c r="T5" s="325">
        <v>18.338723099999999</v>
      </c>
      <c r="U5" s="326">
        <v>44.972865300000002</v>
      </c>
      <c r="V5" s="326">
        <v>14.0724806</v>
      </c>
      <c r="W5" s="327">
        <v>196.02422849999999</v>
      </c>
      <c r="X5" s="328">
        <v>18.8056667</v>
      </c>
      <c r="Y5" s="326">
        <v>44.990681299999999</v>
      </c>
      <c r="Z5" s="326">
        <v>13.9920008</v>
      </c>
      <c r="AA5" s="329">
        <v>197.55901170000001</v>
      </c>
      <c r="AB5" s="325">
        <v>194.9199069</v>
      </c>
      <c r="AC5" s="326">
        <v>13.224172899999999</v>
      </c>
      <c r="AD5" s="327">
        <v>45.611134613250002</v>
      </c>
      <c r="AE5" s="328">
        <v>1.5728991999999999</v>
      </c>
      <c r="AF5" s="326">
        <v>9.9739787999999994</v>
      </c>
      <c r="AG5" s="326">
        <v>0</v>
      </c>
      <c r="AH5" s="329">
        <v>81.105527899999998</v>
      </c>
      <c r="AI5" s="325">
        <v>21.659094199999998</v>
      </c>
      <c r="AJ5" s="326">
        <v>52.363423500000003</v>
      </c>
      <c r="AK5" s="326">
        <v>13.4413605</v>
      </c>
      <c r="AL5" s="327">
        <v>191.36945309999999</v>
      </c>
      <c r="AM5" s="328">
        <v>194.70416599999999</v>
      </c>
      <c r="AN5" s="326">
        <v>13.108431400000001</v>
      </c>
      <c r="AO5" s="329">
        <v>3.5536325811388889</v>
      </c>
      <c r="AP5" s="325">
        <v>51.029648813333331</v>
      </c>
      <c r="AQ5" s="326">
        <v>91.810668055250005</v>
      </c>
      <c r="AR5" s="327">
        <v>142.84031686858333</v>
      </c>
      <c r="AS5" s="328">
        <v>10.7879094</v>
      </c>
      <c r="AT5" s="326">
        <v>134.72683892949999</v>
      </c>
      <c r="AU5" s="326">
        <v>96.636521400000007</v>
      </c>
      <c r="AV5" s="326">
        <v>17.9428208</v>
      </c>
      <c r="AW5" s="329">
        <v>7.2926878999999998</v>
      </c>
      <c r="AX5" s="331">
        <v>86.031991500000004</v>
      </c>
      <c r="AY5" s="331">
        <v>14.051357100000001</v>
      </c>
      <c r="AZ5" s="331">
        <v>1.0433513999999999</v>
      </c>
      <c r="BA5" s="352">
        <v>0.2045139</v>
      </c>
      <c r="BB5" s="330">
        <v>1.7430823</v>
      </c>
      <c r="BC5" s="327">
        <v>93.642452500000005</v>
      </c>
      <c r="BD5" s="401">
        <v>0.1059817</v>
      </c>
      <c r="BE5" s="400">
        <v>0.1836769</v>
      </c>
      <c r="BF5" s="400">
        <v>6.7757800000000007E-2</v>
      </c>
      <c r="BG5" s="400">
        <v>8.3512100000000006E-2</v>
      </c>
      <c r="BH5" s="400">
        <v>1.6819181999999999</v>
      </c>
      <c r="BI5" s="400">
        <v>0.39519100000000001</v>
      </c>
    </row>
    <row r="6" spans="1:61" s="402" customFormat="1">
      <c r="A6" s="403">
        <v>45828.083333333299</v>
      </c>
      <c r="B6" s="404">
        <v>35.2939644</v>
      </c>
      <c r="C6" s="405">
        <v>3.4268762000000001</v>
      </c>
      <c r="D6" s="397">
        <v>0.77014229999999995</v>
      </c>
      <c r="E6" s="398">
        <v>0.77873879999999995</v>
      </c>
      <c r="F6" s="406">
        <v>15.129085699999999</v>
      </c>
      <c r="G6" s="407">
        <v>3.8880633202267236</v>
      </c>
      <c r="H6" s="335">
        <v>12.7835973</v>
      </c>
      <c r="I6" s="334">
        <v>193.24776460000001</v>
      </c>
      <c r="J6" s="332">
        <v>15.664384500000001</v>
      </c>
      <c r="K6" s="334">
        <v>193.79788909999999</v>
      </c>
      <c r="L6" s="332">
        <v>29.728063299999999</v>
      </c>
      <c r="M6" s="333">
        <v>19.5100488</v>
      </c>
      <c r="N6" s="333">
        <v>13.968094300000001</v>
      </c>
      <c r="O6" s="334">
        <v>198.1311182</v>
      </c>
      <c r="P6" s="335">
        <v>31.992797400000001</v>
      </c>
      <c r="Q6" s="333">
        <v>11.569769900000001</v>
      </c>
      <c r="R6" s="333">
        <v>13.7108221</v>
      </c>
      <c r="S6" s="336">
        <v>195.85182359999999</v>
      </c>
      <c r="T6" s="332">
        <v>18.384221199999999</v>
      </c>
      <c r="U6" s="333">
        <v>44.984312899999999</v>
      </c>
      <c r="V6" s="333">
        <v>14.086593199999999</v>
      </c>
      <c r="W6" s="334">
        <v>196.07695870000001</v>
      </c>
      <c r="X6" s="335">
        <v>18.848433199999999</v>
      </c>
      <c r="Y6" s="333">
        <v>44.987750900000002</v>
      </c>
      <c r="Z6" s="333">
        <v>14.006335999999999</v>
      </c>
      <c r="AA6" s="336">
        <v>197.59612390000001</v>
      </c>
      <c r="AB6" s="332">
        <v>194.9906359</v>
      </c>
      <c r="AC6" s="333">
        <v>13.2474875</v>
      </c>
      <c r="AD6" s="334">
        <v>46.193271425611108</v>
      </c>
      <c r="AE6" s="335">
        <v>1.3992462999999999</v>
      </c>
      <c r="AF6" s="333">
        <v>9.9730778000000004</v>
      </c>
      <c r="AG6" s="333">
        <v>0</v>
      </c>
      <c r="AH6" s="336">
        <v>81.010062399999995</v>
      </c>
      <c r="AI6" s="332">
        <v>21.6661112</v>
      </c>
      <c r="AJ6" s="333">
        <v>52.281483399999999</v>
      </c>
      <c r="AK6" s="333">
        <v>13.4588111</v>
      </c>
      <c r="AL6" s="334">
        <v>191.3781382</v>
      </c>
      <c r="AM6" s="335">
        <v>194.7482254</v>
      </c>
      <c r="AN6" s="333">
        <v>13.125421100000001</v>
      </c>
      <c r="AO6" s="336">
        <v>3.8303705988611112</v>
      </c>
      <c r="AP6" s="332">
        <v>50.341027413138889</v>
      </c>
      <c r="AQ6" s="333">
        <v>86.884140995888885</v>
      </c>
      <c r="AR6" s="334">
        <v>137.22516840902779</v>
      </c>
      <c r="AS6" s="335">
        <v>11.154223500000001</v>
      </c>
      <c r="AT6" s="333">
        <v>131.00845605377776</v>
      </c>
      <c r="AU6" s="333">
        <v>95.269679800000006</v>
      </c>
      <c r="AV6" s="333">
        <v>15.8463101</v>
      </c>
      <c r="AW6" s="336">
        <v>6.6979765000000002</v>
      </c>
      <c r="AX6" s="338">
        <v>84.805320499999993</v>
      </c>
      <c r="AY6" s="338">
        <v>14.1110831</v>
      </c>
      <c r="AZ6" s="338">
        <v>0.96448040000000002</v>
      </c>
      <c r="BA6" s="353">
        <v>0.2053847</v>
      </c>
      <c r="BB6" s="337">
        <v>1.5574835</v>
      </c>
      <c r="BC6" s="334">
        <v>92.677300299999999</v>
      </c>
      <c r="BD6" s="408">
        <v>0.10591150000000001</v>
      </c>
      <c r="BE6" s="407">
        <v>0.18700140000000001</v>
      </c>
      <c r="BF6" s="407">
        <v>6.7850300000000002E-2</v>
      </c>
      <c r="BG6" s="407">
        <v>8.35925E-2</v>
      </c>
      <c r="BH6" s="407">
        <v>1.9356918999999999</v>
      </c>
      <c r="BI6" s="407">
        <v>0.39553329999999998</v>
      </c>
    </row>
    <row r="7" spans="1:61" s="402" customFormat="1">
      <c r="A7" s="403">
        <v>45828.125</v>
      </c>
      <c r="B7" s="404">
        <v>35.294585300000001</v>
      </c>
      <c r="C7" s="405">
        <v>3.8039215999999998</v>
      </c>
      <c r="D7" s="397">
        <v>0.76771069999999997</v>
      </c>
      <c r="E7" s="398">
        <v>0.77827820000000003</v>
      </c>
      <c r="F7" s="406">
        <v>15.182085600000001</v>
      </c>
      <c r="G7" s="407">
        <v>3.8684706889200617</v>
      </c>
      <c r="H7" s="335">
        <v>12.789453699999999</v>
      </c>
      <c r="I7" s="334">
        <v>193.2684562</v>
      </c>
      <c r="J7" s="332">
        <v>15.646407999999999</v>
      </c>
      <c r="K7" s="334">
        <v>193.86265030000001</v>
      </c>
      <c r="L7" s="332">
        <v>29.3978708</v>
      </c>
      <c r="M7" s="333">
        <v>19.128941999999999</v>
      </c>
      <c r="N7" s="333">
        <v>13.966760499999999</v>
      </c>
      <c r="O7" s="334">
        <v>198.1250723</v>
      </c>
      <c r="P7" s="335">
        <v>32.004328200000003</v>
      </c>
      <c r="Q7" s="333">
        <v>10.665418900000001</v>
      </c>
      <c r="R7" s="333">
        <v>13.7160159</v>
      </c>
      <c r="S7" s="336">
        <v>195.883937</v>
      </c>
      <c r="T7" s="332">
        <v>18.369182599999998</v>
      </c>
      <c r="U7" s="333">
        <v>45.041465100000003</v>
      </c>
      <c r="V7" s="333">
        <v>14.0887189</v>
      </c>
      <c r="W7" s="334">
        <v>196.08506249999999</v>
      </c>
      <c r="X7" s="335">
        <v>18.8952326</v>
      </c>
      <c r="Y7" s="333">
        <v>45.042587599999997</v>
      </c>
      <c r="Z7" s="333">
        <v>14.0113015</v>
      </c>
      <c r="AA7" s="336">
        <v>197.5872731</v>
      </c>
      <c r="AB7" s="332">
        <v>195.0136024</v>
      </c>
      <c r="AC7" s="333">
        <v>13.254339399999999</v>
      </c>
      <c r="AD7" s="334">
        <v>46.169644093527772</v>
      </c>
      <c r="AE7" s="335">
        <v>1.325812</v>
      </c>
      <c r="AF7" s="333">
        <v>9.9699504000000001</v>
      </c>
      <c r="AG7" s="333">
        <v>0</v>
      </c>
      <c r="AH7" s="336">
        <v>80.932174099999997</v>
      </c>
      <c r="AI7" s="332">
        <v>21.668302799999999</v>
      </c>
      <c r="AJ7" s="333">
        <v>52.168603099999999</v>
      </c>
      <c r="AK7" s="333">
        <v>13.4687793</v>
      </c>
      <c r="AL7" s="334">
        <v>191.3977821</v>
      </c>
      <c r="AM7" s="335">
        <v>194.75843320000001</v>
      </c>
      <c r="AN7" s="333">
        <v>13.1310682</v>
      </c>
      <c r="AO7" s="336">
        <v>3.6280508835833336</v>
      </c>
      <c r="AP7" s="332">
        <v>50.636742577805556</v>
      </c>
      <c r="AQ7" s="333">
        <v>85.899326132833323</v>
      </c>
      <c r="AR7" s="334">
        <v>136.53606871063889</v>
      </c>
      <c r="AS7" s="335">
        <v>11.404230399999999</v>
      </c>
      <c r="AT7" s="333">
        <v>130.42437033744446</v>
      </c>
      <c r="AU7" s="333">
        <v>94.622536499999995</v>
      </c>
      <c r="AV7" s="333">
        <v>14.921999100000001</v>
      </c>
      <c r="AW7" s="336">
        <v>6.4927685999999998</v>
      </c>
      <c r="AX7" s="338">
        <v>84.143178500000005</v>
      </c>
      <c r="AY7" s="338">
        <v>14.0980121</v>
      </c>
      <c r="AZ7" s="338">
        <v>0.94381610000000005</v>
      </c>
      <c r="BA7" s="353">
        <v>0.20497570000000001</v>
      </c>
      <c r="BB7" s="337">
        <v>1.5468474000000001</v>
      </c>
      <c r="BC7" s="334">
        <v>92.502432499999998</v>
      </c>
      <c r="BD7" s="408">
        <v>0.1060077</v>
      </c>
      <c r="BE7" s="407">
        <v>0.18520909999999999</v>
      </c>
      <c r="BF7" s="407">
        <v>6.8047700000000003E-2</v>
      </c>
      <c r="BG7" s="407">
        <v>8.3749500000000004E-2</v>
      </c>
      <c r="BH7" s="407">
        <v>1.7161095</v>
      </c>
      <c r="BI7" s="407">
        <v>0.395343</v>
      </c>
    </row>
    <row r="8" spans="1:61" s="402" customFormat="1">
      <c r="A8" s="403">
        <v>45828.166666666599</v>
      </c>
      <c r="B8" s="404">
        <v>35.295409599999999</v>
      </c>
      <c r="C8" s="405">
        <v>5.7350237000000002</v>
      </c>
      <c r="D8" s="397">
        <v>0.75800579999999995</v>
      </c>
      <c r="E8" s="398">
        <v>0.76919400000000004</v>
      </c>
      <c r="F8" s="406">
        <v>15.296966599999999</v>
      </c>
      <c r="G8" s="409">
        <v>3.8406324547977166</v>
      </c>
      <c r="H8" s="335">
        <v>12.7869928</v>
      </c>
      <c r="I8" s="334">
        <v>193.26759999999999</v>
      </c>
      <c r="J8" s="332">
        <v>15.6427551</v>
      </c>
      <c r="K8" s="334">
        <v>193.84412829999999</v>
      </c>
      <c r="L8" s="332">
        <v>29.1526359</v>
      </c>
      <c r="M8" s="333">
        <v>19.0244651</v>
      </c>
      <c r="N8" s="333">
        <v>13.958743200000001</v>
      </c>
      <c r="O8" s="334">
        <v>198.09622999999999</v>
      </c>
      <c r="P8" s="335">
        <v>32.013292900000003</v>
      </c>
      <c r="Q8" s="333">
        <v>10.149046999999999</v>
      </c>
      <c r="R8" s="333">
        <v>13.710620499999999</v>
      </c>
      <c r="S8" s="336">
        <v>195.85504499999999</v>
      </c>
      <c r="T8" s="332">
        <v>18.3442167</v>
      </c>
      <c r="U8" s="333">
        <v>45.041307600000003</v>
      </c>
      <c r="V8" s="333">
        <v>14.081887099999999</v>
      </c>
      <c r="W8" s="334">
        <v>196.05826920000001</v>
      </c>
      <c r="X8" s="335">
        <v>18.9137813</v>
      </c>
      <c r="Y8" s="333">
        <v>45.044414500000002</v>
      </c>
      <c r="Z8" s="333">
        <v>14.004675600000001</v>
      </c>
      <c r="AA8" s="336">
        <v>197.5727674</v>
      </c>
      <c r="AB8" s="332">
        <v>195.00895349999999</v>
      </c>
      <c r="AC8" s="333">
        <v>13.250553</v>
      </c>
      <c r="AD8" s="334">
        <v>46.023036600944444</v>
      </c>
      <c r="AE8" s="335">
        <v>1.2835977000000001</v>
      </c>
      <c r="AF8" s="333">
        <v>9.9696798999999992</v>
      </c>
      <c r="AG8" s="333">
        <v>0</v>
      </c>
      <c r="AH8" s="336">
        <v>80.857690399999996</v>
      </c>
      <c r="AI8" s="332">
        <v>21.663960199999998</v>
      </c>
      <c r="AJ8" s="333">
        <v>52.337995200000002</v>
      </c>
      <c r="AK8" s="333">
        <v>13.465592300000001</v>
      </c>
      <c r="AL8" s="334">
        <v>191.37686170000001</v>
      </c>
      <c r="AM8" s="335">
        <v>194.74886889999999</v>
      </c>
      <c r="AN8" s="333">
        <v>13.127962</v>
      </c>
      <c r="AO8" s="336">
        <v>3.3905388302222224</v>
      </c>
      <c r="AP8" s="332">
        <v>49.99721346569445</v>
      </c>
      <c r="AQ8" s="333">
        <v>85.559482149444435</v>
      </c>
      <c r="AR8" s="334">
        <v>135.55669561513889</v>
      </c>
      <c r="AS8" s="335">
        <v>11.2154702</v>
      </c>
      <c r="AT8" s="333">
        <v>130.15615538597223</v>
      </c>
      <c r="AU8" s="333">
        <v>94.510149600000005</v>
      </c>
      <c r="AV8" s="333">
        <v>14.922086800000001</v>
      </c>
      <c r="AW8" s="336">
        <v>6.3230721000000001</v>
      </c>
      <c r="AX8" s="338">
        <v>84.127402700000005</v>
      </c>
      <c r="AY8" s="338">
        <v>14.079750799999999</v>
      </c>
      <c r="AZ8" s="338">
        <v>0.93955659999999996</v>
      </c>
      <c r="BA8" s="353">
        <v>0.20384189999999999</v>
      </c>
      <c r="BB8" s="337">
        <v>1.561563</v>
      </c>
      <c r="BC8" s="334">
        <v>92.413807199999994</v>
      </c>
      <c r="BD8" s="408">
        <v>0.10617360000000001</v>
      </c>
      <c r="BE8" s="407">
        <v>0.180369</v>
      </c>
      <c r="BF8" s="407">
        <v>6.8023899999999998E-2</v>
      </c>
      <c r="BG8" s="407">
        <v>8.3777400000000002E-2</v>
      </c>
      <c r="BH8" s="407">
        <v>1.6638151000000001</v>
      </c>
      <c r="BI8" s="407">
        <v>0.3938431</v>
      </c>
    </row>
    <row r="9" spans="1:61" s="402" customFormat="1">
      <c r="A9" s="403">
        <v>45828.208333333299</v>
      </c>
      <c r="B9" s="404">
        <v>35.251089299999997</v>
      </c>
      <c r="C9" s="405">
        <v>6.8174273000000003</v>
      </c>
      <c r="D9" s="397">
        <v>0.75658650000000005</v>
      </c>
      <c r="E9" s="398">
        <v>0.76631360000000004</v>
      </c>
      <c r="F9" s="406">
        <v>15.2606082</v>
      </c>
      <c r="G9" s="407">
        <v>3.8410399452251824</v>
      </c>
      <c r="H9" s="335">
        <v>12.7833653</v>
      </c>
      <c r="I9" s="334">
        <v>193.25051669999999</v>
      </c>
      <c r="J9" s="332">
        <v>15.661288000000001</v>
      </c>
      <c r="K9" s="334">
        <v>193.81865089999999</v>
      </c>
      <c r="L9" s="332">
        <v>28.948988799999999</v>
      </c>
      <c r="M9" s="333">
        <v>19.018473199999999</v>
      </c>
      <c r="N9" s="333">
        <v>13.9426576</v>
      </c>
      <c r="O9" s="334">
        <v>198.05852400000001</v>
      </c>
      <c r="P9" s="335">
        <v>32.012888400000001</v>
      </c>
      <c r="Q9" s="333">
        <v>10.1483343</v>
      </c>
      <c r="R9" s="333">
        <v>13.7022867</v>
      </c>
      <c r="S9" s="336">
        <v>195.83193410000001</v>
      </c>
      <c r="T9" s="332">
        <v>18.3599137</v>
      </c>
      <c r="U9" s="333">
        <v>45.039946700000002</v>
      </c>
      <c r="V9" s="333">
        <v>14.0768564</v>
      </c>
      <c r="W9" s="334">
        <v>196.0469683</v>
      </c>
      <c r="X9" s="335">
        <v>18.9038839</v>
      </c>
      <c r="Y9" s="333">
        <v>45.041941199999997</v>
      </c>
      <c r="Z9" s="333">
        <v>13.996365900000001</v>
      </c>
      <c r="AA9" s="336">
        <v>197.5436249</v>
      </c>
      <c r="AB9" s="332">
        <v>194.98659309999999</v>
      </c>
      <c r="AC9" s="333">
        <v>13.2444913</v>
      </c>
      <c r="AD9" s="334">
        <v>45.974936199166663</v>
      </c>
      <c r="AE9" s="335">
        <v>1.2544827000000001</v>
      </c>
      <c r="AF9" s="333">
        <v>9.9659625999999992</v>
      </c>
      <c r="AG9" s="333">
        <v>0</v>
      </c>
      <c r="AH9" s="336">
        <v>80.767325600000007</v>
      </c>
      <c r="AI9" s="332">
        <v>21.657040299999998</v>
      </c>
      <c r="AJ9" s="333">
        <v>52.263366300000001</v>
      </c>
      <c r="AK9" s="333">
        <v>13.457854299999999</v>
      </c>
      <c r="AL9" s="334">
        <v>191.36566089999999</v>
      </c>
      <c r="AM9" s="335">
        <v>194.73325779999999</v>
      </c>
      <c r="AN9" s="333">
        <v>13.1239785</v>
      </c>
      <c r="AO9" s="336">
        <v>3.4528985307222224</v>
      </c>
      <c r="AP9" s="332">
        <v>49.871330773777778</v>
      </c>
      <c r="AQ9" s="333">
        <v>85.529511340222214</v>
      </c>
      <c r="AR9" s="334">
        <v>135.400842114</v>
      </c>
      <c r="AS9" s="335">
        <v>11.1165495</v>
      </c>
      <c r="AT9" s="333">
        <v>130.21988959575</v>
      </c>
      <c r="AU9" s="333">
        <v>94.576710800000001</v>
      </c>
      <c r="AV9" s="333">
        <v>14.9219609</v>
      </c>
      <c r="AW9" s="336">
        <v>6.2093416000000001</v>
      </c>
      <c r="AX9" s="338">
        <v>84.034480000000002</v>
      </c>
      <c r="AY9" s="338">
        <v>14.0828738</v>
      </c>
      <c r="AZ9" s="338">
        <v>0.94021010000000005</v>
      </c>
      <c r="BA9" s="353">
        <v>0.20284630000000001</v>
      </c>
      <c r="BB9" s="337">
        <v>1.5769362</v>
      </c>
      <c r="BC9" s="334">
        <v>92.533360299999998</v>
      </c>
      <c r="BD9" s="408">
        <v>0.1059436</v>
      </c>
      <c r="BE9" s="407">
        <v>0.185613</v>
      </c>
      <c r="BF9" s="407">
        <v>6.7685800000000004E-2</v>
      </c>
      <c r="BG9" s="407">
        <v>8.3510899999999999E-2</v>
      </c>
      <c r="BH9" s="407">
        <v>1.6503140999999999</v>
      </c>
      <c r="BI9" s="407">
        <v>0.39321780000000001</v>
      </c>
    </row>
    <row r="10" spans="1:61" s="402" customFormat="1">
      <c r="A10" s="403">
        <v>45828.25</v>
      </c>
      <c r="B10" s="404">
        <v>35.175765200000001</v>
      </c>
      <c r="C10" s="405">
        <v>6.7658582999999997</v>
      </c>
      <c r="D10" s="397">
        <v>0.75589569999999995</v>
      </c>
      <c r="E10" s="398">
        <v>0.76485959999999997</v>
      </c>
      <c r="F10" s="406">
        <v>15.6163808</v>
      </c>
      <c r="G10" s="407">
        <v>3.8894835645213233</v>
      </c>
      <c r="H10" s="335">
        <v>12.7589354</v>
      </c>
      <c r="I10" s="334">
        <v>193.1783562</v>
      </c>
      <c r="J10" s="332">
        <v>15.6340336</v>
      </c>
      <c r="K10" s="334">
        <v>193.8246795</v>
      </c>
      <c r="L10" s="332">
        <v>28.766419599999999</v>
      </c>
      <c r="M10" s="333">
        <v>19.016642699999998</v>
      </c>
      <c r="N10" s="333">
        <v>13.910615999999999</v>
      </c>
      <c r="O10" s="334">
        <v>197.9717358</v>
      </c>
      <c r="P10" s="335">
        <v>32.0147683</v>
      </c>
      <c r="Q10" s="333">
        <v>10.145967199999999</v>
      </c>
      <c r="R10" s="333">
        <v>13.6741726</v>
      </c>
      <c r="S10" s="336">
        <v>195.7789674</v>
      </c>
      <c r="T10" s="332">
        <v>18.336804600000001</v>
      </c>
      <c r="U10" s="333">
        <v>45.0403266</v>
      </c>
      <c r="V10" s="333">
        <v>14.045494700000001</v>
      </c>
      <c r="W10" s="334">
        <v>195.9788748</v>
      </c>
      <c r="X10" s="335">
        <v>18.896356000000001</v>
      </c>
      <c r="Y10" s="333">
        <v>45.044072100000001</v>
      </c>
      <c r="Z10" s="333">
        <v>13.9697929</v>
      </c>
      <c r="AA10" s="336">
        <v>197.46324910000001</v>
      </c>
      <c r="AB10" s="332">
        <v>194.91134450000001</v>
      </c>
      <c r="AC10" s="333">
        <v>13.218192999999999</v>
      </c>
      <c r="AD10" s="334">
        <v>45.925730988472225</v>
      </c>
      <c r="AE10" s="335">
        <v>1.2248775999999999</v>
      </c>
      <c r="AF10" s="333">
        <v>9.9664201000000006</v>
      </c>
      <c r="AG10" s="333">
        <v>0</v>
      </c>
      <c r="AH10" s="336">
        <v>80.7079643</v>
      </c>
      <c r="AI10" s="332">
        <v>21.655309800000001</v>
      </c>
      <c r="AJ10" s="333">
        <v>52.197527000000001</v>
      </c>
      <c r="AK10" s="333">
        <v>13.4357375</v>
      </c>
      <c r="AL10" s="334">
        <v>191.37145079999999</v>
      </c>
      <c r="AM10" s="335">
        <v>194.6651244</v>
      </c>
      <c r="AN10" s="333">
        <v>13.099850099999999</v>
      </c>
      <c r="AO10" s="336">
        <v>3.4016161373055556</v>
      </c>
      <c r="AP10" s="332">
        <v>51.557143449805558</v>
      </c>
      <c r="AQ10" s="333">
        <v>85.258417165055548</v>
      </c>
      <c r="AR10" s="334">
        <v>136.81556061486111</v>
      </c>
      <c r="AS10" s="335">
        <v>11.0275231</v>
      </c>
      <c r="AT10" s="333">
        <v>130.08895353525</v>
      </c>
      <c r="AU10" s="333">
        <v>94.704855100000003</v>
      </c>
      <c r="AV10" s="333">
        <v>14.9220009</v>
      </c>
      <c r="AW10" s="336">
        <v>6.1287564000000003</v>
      </c>
      <c r="AX10" s="338">
        <v>83.850887400000005</v>
      </c>
      <c r="AY10" s="338">
        <v>14.048253900000001</v>
      </c>
      <c r="AZ10" s="338">
        <v>0.93463130000000005</v>
      </c>
      <c r="BA10" s="353">
        <v>0.2059957</v>
      </c>
      <c r="BB10" s="337">
        <v>1.5838283</v>
      </c>
      <c r="BC10" s="334">
        <v>92.641032100000004</v>
      </c>
      <c r="BD10" s="408">
        <v>0.10619779999999999</v>
      </c>
      <c r="BE10" s="407">
        <v>0.18123890000000001</v>
      </c>
      <c r="BF10" s="407">
        <v>6.794E-2</v>
      </c>
      <c r="BG10" s="407">
        <v>8.3716100000000002E-2</v>
      </c>
      <c r="BH10" s="407">
        <v>1.4997780999999999</v>
      </c>
      <c r="BI10" s="407">
        <v>0.39649610000000002</v>
      </c>
    </row>
    <row r="11" spans="1:61" s="402" customFormat="1">
      <c r="A11" s="403">
        <v>45828.291666666599</v>
      </c>
      <c r="B11" s="404">
        <v>35.1297177</v>
      </c>
      <c r="C11" s="405">
        <v>6.6367478000000002</v>
      </c>
      <c r="D11" s="397">
        <v>0.76958919999999997</v>
      </c>
      <c r="E11" s="398">
        <v>0.77743249999999997</v>
      </c>
      <c r="F11" s="406">
        <v>16.406316400000001</v>
      </c>
      <c r="G11" s="407">
        <v>3.9021135047459645</v>
      </c>
      <c r="H11" s="335">
        <v>12.7307495</v>
      </c>
      <c r="I11" s="334">
        <v>193.07227739999999</v>
      </c>
      <c r="J11" s="332">
        <v>15.6283239</v>
      </c>
      <c r="K11" s="334">
        <v>193.78228540000001</v>
      </c>
      <c r="L11" s="332">
        <v>28.621114500000001</v>
      </c>
      <c r="M11" s="333">
        <v>19.032811599999999</v>
      </c>
      <c r="N11" s="333">
        <v>13.891774</v>
      </c>
      <c r="O11" s="334">
        <v>197.87449559999999</v>
      </c>
      <c r="P11" s="335">
        <v>32.026657899999996</v>
      </c>
      <c r="Q11" s="333">
        <v>10.131761600000001</v>
      </c>
      <c r="R11" s="333">
        <v>13.650291899999999</v>
      </c>
      <c r="S11" s="336">
        <v>195.69884010000001</v>
      </c>
      <c r="T11" s="332">
        <v>18.342815999999999</v>
      </c>
      <c r="U11" s="333">
        <v>45.020787300000002</v>
      </c>
      <c r="V11" s="333">
        <v>14.0056174</v>
      </c>
      <c r="W11" s="334">
        <v>195.9135431</v>
      </c>
      <c r="X11" s="335">
        <v>18.9088447</v>
      </c>
      <c r="Y11" s="333">
        <v>45.054685800000001</v>
      </c>
      <c r="Z11" s="333">
        <v>13.9491184</v>
      </c>
      <c r="AA11" s="336">
        <v>197.38208599999999</v>
      </c>
      <c r="AB11" s="332">
        <v>194.81563249999999</v>
      </c>
      <c r="AC11" s="333">
        <v>13.1931013</v>
      </c>
      <c r="AD11" s="334">
        <v>45.926110965972228</v>
      </c>
      <c r="AE11" s="335">
        <v>1.2062562999999999</v>
      </c>
      <c r="AF11" s="333">
        <v>9.9716245000000008</v>
      </c>
      <c r="AG11" s="333">
        <v>0</v>
      </c>
      <c r="AH11" s="336">
        <v>80.744585400000005</v>
      </c>
      <c r="AI11" s="332">
        <v>21.6680505</v>
      </c>
      <c r="AJ11" s="333">
        <v>52.693162200000003</v>
      </c>
      <c r="AK11" s="333">
        <v>13.421438500000001</v>
      </c>
      <c r="AL11" s="334">
        <v>191.32205250000001</v>
      </c>
      <c r="AM11" s="335">
        <v>194.5719028</v>
      </c>
      <c r="AN11" s="333">
        <v>13.073652900000001</v>
      </c>
      <c r="AO11" s="336">
        <v>3.5788379021944445</v>
      </c>
      <c r="AP11" s="332">
        <v>51.185218585972223</v>
      </c>
      <c r="AQ11" s="333">
        <v>85.894927269111122</v>
      </c>
      <c r="AR11" s="334">
        <v>137.08014585508334</v>
      </c>
      <c r="AS11" s="335">
        <v>11.064227600000001</v>
      </c>
      <c r="AT11" s="333">
        <v>130.46863361547221</v>
      </c>
      <c r="AU11" s="333">
        <v>94.569637</v>
      </c>
      <c r="AV11" s="333">
        <v>14.9230713</v>
      </c>
      <c r="AW11" s="336">
        <v>6.1295557000000001</v>
      </c>
      <c r="AX11" s="338">
        <v>83.935882000000007</v>
      </c>
      <c r="AY11" s="338">
        <v>14.0590607</v>
      </c>
      <c r="AZ11" s="338">
        <v>0.91671829999999999</v>
      </c>
      <c r="BA11" s="353">
        <v>0.21294640000000001</v>
      </c>
      <c r="BB11" s="337">
        <v>1.5678818000000001</v>
      </c>
      <c r="BC11" s="334">
        <v>92.563593900000001</v>
      </c>
      <c r="BD11" s="408">
        <v>0.1076169</v>
      </c>
      <c r="BE11" s="407">
        <v>0.1551382</v>
      </c>
      <c r="BF11" s="407">
        <v>6.9666699999999998E-2</v>
      </c>
      <c r="BG11" s="407">
        <v>8.5471800000000001E-2</v>
      </c>
      <c r="BH11" s="407">
        <v>1.4413692</v>
      </c>
      <c r="BI11" s="407">
        <v>0.4024914</v>
      </c>
    </row>
    <row r="12" spans="1:61" s="402" customFormat="1">
      <c r="A12" s="403">
        <v>45828.333333333299</v>
      </c>
      <c r="B12" s="404">
        <v>34.935108200000002</v>
      </c>
      <c r="C12" s="405">
        <v>6.4459431</v>
      </c>
      <c r="D12" s="397">
        <v>0.80722760000000005</v>
      </c>
      <c r="E12" s="398">
        <v>0.8076276</v>
      </c>
      <c r="F12" s="406">
        <v>17.4322084</v>
      </c>
      <c r="G12" s="407">
        <v>3.878222598199303</v>
      </c>
      <c r="H12" s="335">
        <v>12.6792155</v>
      </c>
      <c r="I12" s="334">
        <v>192.8997718</v>
      </c>
      <c r="J12" s="332">
        <v>15.6429711</v>
      </c>
      <c r="K12" s="334">
        <v>193.6598644</v>
      </c>
      <c r="L12" s="332">
        <v>28.500630099999999</v>
      </c>
      <c r="M12" s="333">
        <v>19.495588099999999</v>
      </c>
      <c r="N12" s="333">
        <v>13.8669935</v>
      </c>
      <c r="O12" s="334">
        <v>197.71948879999999</v>
      </c>
      <c r="P12" s="335">
        <v>32.047479699999997</v>
      </c>
      <c r="Q12" s="333">
        <v>10.110542499999999</v>
      </c>
      <c r="R12" s="333">
        <v>13.612576300000001</v>
      </c>
      <c r="S12" s="336">
        <v>195.56118509999999</v>
      </c>
      <c r="T12" s="332">
        <v>18.365819999999999</v>
      </c>
      <c r="U12" s="333">
        <v>45.004499799999998</v>
      </c>
      <c r="V12" s="333">
        <v>13.951007199999999</v>
      </c>
      <c r="W12" s="334">
        <v>195.81877750000001</v>
      </c>
      <c r="X12" s="335">
        <v>18.9062394</v>
      </c>
      <c r="Y12" s="333">
        <v>45.074491899999998</v>
      </c>
      <c r="Z12" s="333">
        <v>13.9078886</v>
      </c>
      <c r="AA12" s="336">
        <v>197.26655940000001</v>
      </c>
      <c r="AB12" s="332">
        <v>194.6578045</v>
      </c>
      <c r="AC12" s="333">
        <v>13.147126399999999</v>
      </c>
      <c r="AD12" s="334">
        <v>46.044090512333334</v>
      </c>
      <c r="AE12" s="335">
        <v>1.2339099</v>
      </c>
      <c r="AF12" s="333">
        <v>9.9751180000000002</v>
      </c>
      <c r="AG12" s="333">
        <v>0</v>
      </c>
      <c r="AH12" s="336">
        <v>80.889925000000005</v>
      </c>
      <c r="AI12" s="332">
        <v>21.6857772</v>
      </c>
      <c r="AJ12" s="333">
        <v>52.958340100000001</v>
      </c>
      <c r="AK12" s="333">
        <v>13.391876099999999</v>
      </c>
      <c r="AL12" s="334">
        <v>191.23725229999999</v>
      </c>
      <c r="AM12" s="335">
        <v>194.41073320000001</v>
      </c>
      <c r="AN12" s="333">
        <v>13.0237908</v>
      </c>
      <c r="AO12" s="336">
        <v>3.7608527727499999</v>
      </c>
      <c r="AP12" s="332">
        <v>49.963348817277776</v>
      </c>
      <c r="AQ12" s="333">
        <v>85.522777274500001</v>
      </c>
      <c r="AR12" s="334">
        <v>135.48612609177778</v>
      </c>
      <c r="AS12" s="335">
        <v>11.0310256</v>
      </c>
      <c r="AT12" s="333">
        <v>130.56998308044444</v>
      </c>
      <c r="AU12" s="333">
        <v>94.7298835</v>
      </c>
      <c r="AV12" s="333">
        <v>14.925335199999999</v>
      </c>
      <c r="AW12" s="336">
        <v>6.0860029999999998</v>
      </c>
      <c r="AX12" s="338">
        <v>84.156627</v>
      </c>
      <c r="AY12" s="338">
        <v>14.084391</v>
      </c>
      <c r="AZ12" s="338">
        <v>0.88999700000000004</v>
      </c>
      <c r="BA12" s="353">
        <v>0.210671</v>
      </c>
      <c r="BB12" s="337">
        <v>1.5574144999999999</v>
      </c>
      <c r="BC12" s="334">
        <v>92.6598805</v>
      </c>
      <c r="BD12" s="408">
        <v>0.1098504</v>
      </c>
      <c r="BE12" s="407">
        <v>0.1239755</v>
      </c>
      <c r="BF12" s="407">
        <v>7.2416700000000001E-2</v>
      </c>
      <c r="BG12" s="407">
        <v>8.8326000000000002E-2</v>
      </c>
      <c r="BH12" s="407">
        <v>1.1260581999999999</v>
      </c>
      <c r="BI12" s="407">
        <v>0.40180310000000002</v>
      </c>
    </row>
    <row r="13" spans="1:61" s="402" customFormat="1">
      <c r="A13" s="403">
        <v>45828.375</v>
      </c>
      <c r="B13" s="404">
        <v>34.928591099999998</v>
      </c>
      <c r="C13" s="405">
        <v>6.0517776000000003</v>
      </c>
      <c r="D13" s="397">
        <v>0.82074460000000005</v>
      </c>
      <c r="E13" s="398">
        <v>0.82108510000000001</v>
      </c>
      <c r="F13" s="406">
        <v>18.005075300000001</v>
      </c>
      <c r="G13" s="407">
        <v>3.8404882058116185</v>
      </c>
      <c r="H13" s="335">
        <v>12.6709643</v>
      </c>
      <c r="I13" s="334">
        <v>192.8668662</v>
      </c>
      <c r="J13" s="332">
        <v>15.487450900000001</v>
      </c>
      <c r="K13" s="334">
        <v>193.61206680000001</v>
      </c>
      <c r="L13" s="332">
        <v>28.279415400000001</v>
      </c>
      <c r="M13" s="333">
        <v>20.705707700000001</v>
      </c>
      <c r="N13" s="333">
        <v>13.885177199999999</v>
      </c>
      <c r="O13" s="334">
        <v>197.71135709999999</v>
      </c>
      <c r="P13" s="335">
        <v>32.066300099999999</v>
      </c>
      <c r="Q13" s="333">
        <v>10.094939699999999</v>
      </c>
      <c r="R13" s="333">
        <v>13.6190114</v>
      </c>
      <c r="S13" s="336">
        <v>195.5294044</v>
      </c>
      <c r="T13" s="332">
        <v>18.377815900000002</v>
      </c>
      <c r="U13" s="333">
        <v>45.007880800000002</v>
      </c>
      <c r="V13" s="333">
        <v>13.945703</v>
      </c>
      <c r="W13" s="334">
        <v>195.82761970000001</v>
      </c>
      <c r="X13" s="335">
        <v>18.8925266</v>
      </c>
      <c r="Y13" s="333">
        <v>45.151145200000002</v>
      </c>
      <c r="Z13" s="333">
        <v>13.906874800000001</v>
      </c>
      <c r="AA13" s="336">
        <v>197.26630650000001</v>
      </c>
      <c r="AB13" s="332">
        <v>194.63518999999999</v>
      </c>
      <c r="AC13" s="333">
        <v>13.1441444</v>
      </c>
      <c r="AD13" s="334">
        <v>46.205276487861113</v>
      </c>
      <c r="AE13" s="335">
        <v>1.2946614000000001</v>
      </c>
      <c r="AF13" s="333">
        <v>9.9781753999999996</v>
      </c>
      <c r="AG13" s="333">
        <v>0</v>
      </c>
      <c r="AH13" s="336">
        <v>81.070830700000002</v>
      </c>
      <c r="AI13" s="332">
        <v>21.687124499999999</v>
      </c>
      <c r="AJ13" s="333">
        <v>53.1074032</v>
      </c>
      <c r="AK13" s="333">
        <v>13.397590599999999</v>
      </c>
      <c r="AL13" s="334">
        <v>191.23892950000001</v>
      </c>
      <c r="AM13" s="335">
        <v>194.36722810000001</v>
      </c>
      <c r="AN13" s="333">
        <v>13.0162488</v>
      </c>
      <c r="AO13" s="336">
        <v>3.6951345362222225</v>
      </c>
      <c r="AP13" s="332">
        <v>48.947940660166665</v>
      </c>
      <c r="AQ13" s="333">
        <v>85.194901505000004</v>
      </c>
      <c r="AR13" s="334">
        <v>134.14284216516666</v>
      </c>
      <c r="AS13" s="335">
        <v>10.410346199999999</v>
      </c>
      <c r="AT13" s="333">
        <v>130.6189630111389</v>
      </c>
      <c r="AU13" s="333">
        <v>94.9055015</v>
      </c>
      <c r="AV13" s="333">
        <v>13.1980814</v>
      </c>
      <c r="AW13" s="336">
        <v>6.0380465000000001</v>
      </c>
      <c r="AX13" s="338">
        <v>84.359275100000005</v>
      </c>
      <c r="AY13" s="338">
        <v>13.879842200000001</v>
      </c>
      <c r="AZ13" s="338">
        <v>0.90313739999999998</v>
      </c>
      <c r="BA13" s="353">
        <v>0.20025680000000001</v>
      </c>
      <c r="BB13" s="337">
        <v>1.6087328999999999</v>
      </c>
      <c r="BC13" s="334">
        <v>93.031122600000003</v>
      </c>
      <c r="BD13" s="408">
        <v>0.11139830000000001</v>
      </c>
      <c r="BE13" s="407">
        <v>0.1111335</v>
      </c>
      <c r="BF13" s="407">
        <v>7.4086299999999994E-2</v>
      </c>
      <c r="BG13" s="407">
        <v>8.99422E-2</v>
      </c>
      <c r="BH13" s="407">
        <v>1.0740286999999999</v>
      </c>
      <c r="BI13" s="407">
        <v>0.39379589999999998</v>
      </c>
    </row>
    <row r="14" spans="1:61" s="402" customFormat="1">
      <c r="A14" s="403">
        <v>45828.416666666599</v>
      </c>
      <c r="B14" s="404">
        <v>35.178240799999998</v>
      </c>
      <c r="C14" s="405">
        <v>6.0097905000000003</v>
      </c>
      <c r="D14" s="397">
        <v>0.8169843</v>
      </c>
      <c r="E14" s="398">
        <v>0.82885900000000001</v>
      </c>
      <c r="F14" s="406">
        <v>18.432847200000001</v>
      </c>
      <c r="G14" s="407">
        <v>3.9208965005199095</v>
      </c>
      <c r="H14" s="335">
        <v>12.7260028</v>
      </c>
      <c r="I14" s="334">
        <v>193.0302082</v>
      </c>
      <c r="J14" s="332">
        <v>15.7036509</v>
      </c>
      <c r="K14" s="334">
        <v>193.7622977</v>
      </c>
      <c r="L14" s="332">
        <v>27.925481900000001</v>
      </c>
      <c r="M14" s="333">
        <v>21.0999841</v>
      </c>
      <c r="N14" s="333">
        <v>13.970928000000001</v>
      </c>
      <c r="O14" s="334">
        <v>197.9291657</v>
      </c>
      <c r="P14" s="335">
        <v>32.079259800000003</v>
      </c>
      <c r="Q14" s="333">
        <v>10.0828323</v>
      </c>
      <c r="R14" s="333">
        <v>13.692922100000001</v>
      </c>
      <c r="S14" s="336">
        <v>195.72219050000001</v>
      </c>
      <c r="T14" s="332">
        <v>18.382323800000002</v>
      </c>
      <c r="U14" s="333">
        <v>45.006200399999997</v>
      </c>
      <c r="V14" s="333">
        <v>14.007420099999999</v>
      </c>
      <c r="W14" s="334">
        <v>196.01882459999999</v>
      </c>
      <c r="X14" s="335">
        <v>18.901300500000001</v>
      </c>
      <c r="Y14" s="333">
        <v>45.641598700000003</v>
      </c>
      <c r="Z14" s="333">
        <v>13.9798864</v>
      </c>
      <c r="AA14" s="336">
        <v>197.4027246</v>
      </c>
      <c r="AB14" s="332">
        <v>194.8166828</v>
      </c>
      <c r="AC14" s="333">
        <v>13.2076818</v>
      </c>
      <c r="AD14" s="334">
        <v>46.42022508155555</v>
      </c>
      <c r="AE14" s="335">
        <v>1.288432</v>
      </c>
      <c r="AF14" s="333">
        <v>9.9796461999999995</v>
      </c>
      <c r="AG14" s="333">
        <v>0</v>
      </c>
      <c r="AH14" s="336">
        <v>81.266651300000007</v>
      </c>
      <c r="AI14" s="332">
        <v>21.681778699999999</v>
      </c>
      <c r="AJ14" s="333">
        <v>54.029801900000002</v>
      </c>
      <c r="AK14" s="333">
        <v>13.4705844</v>
      </c>
      <c r="AL14" s="334">
        <v>191.4492621</v>
      </c>
      <c r="AM14" s="335">
        <v>194.54642390000001</v>
      </c>
      <c r="AN14" s="333">
        <v>13.0762068</v>
      </c>
      <c r="AO14" s="336">
        <v>3.6664713731666669</v>
      </c>
      <c r="AP14" s="332">
        <v>50.98809870991667</v>
      </c>
      <c r="AQ14" s="333">
        <v>86.942142537250007</v>
      </c>
      <c r="AR14" s="334">
        <v>137.93024124716669</v>
      </c>
      <c r="AS14" s="335">
        <v>10.219753799999999</v>
      </c>
      <c r="AT14" s="333">
        <v>132.13067736930554</v>
      </c>
      <c r="AU14" s="333">
        <v>95.028036</v>
      </c>
      <c r="AV14" s="333">
        <v>12.9432543</v>
      </c>
      <c r="AW14" s="336">
        <v>6.1874067999999998</v>
      </c>
      <c r="AX14" s="338">
        <v>84.564981500000002</v>
      </c>
      <c r="AY14" s="338">
        <v>14.0453618</v>
      </c>
      <c r="AZ14" s="338">
        <v>0.84274179999999999</v>
      </c>
      <c r="BA14" s="353">
        <v>0.19324169999999999</v>
      </c>
      <c r="BB14" s="337">
        <v>1.6614426</v>
      </c>
      <c r="BC14" s="334">
        <v>93.388529000000005</v>
      </c>
      <c r="BD14" s="408">
        <v>0.1122933</v>
      </c>
      <c r="BE14" s="407">
        <v>0.1103671</v>
      </c>
      <c r="BF14" s="407">
        <v>7.4906100000000003E-2</v>
      </c>
      <c r="BG14" s="407">
        <v>9.0574500000000002E-2</v>
      </c>
      <c r="BH14" s="407">
        <v>1.3229173999999999</v>
      </c>
      <c r="BI14" s="407">
        <v>0.3892197</v>
      </c>
    </row>
    <row r="15" spans="1:61" s="402" customFormat="1">
      <c r="A15" s="403">
        <v>45828.458333333299</v>
      </c>
      <c r="B15" s="404">
        <v>35.112688499999997</v>
      </c>
      <c r="C15" s="405">
        <v>5.3681143000000002</v>
      </c>
      <c r="D15" s="397">
        <v>0.81916270000000002</v>
      </c>
      <c r="E15" s="398">
        <v>0.8352676</v>
      </c>
      <c r="F15" s="406">
        <v>18.491187400000001</v>
      </c>
      <c r="G15" s="407">
        <v>4.0677909906920906</v>
      </c>
      <c r="H15" s="335">
        <v>12.719495500000001</v>
      </c>
      <c r="I15" s="334">
        <v>193.02212610000001</v>
      </c>
      <c r="J15" s="332">
        <v>16.2966695</v>
      </c>
      <c r="K15" s="334">
        <v>193.77538749999999</v>
      </c>
      <c r="L15" s="332">
        <v>27.425730600000001</v>
      </c>
      <c r="M15" s="333">
        <v>20.399834500000001</v>
      </c>
      <c r="N15" s="333">
        <v>13.975789600000001</v>
      </c>
      <c r="O15" s="334">
        <v>197.84084319999999</v>
      </c>
      <c r="P15" s="335">
        <v>32.093623000000001</v>
      </c>
      <c r="Q15" s="333">
        <v>10.0771046</v>
      </c>
      <c r="R15" s="333">
        <v>13.688278800000001</v>
      </c>
      <c r="S15" s="336">
        <v>195.75053080000001</v>
      </c>
      <c r="T15" s="332">
        <v>18.432611900000001</v>
      </c>
      <c r="U15" s="333">
        <v>45.003382000000002</v>
      </c>
      <c r="V15" s="333">
        <v>14.008468000000001</v>
      </c>
      <c r="W15" s="334">
        <v>196.05642409999999</v>
      </c>
      <c r="X15" s="335">
        <v>18.919070600000001</v>
      </c>
      <c r="Y15" s="333">
        <v>46.067993800000004</v>
      </c>
      <c r="Z15" s="333">
        <v>13.9775809</v>
      </c>
      <c r="AA15" s="336">
        <v>197.4046798</v>
      </c>
      <c r="AB15" s="332">
        <v>194.77023249999999</v>
      </c>
      <c r="AC15" s="333">
        <v>13.190981499999999</v>
      </c>
      <c r="AD15" s="334">
        <v>45.832670232138895</v>
      </c>
      <c r="AE15" s="335">
        <v>1.2481853999999999</v>
      </c>
      <c r="AF15" s="333">
        <v>9.9827356999999992</v>
      </c>
      <c r="AG15" s="333">
        <v>0</v>
      </c>
      <c r="AH15" s="336">
        <v>81.470556299999998</v>
      </c>
      <c r="AI15" s="332">
        <v>21.607649500000001</v>
      </c>
      <c r="AJ15" s="333">
        <v>54.792628999999998</v>
      </c>
      <c r="AK15" s="333">
        <v>13.4738592</v>
      </c>
      <c r="AL15" s="334">
        <v>191.5067128</v>
      </c>
      <c r="AM15" s="335">
        <v>194.55003859999999</v>
      </c>
      <c r="AN15" s="333">
        <v>13.069873299999999</v>
      </c>
      <c r="AO15" s="336">
        <v>3.6593399753888889</v>
      </c>
      <c r="AP15" s="332">
        <v>51.388918247361111</v>
      </c>
      <c r="AQ15" s="333">
        <v>91.442159691916672</v>
      </c>
      <c r="AR15" s="334">
        <v>142.83107793927778</v>
      </c>
      <c r="AS15" s="335">
        <v>11.1233682</v>
      </c>
      <c r="AT15" s="333">
        <v>134.95741574527779</v>
      </c>
      <c r="AU15" s="333">
        <v>95.621304499999994</v>
      </c>
      <c r="AV15" s="333">
        <v>14.847667299999999</v>
      </c>
      <c r="AW15" s="336">
        <v>6.6339572999999996</v>
      </c>
      <c r="AX15" s="338">
        <v>84.930048600000006</v>
      </c>
      <c r="AY15" s="338">
        <v>14.589970599999999</v>
      </c>
      <c r="AZ15" s="338">
        <v>0.7527528</v>
      </c>
      <c r="BA15" s="353">
        <v>0.1811779</v>
      </c>
      <c r="BB15" s="337">
        <v>1.7070042999999999</v>
      </c>
      <c r="BC15" s="334">
        <v>93.658318499999993</v>
      </c>
      <c r="BD15" s="408">
        <v>0.1128316</v>
      </c>
      <c r="BE15" s="407">
        <v>0.1106302</v>
      </c>
      <c r="BF15" s="407">
        <v>0.36894490000000002</v>
      </c>
      <c r="BG15" s="407">
        <v>9.0900599999999998E-2</v>
      </c>
      <c r="BH15" s="407">
        <v>1.3552499</v>
      </c>
      <c r="BI15" s="407">
        <v>0.38502370000000002</v>
      </c>
    </row>
    <row r="16" spans="1:61" s="402" customFormat="1">
      <c r="A16" s="403">
        <v>45828.5</v>
      </c>
      <c r="B16" s="404">
        <v>35.057486400000002</v>
      </c>
      <c r="C16" s="405">
        <v>4.8579983999999996</v>
      </c>
      <c r="D16" s="397">
        <v>0.81472960000000005</v>
      </c>
      <c r="E16" s="398">
        <v>0.82992250000000001</v>
      </c>
      <c r="F16" s="406">
        <v>18.342186900000002</v>
      </c>
      <c r="G16" s="407">
        <v>4.0471387478492726</v>
      </c>
      <c r="H16" s="335">
        <v>12.677190100000001</v>
      </c>
      <c r="I16" s="334">
        <v>192.8815797</v>
      </c>
      <c r="J16" s="332">
        <v>16.276301400000001</v>
      </c>
      <c r="K16" s="334">
        <v>193.75284790000001</v>
      </c>
      <c r="L16" s="332">
        <v>27.490207399999999</v>
      </c>
      <c r="M16" s="333">
        <v>20.071124399999999</v>
      </c>
      <c r="N16" s="333">
        <v>13.933737300000001</v>
      </c>
      <c r="O16" s="334">
        <v>197.6936547</v>
      </c>
      <c r="P16" s="335">
        <v>32.096352000000003</v>
      </c>
      <c r="Q16" s="333">
        <v>10.077117599999999</v>
      </c>
      <c r="R16" s="333">
        <v>13.644255100000001</v>
      </c>
      <c r="S16" s="336">
        <v>195.61423110000001</v>
      </c>
      <c r="T16" s="332">
        <v>18.444931199999999</v>
      </c>
      <c r="U16" s="333">
        <v>45.001327799999999</v>
      </c>
      <c r="V16" s="333">
        <v>13.970613999999999</v>
      </c>
      <c r="W16" s="334">
        <v>195.9502799</v>
      </c>
      <c r="X16" s="335">
        <v>18.801793199999999</v>
      </c>
      <c r="Y16" s="333">
        <v>46.067500699999997</v>
      </c>
      <c r="Z16" s="333">
        <v>13.9294081</v>
      </c>
      <c r="AA16" s="336">
        <v>197.3269147</v>
      </c>
      <c r="AB16" s="332">
        <v>194.63000700000001</v>
      </c>
      <c r="AC16" s="333">
        <v>13.1469109</v>
      </c>
      <c r="AD16" s="334">
        <v>45.773230897861104</v>
      </c>
      <c r="AE16" s="335">
        <v>1.1660982</v>
      </c>
      <c r="AF16" s="333">
        <v>9.9822640000000007</v>
      </c>
      <c r="AG16" s="333">
        <v>0</v>
      </c>
      <c r="AH16" s="336">
        <v>81.637358300000002</v>
      </c>
      <c r="AI16" s="332">
        <v>21.480295600000002</v>
      </c>
      <c r="AJ16" s="333">
        <v>55.225927200000001</v>
      </c>
      <c r="AK16" s="333">
        <v>13.4261833</v>
      </c>
      <c r="AL16" s="334">
        <v>191.38834600000001</v>
      </c>
      <c r="AM16" s="335">
        <v>194.40680979999999</v>
      </c>
      <c r="AN16" s="333">
        <v>13.0254441</v>
      </c>
      <c r="AO16" s="336">
        <v>3.6008883989166662</v>
      </c>
      <c r="AP16" s="332">
        <v>50.751539891666667</v>
      </c>
      <c r="AQ16" s="333">
        <v>91.130971719972223</v>
      </c>
      <c r="AR16" s="334">
        <v>141.8825116116389</v>
      </c>
      <c r="AS16" s="335">
        <v>11.307245</v>
      </c>
      <c r="AT16" s="333">
        <v>134.56445356197221</v>
      </c>
      <c r="AU16" s="333">
        <v>95.913585600000005</v>
      </c>
      <c r="AV16" s="333">
        <v>15.2765643</v>
      </c>
      <c r="AW16" s="336">
        <v>6.7100305999999996</v>
      </c>
      <c r="AX16" s="338">
        <v>85.041213499999998</v>
      </c>
      <c r="AY16" s="338">
        <v>14.569494600000001</v>
      </c>
      <c r="AZ16" s="338">
        <v>0.75296160000000001</v>
      </c>
      <c r="BA16" s="353">
        <v>0.17825830000000001</v>
      </c>
      <c r="BB16" s="337">
        <v>1.7051282999999999</v>
      </c>
      <c r="BC16" s="334">
        <v>93.656294799999998</v>
      </c>
      <c r="BD16" s="408">
        <v>0.11267969999999999</v>
      </c>
      <c r="BE16" s="407">
        <v>0.1104831</v>
      </c>
      <c r="BF16" s="407">
        <v>0.36884640000000002</v>
      </c>
      <c r="BG16" s="407">
        <v>9.0578199999999998E-2</v>
      </c>
      <c r="BH16" s="407">
        <v>1.2843636</v>
      </c>
      <c r="BI16" s="407">
        <v>0.38242540000000003</v>
      </c>
    </row>
    <row r="17" spans="1:61" s="402" customFormat="1">
      <c r="A17" s="403">
        <v>45828.541666666599</v>
      </c>
      <c r="B17" s="404">
        <v>35.067562799999997</v>
      </c>
      <c r="C17" s="405">
        <v>5.8295364999999997</v>
      </c>
      <c r="D17" s="397">
        <v>0.82130539999999996</v>
      </c>
      <c r="E17" s="398">
        <v>0.83808510000000003</v>
      </c>
      <c r="F17" s="406">
        <v>18.819100500000001</v>
      </c>
      <c r="G17" s="407">
        <v>3.9965763220378565</v>
      </c>
      <c r="H17" s="335">
        <v>12.6499249</v>
      </c>
      <c r="I17" s="334">
        <v>192.7836298</v>
      </c>
      <c r="J17" s="332">
        <v>15.971919099999999</v>
      </c>
      <c r="K17" s="334">
        <v>193.6668947</v>
      </c>
      <c r="L17" s="332">
        <v>27.760089600000001</v>
      </c>
      <c r="M17" s="333">
        <v>20.072702</v>
      </c>
      <c r="N17" s="333">
        <v>13.911724599999999</v>
      </c>
      <c r="O17" s="334">
        <v>197.70160609999999</v>
      </c>
      <c r="P17" s="335">
        <v>32.074140999999997</v>
      </c>
      <c r="Q17" s="333">
        <v>10.0784181</v>
      </c>
      <c r="R17" s="333">
        <v>13.6243447</v>
      </c>
      <c r="S17" s="336">
        <v>195.50859650000001</v>
      </c>
      <c r="T17" s="332">
        <v>18.397733200000001</v>
      </c>
      <c r="U17" s="333">
        <v>44.999493899999997</v>
      </c>
      <c r="V17" s="333">
        <v>13.9445978</v>
      </c>
      <c r="W17" s="334">
        <v>195.87692150000001</v>
      </c>
      <c r="X17" s="335">
        <v>18.674409900000001</v>
      </c>
      <c r="Y17" s="333">
        <v>46.067666000000003</v>
      </c>
      <c r="Z17" s="333">
        <v>13.905502800000001</v>
      </c>
      <c r="AA17" s="336">
        <v>197.21748020000001</v>
      </c>
      <c r="AB17" s="332">
        <v>194.58006940000001</v>
      </c>
      <c r="AC17" s="333">
        <v>13.1321584</v>
      </c>
      <c r="AD17" s="334">
        <v>46.411457949555555</v>
      </c>
      <c r="AE17" s="335">
        <v>0.96167840000000004</v>
      </c>
      <c r="AF17" s="333">
        <v>9.9796286999999992</v>
      </c>
      <c r="AG17" s="333">
        <v>0</v>
      </c>
      <c r="AH17" s="336">
        <v>81.778172900000001</v>
      </c>
      <c r="AI17" s="332">
        <v>21.421666200000001</v>
      </c>
      <c r="AJ17" s="333">
        <v>55.772554700000001</v>
      </c>
      <c r="AK17" s="333">
        <v>13.3996221</v>
      </c>
      <c r="AL17" s="334">
        <v>191.3227138</v>
      </c>
      <c r="AM17" s="335">
        <v>194.32553569999999</v>
      </c>
      <c r="AN17" s="333">
        <v>13.001048600000001</v>
      </c>
      <c r="AO17" s="336">
        <v>3.4969070463888889</v>
      </c>
      <c r="AP17" s="332">
        <v>52.813172815472221</v>
      </c>
      <c r="AQ17" s="333">
        <v>87.337018342583335</v>
      </c>
      <c r="AR17" s="334">
        <v>140.15019115805555</v>
      </c>
      <c r="AS17" s="335">
        <v>10.8795199</v>
      </c>
      <c r="AT17" s="333">
        <v>132.35174881747221</v>
      </c>
      <c r="AU17" s="333">
        <v>95.668658300000004</v>
      </c>
      <c r="AV17" s="333">
        <v>15.276562800000001</v>
      </c>
      <c r="AW17" s="336">
        <v>6.4267918000000002</v>
      </c>
      <c r="AX17" s="338">
        <v>84.972829000000004</v>
      </c>
      <c r="AY17" s="338">
        <v>14.308510099999999</v>
      </c>
      <c r="AZ17" s="338">
        <v>0.7562797</v>
      </c>
      <c r="BA17" s="353">
        <v>0.1842956</v>
      </c>
      <c r="BB17" s="337">
        <v>1.6618915999999999</v>
      </c>
      <c r="BC17" s="334">
        <v>93.550687999999994</v>
      </c>
      <c r="BD17" s="408">
        <v>0.11249439999999999</v>
      </c>
      <c r="BE17" s="407">
        <v>0.1101333</v>
      </c>
      <c r="BF17" s="407">
        <v>7.5059000000000001E-2</v>
      </c>
      <c r="BG17" s="407">
        <v>9.0435299999999996E-2</v>
      </c>
      <c r="BH17" s="407">
        <v>1.1680472</v>
      </c>
      <c r="BI17" s="407">
        <v>0.38286829999999999</v>
      </c>
    </row>
    <row r="18" spans="1:61" s="402" customFormat="1">
      <c r="A18" s="403">
        <v>45828.583333333299</v>
      </c>
      <c r="B18" s="404">
        <v>34.964857799999997</v>
      </c>
      <c r="C18" s="405">
        <v>6.4524986999999996</v>
      </c>
      <c r="D18" s="397">
        <v>0.82714900000000002</v>
      </c>
      <c r="E18" s="398">
        <v>0.84479389999999999</v>
      </c>
      <c r="F18" s="406">
        <v>19.063962700000001</v>
      </c>
      <c r="G18" s="407">
        <v>3.948428495648947</v>
      </c>
      <c r="H18" s="335">
        <v>12.651282</v>
      </c>
      <c r="I18" s="334">
        <v>192.80532640000001</v>
      </c>
      <c r="J18" s="332">
        <v>15.8847068</v>
      </c>
      <c r="K18" s="334">
        <v>193.58138030000001</v>
      </c>
      <c r="L18" s="332">
        <v>27.596179200000002</v>
      </c>
      <c r="M18" s="333">
        <v>20.074027600000001</v>
      </c>
      <c r="N18" s="333">
        <v>13.904479800000001</v>
      </c>
      <c r="O18" s="334">
        <v>197.69907689999999</v>
      </c>
      <c r="P18" s="335">
        <v>32.072179300000002</v>
      </c>
      <c r="Q18" s="333">
        <v>10.0800398</v>
      </c>
      <c r="R18" s="333">
        <v>13.6210893</v>
      </c>
      <c r="S18" s="336">
        <v>195.49258889999999</v>
      </c>
      <c r="T18" s="332">
        <v>18.407329699999998</v>
      </c>
      <c r="U18" s="333">
        <v>44.998405200000001</v>
      </c>
      <c r="V18" s="333">
        <v>13.934289700000001</v>
      </c>
      <c r="W18" s="334">
        <v>195.86883589999999</v>
      </c>
      <c r="X18" s="335">
        <v>18.688553899999999</v>
      </c>
      <c r="Y18" s="333">
        <v>46.068275700000001</v>
      </c>
      <c r="Z18" s="333">
        <v>13.897519300000001</v>
      </c>
      <c r="AA18" s="336">
        <v>197.11291600000001</v>
      </c>
      <c r="AB18" s="332">
        <v>194.59485100000001</v>
      </c>
      <c r="AC18" s="333">
        <v>13.131320000000001</v>
      </c>
      <c r="AD18" s="334">
        <v>46.427322045166662</v>
      </c>
      <c r="AE18" s="335">
        <v>0.73751650000000002</v>
      </c>
      <c r="AF18" s="333">
        <v>9.9800140000000006</v>
      </c>
      <c r="AG18" s="333">
        <v>0</v>
      </c>
      <c r="AH18" s="336">
        <v>81.910138099999998</v>
      </c>
      <c r="AI18" s="332">
        <v>21.403623499999998</v>
      </c>
      <c r="AJ18" s="333">
        <v>55.697970900000001</v>
      </c>
      <c r="AK18" s="333">
        <v>13.397383400000001</v>
      </c>
      <c r="AL18" s="334">
        <v>191.3216524</v>
      </c>
      <c r="AM18" s="335">
        <v>194.34723819999999</v>
      </c>
      <c r="AN18" s="333">
        <v>13.001762299999999</v>
      </c>
      <c r="AO18" s="336">
        <v>3.501935863111111</v>
      </c>
      <c r="AP18" s="332">
        <v>51.711643553833333</v>
      </c>
      <c r="AQ18" s="333">
        <v>86.344597329999999</v>
      </c>
      <c r="AR18" s="334">
        <v>138.05624088383334</v>
      </c>
      <c r="AS18" s="335">
        <v>10.688106100000001</v>
      </c>
      <c r="AT18" s="333">
        <v>131.59908751438888</v>
      </c>
      <c r="AU18" s="333">
        <v>95.592491699999997</v>
      </c>
      <c r="AV18" s="333">
        <v>15.276854200000001</v>
      </c>
      <c r="AW18" s="336">
        <v>6.2739019000000003</v>
      </c>
      <c r="AX18" s="338">
        <v>84.775496700000005</v>
      </c>
      <c r="AY18" s="338">
        <v>14.213864299999999</v>
      </c>
      <c r="AZ18" s="338">
        <v>0.75972410000000001</v>
      </c>
      <c r="BA18" s="353">
        <v>0.1815541</v>
      </c>
      <c r="BB18" s="337">
        <v>1.6692132</v>
      </c>
      <c r="BC18" s="334">
        <v>93.500571899999997</v>
      </c>
      <c r="BD18" s="408">
        <v>0.1123178</v>
      </c>
      <c r="BE18" s="407">
        <v>0.1099909</v>
      </c>
      <c r="BF18" s="407">
        <v>7.4961E-2</v>
      </c>
      <c r="BG18" s="407">
        <v>9.0358099999999997E-2</v>
      </c>
      <c r="BH18" s="407">
        <v>1.0720670999999999</v>
      </c>
      <c r="BI18" s="407">
        <v>0.38133349999999999</v>
      </c>
    </row>
    <row r="19" spans="1:61" s="402" customFormat="1">
      <c r="A19" s="403">
        <v>45828.625</v>
      </c>
      <c r="B19" s="404">
        <v>34.703207300000003</v>
      </c>
      <c r="C19" s="405">
        <v>5.5919794999999999</v>
      </c>
      <c r="D19" s="397">
        <v>0.81538920000000004</v>
      </c>
      <c r="E19" s="398">
        <v>0.83277009999999996</v>
      </c>
      <c r="F19" s="406">
        <v>18.821386100000002</v>
      </c>
      <c r="G19" s="407">
        <v>4.0624293883125375</v>
      </c>
      <c r="H19" s="335">
        <v>12.6582027</v>
      </c>
      <c r="I19" s="334">
        <v>192.8071588</v>
      </c>
      <c r="J19" s="332">
        <v>16.302705100000001</v>
      </c>
      <c r="K19" s="334">
        <v>193.57160300000001</v>
      </c>
      <c r="L19" s="332">
        <v>27.105426900000001</v>
      </c>
      <c r="M19" s="333">
        <v>20.082911299999999</v>
      </c>
      <c r="N19" s="333">
        <v>13.877678700000001</v>
      </c>
      <c r="O19" s="334">
        <v>197.53993220000001</v>
      </c>
      <c r="P19" s="335">
        <v>32.050273300000001</v>
      </c>
      <c r="Q19" s="333">
        <v>10.0821571</v>
      </c>
      <c r="R19" s="333">
        <v>13.598647100000001</v>
      </c>
      <c r="S19" s="336">
        <v>195.42957430000001</v>
      </c>
      <c r="T19" s="332">
        <v>18.422373100000002</v>
      </c>
      <c r="U19" s="333">
        <v>45.001941000000002</v>
      </c>
      <c r="V19" s="333">
        <v>13.9129994</v>
      </c>
      <c r="W19" s="334">
        <v>195.79357419999999</v>
      </c>
      <c r="X19" s="335">
        <v>18.712714399999999</v>
      </c>
      <c r="Y19" s="333">
        <v>46.070337000000002</v>
      </c>
      <c r="Z19" s="333">
        <v>13.8740278</v>
      </c>
      <c r="AA19" s="336">
        <v>196.9474074</v>
      </c>
      <c r="AB19" s="332">
        <v>194.5154575</v>
      </c>
      <c r="AC19" s="333">
        <v>13.1131514</v>
      </c>
      <c r="AD19" s="334">
        <v>45.26152610183334</v>
      </c>
      <c r="AE19" s="332">
        <v>0.48506890000000003</v>
      </c>
      <c r="AF19" s="333">
        <v>9.9793078000000008</v>
      </c>
      <c r="AG19" s="333">
        <v>0</v>
      </c>
      <c r="AH19" s="334">
        <v>82.000792500000003</v>
      </c>
      <c r="AI19" s="332">
        <v>21.3818454</v>
      </c>
      <c r="AJ19" s="333">
        <v>55.151690899999998</v>
      </c>
      <c r="AK19" s="333">
        <v>13.392052899999999</v>
      </c>
      <c r="AL19" s="334">
        <v>191.27225720000001</v>
      </c>
      <c r="AM19" s="332">
        <v>194.3208941</v>
      </c>
      <c r="AN19" s="333">
        <v>13.0025931</v>
      </c>
      <c r="AO19" s="336">
        <v>3.5369705144166663</v>
      </c>
      <c r="AP19" s="332">
        <v>48.456728713583338</v>
      </c>
      <c r="AQ19" s="333">
        <v>92.522600490638879</v>
      </c>
      <c r="AR19" s="334">
        <v>140.97932920422221</v>
      </c>
      <c r="AS19" s="335">
        <v>11.3993226</v>
      </c>
      <c r="AT19" s="333">
        <v>134.81966913311112</v>
      </c>
      <c r="AU19" s="333">
        <v>95.633176800000001</v>
      </c>
      <c r="AV19" s="333">
        <v>15.228112899999999</v>
      </c>
      <c r="AW19" s="336">
        <v>6.6107081000000001</v>
      </c>
      <c r="AX19" s="338">
        <v>84.889297200000001</v>
      </c>
      <c r="AY19" s="338">
        <v>14.5386033</v>
      </c>
      <c r="AZ19" s="338">
        <v>0.7728872</v>
      </c>
      <c r="BA19" s="353">
        <v>0.1798479</v>
      </c>
      <c r="BB19" s="337">
        <v>1.7622458000000001</v>
      </c>
      <c r="BC19" s="334">
        <v>93.919545299999996</v>
      </c>
      <c r="BD19" s="408">
        <v>0.11137</v>
      </c>
      <c r="BE19" s="407">
        <v>0.10978300000000001</v>
      </c>
      <c r="BF19" s="407">
        <v>0.16048789999999999</v>
      </c>
      <c r="BG19" s="407">
        <v>8.9579599999999995E-2</v>
      </c>
      <c r="BH19" s="407">
        <v>0.90626669999999998</v>
      </c>
      <c r="BI19" s="407">
        <v>0.38115739999999998</v>
      </c>
    </row>
    <row r="20" spans="1:61" s="402" customFormat="1">
      <c r="A20" s="403">
        <v>45828.666666666599</v>
      </c>
      <c r="B20" s="404">
        <v>34.702365</v>
      </c>
      <c r="C20" s="405">
        <v>4.9318152</v>
      </c>
      <c r="D20" s="397">
        <v>0.80586619999999998</v>
      </c>
      <c r="E20" s="398">
        <v>0.8225171</v>
      </c>
      <c r="F20" s="406">
        <v>18.568277800000001</v>
      </c>
      <c r="G20" s="407">
        <v>4.0746758281876305</v>
      </c>
      <c r="H20" s="335">
        <v>12.6454091</v>
      </c>
      <c r="I20" s="334">
        <v>192.7588768</v>
      </c>
      <c r="J20" s="332">
        <v>16.3103737</v>
      </c>
      <c r="K20" s="334">
        <v>193.59911080000001</v>
      </c>
      <c r="L20" s="332">
        <v>27.232050699999998</v>
      </c>
      <c r="M20" s="333">
        <v>20.097218900000001</v>
      </c>
      <c r="N20" s="333">
        <v>13.8513105</v>
      </c>
      <c r="O20" s="334">
        <v>197.47447919999999</v>
      </c>
      <c r="P20" s="335">
        <v>32.014223899999998</v>
      </c>
      <c r="Q20" s="333">
        <v>10.087858300000001</v>
      </c>
      <c r="R20" s="333">
        <v>13.574753299999999</v>
      </c>
      <c r="S20" s="336">
        <v>195.38535060000001</v>
      </c>
      <c r="T20" s="332">
        <v>18.404697800000001</v>
      </c>
      <c r="U20" s="333">
        <v>45.006096499999998</v>
      </c>
      <c r="V20" s="333">
        <v>13.896123899999999</v>
      </c>
      <c r="W20" s="334">
        <v>195.74461120000001</v>
      </c>
      <c r="X20" s="332">
        <v>18.6923566</v>
      </c>
      <c r="Y20" s="333">
        <v>46.061867999999997</v>
      </c>
      <c r="Z20" s="333">
        <v>13.8541056</v>
      </c>
      <c r="AA20" s="334">
        <v>196.8853326</v>
      </c>
      <c r="AB20" s="332">
        <v>194.4526315</v>
      </c>
      <c r="AC20" s="333">
        <v>13.0941264</v>
      </c>
      <c r="AD20" s="334">
        <v>45.00087363916667</v>
      </c>
      <c r="AE20" s="332">
        <v>0.1761894</v>
      </c>
      <c r="AF20" s="333">
        <v>9.9738287000000003</v>
      </c>
      <c r="AG20" s="333">
        <v>0</v>
      </c>
      <c r="AH20" s="334">
        <v>82.046365399999999</v>
      </c>
      <c r="AI20" s="332">
        <v>21.356435300000001</v>
      </c>
      <c r="AJ20" s="333">
        <v>53.989445799999999</v>
      </c>
      <c r="AK20" s="333">
        <v>13.3697284</v>
      </c>
      <c r="AL20" s="334">
        <v>191.22384349999999</v>
      </c>
      <c r="AM20" s="332">
        <v>194.26529450000001</v>
      </c>
      <c r="AN20" s="333">
        <v>12.988844800000001</v>
      </c>
      <c r="AO20" s="336">
        <v>3.4222588604722222</v>
      </c>
      <c r="AP20" s="332">
        <v>47.941683171555553</v>
      </c>
      <c r="AQ20" s="333">
        <v>93.459204674888881</v>
      </c>
      <c r="AR20" s="334">
        <v>141.40088784644445</v>
      </c>
      <c r="AS20" s="335">
        <v>12.028239599999999</v>
      </c>
      <c r="AT20" s="333">
        <v>135.34123283197223</v>
      </c>
      <c r="AU20" s="333">
        <v>95.984385700000004</v>
      </c>
      <c r="AV20" s="333">
        <v>14.974930499999999</v>
      </c>
      <c r="AW20" s="336">
        <v>6.7592097000000004</v>
      </c>
      <c r="AX20" s="338">
        <v>84.7520521</v>
      </c>
      <c r="AY20" s="338">
        <v>14.542635300000001</v>
      </c>
      <c r="AZ20" s="338">
        <v>0.79072799999999999</v>
      </c>
      <c r="BA20" s="353">
        <v>0.1826023</v>
      </c>
      <c r="BB20" s="337">
        <v>1.7659932</v>
      </c>
      <c r="BC20" s="334">
        <v>94.004753399999998</v>
      </c>
      <c r="BD20" s="408">
        <v>0.1099147</v>
      </c>
      <c r="BE20" s="407">
        <v>0.1119052</v>
      </c>
      <c r="BF20" s="407">
        <v>0.15909280000000001</v>
      </c>
      <c r="BG20" s="407">
        <v>8.83409E-2</v>
      </c>
      <c r="BH20" s="407">
        <v>0.80583709999999997</v>
      </c>
      <c r="BI20" s="407">
        <v>0.38206020000000002</v>
      </c>
    </row>
    <row r="21" spans="1:61" s="402" customFormat="1">
      <c r="A21" s="403">
        <v>45828.708333333299</v>
      </c>
      <c r="B21" s="404">
        <v>34.6935535</v>
      </c>
      <c r="C21" s="405">
        <v>6.3478699000000001</v>
      </c>
      <c r="D21" s="397">
        <v>0.80372829999999995</v>
      </c>
      <c r="E21" s="398">
        <v>0.81786340000000002</v>
      </c>
      <c r="F21" s="406">
        <v>18.475068499999999</v>
      </c>
      <c r="G21" s="407">
        <v>3.9914319982961675</v>
      </c>
      <c r="H21" s="335">
        <v>12.6134439</v>
      </c>
      <c r="I21" s="334">
        <v>192.66126360000001</v>
      </c>
      <c r="J21" s="332">
        <v>15.9677416</v>
      </c>
      <c r="K21" s="334">
        <v>193.60390870000001</v>
      </c>
      <c r="L21" s="332">
        <v>27.188200500000001</v>
      </c>
      <c r="M21" s="333">
        <v>20.106986299999999</v>
      </c>
      <c r="N21" s="333">
        <v>13.806813399999999</v>
      </c>
      <c r="O21" s="334">
        <v>197.4284164</v>
      </c>
      <c r="P21" s="335">
        <v>32.0226696</v>
      </c>
      <c r="Q21" s="333">
        <v>10.092181800000001</v>
      </c>
      <c r="R21" s="333">
        <v>13.540942599999999</v>
      </c>
      <c r="S21" s="336">
        <v>195.31661769999999</v>
      </c>
      <c r="T21" s="332">
        <v>18.371073299999999</v>
      </c>
      <c r="U21" s="333">
        <v>45.006217300000003</v>
      </c>
      <c r="V21" s="333">
        <v>13.8666404</v>
      </c>
      <c r="W21" s="334">
        <v>195.66653679999999</v>
      </c>
      <c r="X21" s="332">
        <v>18.6639038</v>
      </c>
      <c r="Y21" s="333">
        <v>46.047099600000003</v>
      </c>
      <c r="Z21" s="333">
        <v>13.824977799999999</v>
      </c>
      <c r="AA21" s="334">
        <v>196.7998982</v>
      </c>
      <c r="AB21" s="332">
        <v>194.37976889999999</v>
      </c>
      <c r="AC21" s="333">
        <v>13.066666</v>
      </c>
      <c r="AD21" s="334">
        <v>45.391698549527774</v>
      </c>
      <c r="AE21" s="332">
        <v>2.36262E-2</v>
      </c>
      <c r="AF21" s="333">
        <v>9.9715751000000008</v>
      </c>
      <c r="AG21" s="333">
        <v>0</v>
      </c>
      <c r="AH21" s="334">
        <v>82.061580899999996</v>
      </c>
      <c r="AI21" s="332">
        <v>21.3356979</v>
      </c>
      <c r="AJ21" s="333">
        <v>53.246706699999997</v>
      </c>
      <c r="AK21" s="333">
        <v>13.333447899999999</v>
      </c>
      <c r="AL21" s="334">
        <v>191.1483728</v>
      </c>
      <c r="AM21" s="332">
        <v>194.17847570000001</v>
      </c>
      <c r="AN21" s="333">
        <v>12.959104399999999</v>
      </c>
      <c r="AO21" s="336">
        <v>3.30412169375</v>
      </c>
      <c r="AP21" s="332">
        <v>48.75220831902778</v>
      </c>
      <c r="AQ21" s="333">
        <v>89.724751255472214</v>
      </c>
      <c r="AR21" s="334">
        <v>138.4769595745</v>
      </c>
      <c r="AS21" s="335">
        <v>11.915022499999999</v>
      </c>
      <c r="AT21" s="333">
        <v>132.93819083900001</v>
      </c>
      <c r="AU21" s="333">
        <v>95.997829499999995</v>
      </c>
      <c r="AV21" s="333">
        <v>14.7698743</v>
      </c>
      <c r="AW21" s="336">
        <v>6.4879156</v>
      </c>
      <c r="AX21" s="338">
        <v>84.516897299999997</v>
      </c>
      <c r="AY21" s="338">
        <v>14.258167500000001</v>
      </c>
      <c r="AZ21" s="338">
        <v>0.80139179999999999</v>
      </c>
      <c r="BA21" s="353">
        <v>0.1854355</v>
      </c>
      <c r="BB21" s="337">
        <v>1.7079674</v>
      </c>
      <c r="BC21" s="334">
        <v>93.711803799999998</v>
      </c>
      <c r="BD21" s="408">
        <v>0.10890759999999999</v>
      </c>
      <c r="BE21" s="407">
        <v>0.1177434</v>
      </c>
      <c r="BF21" s="407">
        <v>7.13226E-2</v>
      </c>
      <c r="BG21" s="407">
        <v>8.7299199999999993E-2</v>
      </c>
      <c r="BH21" s="407">
        <v>0.86946639999999997</v>
      </c>
      <c r="BI21" s="407">
        <v>0.38220749999999998</v>
      </c>
    </row>
    <row r="22" spans="1:61" s="402" customFormat="1">
      <c r="A22" s="403">
        <v>45828.75</v>
      </c>
      <c r="B22" s="404">
        <v>34.690157200000002</v>
      </c>
      <c r="C22" s="405">
        <v>7.0765197000000004</v>
      </c>
      <c r="D22" s="397">
        <v>0.80248719999999996</v>
      </c>
      <c r="E22" s="398">
        <v>0.81305470000000002</v>
      </c>
      <c r="F22" s="406">
        <v>18.389473299999999</v>
      </c>
      <c r="G22" s="407">
        <v>4.0672844657480152</v>
      </c>
      <c r="H22" s="335">
        <v>12.620449000000001</v>
      </c>
      <c r="I22" s="334">
        <v>192.69085569999999</v>
      </c>
      <c r="J22" s="332">
        <v>16.2308542</v>
      </c>
      <c r="K22" s="334">
        <v>193.47851929999999</v>
      </c>
      <c r="L22" s="332">
        <v>27.188274400000001</v>
      </c>
      <c r="M22" s="333">
        <v>20.661736699999999</v>
      </c>
      <c r="N22" s="333">
        <v>13.806233499999999</v>
      </c>
      <c r="O22" s="334">
        <v>197.4280498</v>
      </c>
      <c r="P22" s="332">
        <v>32.029721799999997</v>
      </c>
      <c r="Q22" s="333">
        <v>10.092536000000001</v>
      </c>
      <c r="R22" s="333">
        <v>13.541290099999999</v>
      </c>
      <c r="S22" s="334">
        <v>195.34784759999999</v>
      </c>
      <c r="T22" s="332">
        <v>18.398247300000001</v>
      </c>
      <c r="U22" s="333">
        <v>45.004929300000001</v>
      </c>
      <c r="V22" s="333">
        <v>13.8711383</v>
      </c>
      <c r="W22" s="334">
        <v>195.66992060000001</v>
      </c>
      <c r="X22" s="332">
        <v>18.6818718</v>
      </c>
      <c r="Y22" s="333">
        <v>46.042723199999998</v>
      </c>
      <c r="Z22" s="333">
        <v>13.829616400000001</v>
      </c>
      <c r="AA22" s="334">
        <v>196.81474220000001</v>
      </c>
      <c r="AB22" s="332">
        <v>194.39097659999999</v>
      </c>
      <c r="AC22" s="333">
        <v>13.068339099999999</v>
      </c>
      <c r="AD22" s="334">
        <v>45.164401732166667</v>
      </c>
      <c r="AE22" s="332">
        <v>2.2078400000000001E-2</v>
      </c>
      <c r="AF22" s="333">
        <v>9.9742128000000001</v>
      </c>
      <c r="AG22" s="333">
        <v>0</v>
      </c>
      <c r="AH22" s="334">
        <v>82.059768599999998</v>
      </c>
      <c r="AI22" s="332">
        <v>21.330303600000001</v>
      </c>
      <c r="AJ22" s="333">
        <v>53.269302699999997</v>
      </c>
      <c r="AK22" s="333">
        <v>13.3354503</v>
      </c>
      <c r="AL22" s="334">
        <v>191.12843219999999</v>
      </c>
      <c r="AM22" s="332">
        <v>194.1979863</v>
      </c>
      <c r="AN22" s="333">
        <v>12.9655302</v>
      </c>
      <c r="AO22" s="336">
        <v>3.2875181207777779</v>
      </c>
      <c r="AP22" s="332">
        <v>48.872049433583328</v>
      </c>
      <c r="AQ22" s="333">
        <v>92.222688060333326</v>
      </c>
      <c r="AR22" s="334">
        <v>141.09473749391665</v>
      </c>
      <c r="AS22" s="335">
        <v>12.2214496</v>
      </c>
      <c r="AT22" s="333">
        <v>134.44233763175001</v>
      </c>
      <c r="AU22" s="333">
        <v>95.954657699999998</v>
      </c>
      <c r="AV22" s="333">
        <v>14.7687662</v>
      </c>
      <c r="AW22" s="336">
        <v>6.6605109999999996</v>
      </c>
      <c r="AX22" s="338">
        <v>84.725587700000005</v>
      </c>
      <c r="AY22" s="338">
        <v>14.4701503</v>
      </c>
      <c r="AZ22" s="338">
        <v>0.80515270000000005</v>
      </c>
      <c r="BA22" s="353">
        <v>0.18751699999999999</v>
      </c>
      <c r="BB22" s="337">
        <v>1.7591186999999999</v>
      </c>
      <c r="BC22" s="334">
        <v>93.877252200000001</v>
      </c>
      <c r="BD22" s="408">
        <v>0.1084575</v>
      </c>
      <c r="BE22" s="407">
        <v>0.1223239</v>
      </c>
      <c r="BF22" s="407">
        <v>0.72963250000000002</v>
      </c>
      <c r="BG22" s="407">
        <v>8.6742200000000005E-2</v>
      </c>
      <c r="BH22" s="407">
        <v>0.96027399999999996</v>
      </c>
      <c r="BI22" s="407">
        <v>0.38096289999999999</v>
      </c>
    </row>
    <row r="23" spans="1:61" s="402" customFormat="1">
      <c r="A23" s="403">
        <v>45828.791666666599</v>
      </c>
      <c r="B23" s="404">
        <v>34.9540553</v>
      </c>
      <c r="C23" s="405">
        <v>6.6356491999999996</v>
      </c>
      <c r="D23" s="397">
        <v>0.80042670000000005</v>
      </c>
      <c r="E23" s="398">
        <v>0.81103250000000005</v>
      </c>
      <c r="F23" s="406">
        <v>17.8212163</v>
      </c>
      <c r="G23" s="407">
        <v>3.9800848694721331</v>
      </c>
      <c r="H23" s="335">
        <v>12.6518642</v>
      </c>
      <c r="I23" s="334">
        <v>192.79694549999999</v>
      </c>
      <c r="J23" s="332">
        <v>16.1729269</v>
      </c>
      <c r="K23" s="334">
        <v>193.52371289999999</v>
      </c>
      <c r="L23" s="332">
        <v>27.682541499999999</v>
      </c>
      <c r="M23" s="333">
        <v>21.625972000000001</v>
      </c>
      <c r="N23" s="333">
        <v>13.850930399999999</v>
      </c>
      <c r="O23" s="334">
        <v>197.6054192</v>
      </c>
      <c r="P23" s="332">
        <v>32.031050399999998</v>
      </c>
      <c r="Q23" s="333">
        <v>10.0940768</v>
      </c>
      <c r="R23" s="333">
        <v>13.580530700000001</v>
      </c>
      <c r="S23" s="334">
        <v>195.45714290000001</v>
      </c>
      <c r="T23" s="332">
        <v>18.377227300000001</v>
      </c>
      <c r="U23" s="333">
        <v>45.0024941</v>
      </c>
      <c r="V23" s="333">
        <v>13.909251899999999</v>
      </c>
      <c r="W23" s="334">
        <v>195.74889350000001</v>
      </c>
      <c r="X23" s="332">
        <v>18.671530400000002</v>
      </c>
      <c r="Y23" s="333">
        <v>46.043118700000001</v>
      </c>
      <c r="Z23" s="333">
        <v>13.8673834</v>
      </c>
      <c r="AA23" s="334">
        <v>196.9425335</v>
      </c>
      <c r="AB23" s="332">
        <v>194.5316679</v>
      </c>
      <c r="AC23" s="333">
        <v>13.111034800000001</v>
      </c>
      <c r="AD23" s="334">
        <v>45.724483193555557</v>
      </c>
      <c r="AE23" s="332">
        <v>2.537E-2</v>
      </c>
      <c r="AF23" s="333">
        <v>9.9701369</v>
      </c>
      <c r="AG23" s="333">
        <v>0</v>
      </c>
      <c r="AH23" s="334">
        <v>82.054976199999999</v>
      </c>
      <c r="AI23" s="332">
        <v>21.3212805</v>
      </c>
      <c r="AJ23" s="333">
        <v>53.179226200000002</v>
      </c>
      <c r="AK23" s="333">
        <v>13.363610400000001</v>
      </c>
      <c r="AL23" s="334">
        <v>191.1842268</v>
      </c>
      <c r="AM23" s="332">
        <v>194.3045869</v>
      </c>
      <c r="AN23" s="333">
        <v>12.9983503</v>
      </c>
      <c r="AO23" s="336">
        <v>3.5094521864166666</v>
      </c>
      <c r="AP23" s="332">
        <v>49.271031258138891</v>
      </c>
      <c r="AQ23" s="333">
        <v>89.849075368083334</v>
      </c>
      <c r="AR23" s="334">
        <v>139.12010662622222</v>
      </c>
      <c r="AS23" s="335">
        <v>12.0554624</v>
      </c>
      <c r="AT23" s="333">
        <v>133.20403742955557</v>
      </c>
      <c r="AU23" s="333">
        <v>96.398420999999999</v>
      </c>
      <c r="AV23" s="333">
        <v>14.767757899999999</v>
      </c>
      <c r="AW23" s="336">
        <v>6.5735941999999996</v>
      </c>
      <c r="AX23" s="338">
        <v>84.209541400000006</v>
      </c>
      <c r="AY23" s="338">
        <v>14.4204098</v>
      </c>
      <c r="AZ23" s="338">
        <v>0.80269869999999999</v>
      </c>
      <c r="BA23" s="353">
        <v>0.18927759999999999</v>
      </c>
      <c r="BB23" s="337">
        <v>1.7509322</v>
      </c>
      <c r="BC23" s="334">
        <v>93.621653699999996</v>
      </c>
      <c r="BD23" s="408">
        <v>0.108155</v>
      </c>
      <c r="BE23" s="407">
        <v>0.12623619999999999</v>
      </c>
      <c r="BF23" s="407">
        <v>0.72955990000000004</v>
      </c>
      <c r="BG23" s="407">
        <v>8.6409299999999994E-2</v>
      </c>
      <c r="BH23" s="407">
        <v>0.96600569999999997</v>
      </c>
      <c r="BI23" s="407">
        <v>0.37936560000000003</v>
      </c>
    </row>
    <row r="24" spans="1:61" s="402" customFormat="1">
      <c r="A24" s="403">
        <v>45828.833333333299</v>
      </c>
      <c r="B24" s="404">
        <v>34.534392599999997</v>
      </c>
      <c r="C24" s="405">
        <v>5.9316136000000004</v>
      </c>
      <c r="D24" s="397">
        <v>0.80795620000000001</v>
      </c>
      <c r="E24" s="398">
        <v>0.82210709999999998</v>
      </c>
      <c r="F24" s="406">
        <v>16.9192866</v>
      </c>
      <c r="G24" s="407">
        <v>4.0212632180115424</v>
      </c>
      <c r="H24" s="335">
        <v>12.572371</v>
      </c>
      <c r="I24" s="334">
        <v>192.5301312</v>
      </c>
      <c r="J24" s="332">
        <v>16.089053100000001</v>
      </c>
      <c r="K24" s="334">
        <v>193.516884</v>
      </c>
      <c r="L24" s="332">
        <v>27.0087145</v>
      </c>
      <c r="M24" s="333">
        <v>22.041251599999999</v>
      </c>
      <c r="N24" s="333">
        <v>13.7456452</v>
      </c>
      <c r="O24" s="334">
        <v>197.28228390000001</v>
      </c>
      <c r="P24" s="332">
        <v>32.040339799999998</v>
      </c>
      <c r="Q24" s="333">
        <v>10.098224500000001</v>
      </c>
      <c r="R24" s="333">
        <v>13.486833799999999</v>
      </c>
      <c r="S24" s="334">
        <v>195.16950220000001</v>
      </c>
      <c r="T24" s="332">
        <v>18.353586499999999</v>
      </c>
      <c r="U24" s="333">
        <v>44.997659200000001</v>
      </c>
      <c r="V24" s="333">
        <v>13.8235952</v>
      </c>
      <c r="W24" s="334">
        <v>195.4884615</v>
      </c>
      <c r="X24" s="332">
        <v>18.642053499999999</v>
      </c>
      <c r="Y24" s="333">
        <v>46.045982500000001</v>
      </c>
      <c r="Z24" s="333">
        <v>13.779393799999999</v>
      </c>
      <c r="AA24" s="334">
        <v>196.6332894</v>
      </c>
      <c r="AB24" s="332">
        <v>194.23164990000001</v>
      </c>
      <c r="AC24" s="333">
        <v>13.0186013</v>
      </c>
      <c r="AD24" s="334">
        <v>45.351385693333334</v>
      </c>
      <c r="AE24" s="332">
        <v>2.66869E-2</v>
      </c>
      <c r="AF24" s="333">
        <v>9.9681222999999992</v>
      </c>
      <c r="AG24" s="333">
        <v>0</v>
      </c>
      <c r="AH24" s="334">
        <v>82.016087999999996</v>
      </c>
      <c r="AI24" s="332">
        <v>21.312139800000001</v>
      </c>
      <c r="AJ24" s="333">
        <v>53.180761599999997</v>
      </c>
      <c r="AK24" s="333">
        <v>13.2860186</v>
      </c>
      <c r="AL24" s="334">
        <v>190.9272665</v>
      </c>
      <c r="AM24" s="332">
        <v>194.03676999999999</v>
      </c>
      <c r="AN24" s="333">
        <v>12.9188721</v>
      </c>
      <c r="AO24" s="336">
        <v>3.5452359866666665</v>
      </c>
      <c r="AP24" s="332">
        <v>48.476203224527779</v>
      </c>
      <c r="AQ24" s="333">
        <v>90.395679494222222</v>
      </c>
      <c r="AR24" s="334">
        <v>138.87188271874999</v>
      </c>
      <c r="AS24" s="335">
        <v>11.969051</v>
      </c>
      <c r="AT24" s="333">
        <v>133.03738274711111</v>
      </c>
      <c r="AU24" s="333">
        <v>95.827151700000002</v>
      </c>
      <c r="AV24" s="333">
        <v>14.766951499999999</v>
      </c>
      <c r="AW24" s="336">
        <v>6.4489178999999996</v>
      </c>
      <c r="AX24" s="338">
        <v>83.931754499999997</v>
      </c>
      <c r="AY24" s="338">
        <v>14.3246672</v>
      </c>
      <c r="AZ24" s="338">
        <v>0.80511529999999998</v>
      </c>
      <c r="BA24" s="353">
        <v>0.18924969999999999</v>
      </c>
      <c r="BB24" s="337">
        <v>1.7629680999999999</v>
      </c>
      <c r="BC24" s="334">
        <v>93.727490900000006</v>
      </c>
      <c r="BD24" s="408">
        <v>0.10764509999999999</v>
      </c>
      <c r="BE24" s="407">
        <v>0.1340433</v>
      </c>
      <c r="BF24" s="407">
        <v>1.0551124999999999</v>
      </c>
      <c r="BG24" s="407">
        <v>8.5682900000000006E-2</v>
      </c>
      <c r="BH24" s="407">
        <v>0.86240939999999999</v>
      </c>
      <c r="BI24" s="407">
        <v>0.37781619999999999</v>
      </c>
    </row>
    <row r="25" spans="1:61" s="402" customFormat="1">
      <c r="A25" s="403">
        <v>45828.875</v>
      </c>
      <c r="B25" s="404">
        <v>34.343261499999997</v>
      </c>
      <c r="C25" s="405">
        <v>4.7530995000000003</v>
      </c>
      <c r="D25" s="397">
        <v>0.85503830000000003</v>
      </c>
      <c r="E25" s="398">
        <v>0.86709910000000001</v>
      </c>
      <c r="F25" s="406">
        <v>16.994495199999999</v>
      </c>
      <c r="G25" s="407">
        <v>4.1497303782189325</v>
      </c>
      <c r="H25" s="335">
        <v>12.4904277</v>
      </c>
      <c r="I25" s="334">
        <v>192.2471583</v>
      </c>
      <c r="J25" s="332">
        <v>16.284509799999999</v>
      </c>
      <c r="K25" s="334">
        <v>193.3246499</v>
      </c>
      <c r="L25" s="332">
        <v>27.011976900000001</v>
      </c>
      <c r="M25" s="333">
        <v>22.0447639</v>
      </c>
      <c r="N25" s="333">
        <v>13.668663</v>
      </c>
      <c r="O25" s="334">
        <v>197.0194219</v>
      </c>
      <c r="P25" s="332">
        <v>32.050886499999997</v>
      </c>
      <c r="Q25" s="333">
        <v>10.102659600000001</v>
      </c>
      <c r="R25" s="333">
        <v>13.407883200000001</v>
      </c>
      <c r="S25" s="334">
        <v>194.92433550000001</v>
      </c>
      <c r="T25" s="332">
        <v>18.3798694</v>
      </c>
      <c r="U25" s="333">
        <v>44.994411999999997</v>
      </c>
      <c r="V25" s="333">
        <v>13.7527109</v>
      </c>
      <c r="W25" s="334">
        <v>195.24822499999999</v>
      </c>
      <c r="X25" s="332">
        <v>18.660719799999999</v>
      </c>
      <c r="Y25" s="333">
        <v>46.046833200000002</v>
      </c>
      <c r="Z25" s="333">
        <v>13.706549300000001</v>
      </c>
      <c r="AA25" s="334">
        <v>196.3904148</v>
      </c>
      <c r="AB25" s="332">
        <v>193.9393116</v>
      </c>
      <c r="AC25" s="333">
        <v>12.9320442</v>
      </c>
      <c r="AD25" s="334">
        <v>45.389705576249995</v>
      </c>
      <c r="AE25" s="332">
        <v>2.7812400000000001E-2</v>
      </c>
      <c r="AF25" s="333">
        <v>9.9729050000000008</v>
      </c>
      <c r="AG25" s="333">
        <v>0</v>
      </c>
      <c r="AH25" s="334">
        <v>81.928795699999995</v>
      </c>
      <c r="AI25" s="332">
        <v>21.301857900000002</v>
      </c>
      <c r="AJ25" s="333">
        <v>53.257422400000003</v>
      </c>
      <c r="AK25" s="333">
        <v>13.2082245</v>
      </c>
      <c r="AL25" s="334">
        <v>190.62167909999999</v>
      </c>
      <c r="AM25" s="332">
        <v>193.75269299999999</v>
      </c>
      <c r="AN25" s="333">
        <v>12.839559</v>
      </c>
      <c r="AO25" s="336">
        <v>3.2999387462500001</v>
      </c>
      <c r="AP25" s="332">
        <v>49.522788204277781</v>
      </c>
      <c r="AQ25" s="333">
        <v>92.992487329388894</v>
      </c>
      <c r="AR25" s="334">
        <v>142.51527553366668</v>
      </c>
      <c r="AS25" s="335">
        <v>12.365368399999999</v>
      </c>
      <c r="AT25" s="333">
        <v>134.72340287355556</v>
      </c>
      <c r="AU25" s="333">
        <v>96.111628600000003</v>
      </c>
      <c r="AV25" s="333">
        <v>14.7662453</v>
      </c>
      <c r="AW25" s="336">
        <v>6.7087778</v>
      </c>
      <c r="AX25" s="338">
        <v>84.034774299999995</v>
      </c>
      <c r="AY25" s="338">
        <v>14.4675741</v>
      </c>
      <c r="AZ25" s="338">
        <v>0.81167449999999997</v>
      </c>
      <c r="BA25" s="353">
        <v>0.18841759999999999</v>
      </c>
      <c r="BB25" s="337">
        <v>1.8154661000000001</v>
      </c>
      <c r="BC25" s="334">
        <v>94.312641499999998</v>
      </c>
      <c r="BD25" s="408">
        <v>0.1071971</v>
      </c>
      <c r="BE25" s="407">
        <v>0.1413006</v>
      </c>
      <c r="BF25" s="407">
        <v>1.0552916000000001</v>
      </c>
      <c r="BG25" s="407">
        <v>8.49332E-2</v>
      </c>
      <c r="BH25" s="407">
        <v>0.82482800000000001</v>
      </c>
      <c r="BI25" s="407">
        <v>0.37590699999999999</v>
      </c>
    </row>
    <row r="26" spans="1:61" s="402" customFormat="1">
      <c r="A26" s="403">
        <v>45828.916666666599</v>
      </c>
      <c r="B26" s="404">
        <v>34.392942300000001</v>
      </c>
      <c r="C26" s="405">
        <v>5.3973011</v>
      </c>
      <c r="D26" s="397">
        <v>0.88081419999999999</v>
      </c>
      <c r="E26" s="398">
        <v>0.88977030000000001</v>
      </c>
      <c r="F26" s="406">
        <v>17.348435299999998</v>
      </c>
      <c r="G26" s="407">
        <v>4.1177134992121136</v>
      </c>
      <c r="H26" s="335">
        <v>12.489637500000001</v>
      </c>
      <c r="I26" s="333">
        <v>192.24713600000001</v>
      </c>
      <c r="J26" s="335">
        <v>16.114265199999998</v>
      </c>
      <c r="K26" s="334">
        <v>193.17452850000001</v>
      </c>
      <c r="L26" s="332">
        <v>27.158103799999999</v>
      </c>
      <c r="M26" s="333">
        <v>22.043353700000001</v>
      </c>
      <c r="N26" s="333">
        <v>13.670677700000001</v>
      </c>
      <c r="O26" s="334">
        <v>197.06503549999999</v>
      </c>
      <c r="P26" s="332">
        <v>32.058570099999997</v>
      </c>
      <c r="Q26" s="333">
        <v>10.1055388</v>
      </c>
      <c r="R26" s="333">
        <v>13.4101517</v>
      </c>
      <c r="S26" s="334">
        <v>194.91811290000001</v>
      </c>
      <c r="T26" s="332">
        <v>18.3091364</v>
      </c>
      <c r="U26" s="333">
        <v>44.993937899999999</v>
      </c>
      <c r="V26" s="333">
        <v>13.7487748</v>
      </c>
      <c r="W26" s="334">
        <v>195.19598350000001</v>
      </c>
      <c r="X26" s="332">
        <v>18.639469099999999</v>
      </c>
      <c r="Y26" s="333">
        <v>46.046368700000002</v>
      </c>
      <c r="Z26" s="333">
        <v>13.706880099999999</v>
      </c>
      <c r="AA26" s="334">
        <v>196.43071080000001</v>
      </c>
      <c r="AB26" s="332">
        <v>193.96456040000001</v>
      </c>
      <c r="AC26" s="333">
        <v>12.938261600000001</v>
      </c>
      <c r="AD26" s="334">
        <v>45.739524924861108</v>
      </c>
      <c r="AE26" s="332">
        <v>2.97048E-2</v>
      </c>
      <c r="AF26" s="333">
        <v>9.9733961000000004</v>
      </c>
      <c r="AG26" s="333">
        <v>0</v>
      </c>
      <c r="AH26" s="334">
        <v>81.827780599999997</v>
      </c>
      <c r="AI26" s="332">
        <v>21.287598200000001</v>
      </c>
      <c r="AJ26" s="333">
        <v>53.264426299999997</v>
      </c>
      <c r="AK26" s="333">
        <v>13.207838600000001</v>
      </c>
      <c r="AL26" s="334">
        <v>190.5828253</v>
      </c>
      <c r="AM26" s="332">
        <v>193.75823130000001</v>
      </c>
      <c r="AN26" s="333">
        <v>12.840796599999999</v>
      </c>
      <c r="AO26" s="336">
        <v>3.2395853942500001</v>
      </c>
      <c r="AP26" s="332">
        <v>50.769522165749997</v>
      </c>
      <c r="AQ26" s="333">
        <v>90.85076062058333</v>
      </c>
      <c r="AR26" s="334">
        <v>141.62028278633332</v>
      </c>
      <c r="AS26" s="332">
        <v>11.5236017</v>
      </c>
      <c r="AT26" s="333">
        <v>133.39859926127778</v>
      </c>
      <c r="AU26" s="333">
        <v>96.480531999999997</v>
      </c>
      <c r="AV26" s="333">
        <v>15.549046300000001</v>
      </c>
      <c r="AW26" s="336">
        <v>6.6269692999999998</v>
      </c>
      <c r="AX26" s="338">
        <v>83.986529500000003</v>
      </c>
      <c r="AY26" s="338">
        <v>14.3160746</v>
      </c>
      <c r="AZ26" s="338">
        <v>0.8137607</v>
      </c>
      <c r="BA26" s="353">
        <v>0.18767639999999999</v>
      </c>
      <c r="BB26" s="337">
        <v>1.7965895000000001</v>
      </c>
      <c r="BC26" s="334">
        <v>94.331914600000005</v>
      </c>
      <c r="BD26" s="408">
        <v>0.107095</v>
      </c>
      <c r="BE26" s="407">
        <v>0.14366139999999999</v>
      </c>
      <c r="BF26" s="407">
        <v>6.9272500000000001E-2</v>
      </c>
      <c r="BG26" s="407">
        <v>8.4832400000000002E-2</v>
      </c>
      <c r="BH26" s="407">
        <v>0.82493019999999995</v>
      </c>
      <c r="BI26" s="407">
        <v>0.37474400000000002</v>
      </c>
    </row>
    <row r="27" spans="1:61" s="402" customFormat="1">
      <c r="A27" s="403">
        <v>45828.958333333299</v>
      </c>
      <c r="B27" s="404">
        <v>34.420432099999999</v>
      </c>
      <c r="C27" s="405">
        <v>6.2126368999999997</v>
      </c>
      <c r="D27" s="397">
        <v>0.85024750000000004</v>
      </c>
      <c r="E27" s="398">
        <v>0.85702330000000004</v>
      </c>
      <c r="F27" s="406">
        <v>17.329507799999998</v>
      </c>
      <c r="G27" s="407">
        <v>4.1500140735328923</v>
      </c>
      <c r="H27" s="332">
        <v>12.496416999999999</v>
      </c>
      <c r="I27" s="334">
        <v>192.2695636</v>
      </c>
      <c r="J27" s="332">
        <v>16.028299100000002</v>
      </c>
      <c r="K27" s="334">
        <v>193.22125800000001</v>
      </c>
      <c r="L27" s="332">
        <v>27.087657400000001</v>
      </c>
      <c r="M27" s="333">
        <v>22.040545999999999</v>
      </c>
      <c r="N27" s="333">
        <v>13.672241700000001</v>
      </c>
      <c r="O27" s="334">
        <v>197.02886520000001</v>
      </c>
      <c r="P27" s="332">
        <v>32.067307700000001</v>
      </c>
      <c r="Q27" s="333">
        <v>10.106657500000001</v>
      </c>
      <c r="R27" s="333">
        <v>13.4074875</v>
      </c>
      <c r="S27" s="334">
        <v>194.90190849999999</v>
      </c>
      <c r="T27" s="332">
        <v>18.298422800000001</v>
      </c>
      <c r="U27" s="333">
        <v>44.993854200000001</v>
      </c>
      <c r="V27" s="333">
        <v>13.7423252</v>
      </c>
      <c r="W27" s="334">
        <v>195.17470069999999</v>
      </c>
      <c r="X27" s="332">
        <v>18.593086799999998</v>
      </c>
      <c r="Y27" s="333">
        <v>46.048893999999997</v>
      </c>
      <c r="Z27" s="333">
        <v>13.702921699999999</v>
      </c>
      <c r="AA27" s="334">
        <v>196.41151070000001</v>
      </c>
      <c r="AB27" s="332">
        <v>193.9502014</v>
      </c>
      <c r="AC27" s="333">
        <v>12.9356873</v>
      </c>
      <c r="AD27" s="334">
        <v>45.181367779555551</v>
      </c>
      <c r="AE27" s="332">
        <v>3.3257399999999999E-2</v>
      </c>
      <c r="AF27" s="333">
        <v>9.9703564999999994</v>
      </c>
      <c r="AG27" s="333">
        <v>0</v>
      </c>
      <c r="AH27" s="334">
        <v>81.738672600000001</v>
      </c>
      <c r="AI27" s="332">
        <v>21.279526300000001</v>
      </c>
      <c r="AJ27" s="333">
        <v>53.270994100000003</v>
      </c>
      <c r="AK27" s="333">
        <v>13.213110199999999</v>
      </c>
      <c r="AL27" s="334">
        <v>190.57365780000001</v>
      </c>
      <c r="AM27" s="332">
        <v>193.77220370000001</v>
      </c>
      <c r="AN27" s="333">
        <v>12.8448695</v>
      </c>
      <c r="AO27" s="336">
        <v>3.2325887666944446</v>
      </c>
      <c r="AP27" s="332">
        <v>49.376175296444444</v>
      </c>
      <c r="AQ27" s="333">
        <v>93.469102335638894</v>
      </c>
      <c r="AR27" s="334">
        <v>142.84527763208334</v>
      </c>
      <c r="AS27" s="332">
        <v>10.9278435</v>
      </c>
      <c r="AT27" s="333">
        <v>134.82019133950001</v>
      </c>
      <c r="AU27" s="333">
        <v>96.736437300000006</v>
      </c>
      <c r="AV27" s="333">
        <v>16.5282707</v>
      </c>
      <c r="AW27" s="336">
        <v>6.7796548000000003</v>
      </c>
      <c r="AX27" s="338">
        <v>83.594194200000004</v>
      </c>
      <c r="AY27" s="338">
        <v>14.174825800000001</v>
      </c>
      <c r="AZ27" s="338">
        <v>0.81287109999999996</v>
      </c>
      <c r="BA27" s="353">
        <v>0.1895124</v>
      </c>
      <c r="BB27" s="337">
        <v>1.8519684999999999</v>
      </c>
      <c r="BC27" s="334">
        <v>94.164444599999996</v>
      </c>
      <c r="BD27" s="408">
        <v>0.1072066</v>
      </c>
      <c r="BE27" s="407">
        <v>0.14087230000000001</v>
      </c>
      <c r="BF27" s="407">
        <v>6.9530300000000003E-2</v>
      </c>
      <c r="BG27" s="407">
        <v>8.5097599999999995E-2</v>
      </c>
      <c r="BH27" s="407">
        <v>0.81655560000000005</v>
      </c>
      <c r="BI27" s="407">
        <v>0.37664439999999999</v>
      </c>
    </row>
    <row r="28" spans="1:61" s="402" customFormat="1">
      <c r="A28" s="403">
        <v>45829</v>
      </c>
      <c r="B28" s="404">
        <v>34.972990699999997</v>
      </c>
      <c r="C28" s="405">
        <v>5.4416798000000002</v>
      </c>
      <c r="D28" s="397">
        <v>0.77957849999999995</v>
      </c>
      <c r="E28" s="398">
        <v>0.79521949999999997</v>
      </c>
      <c r="F28" s="406">
        <v>16.7577593</v>
      </c>
      <c r="G28" s="407">
        <v>4.093547107916244</v>
      </c>
      <c r="H28" s="332">
        <v>12.494926299999999</v>
      </c>
      <c r="I28" s="334">
        <v>192.26432199999999</v>
      </c>
      <c r="J28" s="332">
        <v>16.145521200000001</v>
      </c>
      <c r="K28" s="334">
        <v>193.31484549999999</v>
      </c>
      <c r="L28" s="332">
        <v>27.4085085</v>
      </c>
      <c r="M28" s="333">
        <v>22.0365112</v>
      </c>
      <c r="N28" s="333">
        <v>13.6770988</v>
      </c>
      <c r="O28" s="334">
        <v>197.1393602</v>
      </c>
      <c r="P28" s="332">
        <v>32.087630799999999</v>
      </c>
      <c r="Q28" s="333">
        <v>10.1065629</v>
      </c>
      <c r="R28" s="333">
        <v>13.4137998</v>
      </c>
      <c r="S28" s="334">
        <v>194.94791839999999</v>
      </c>
      <c r="T28" s="332">
        <v>18.346114499999999</v>
      </c>
      <c r="U28" s="333">
        <v>44.992221000000001</v>
      </c>
      <c r="V28" s="333">
        <v>13.751669400000001</v>
      </c>
      <c r="W28" s="334">
        <v>195.2370841</v>
      </c>
      <c r="X28" s="332">
        <v>18.587307200000001</v>
      </c>
      <c r="Y28" s="333">
        <v>46.049312999999998</v>
      </c>
      <c r="Z28" s="333">
        <v>13.708520699999999</v>
      </c>
      <c r="AA28" s="334">
        <v>196.44592729999999</v>
      </c>
      <c r="AB28" s="332">
        <v>194.0057037</v>
      </c>
      <c r="AC28" s="333">
        <v>12.9471598</v>
      </c>
      <c r="AD28" s="334">
        <v>45.903574710666668</v>
      </c>
      <c r="AE28" s="332">
        <v>3.65978E-2</v>
      </c>
      <c r="AF28" s="333">
        <v>9.9685029000000007</v>
      </c>
      <c r="AG28" s="333">
        <v>0</v>
      </c>
      <c r="AH28" s="334">
        <v>81.654044999999996</v>
      </c>
      <c r="AI28" s="332">
        <v>21.2757608</v>
      </c>
      <c r="AJ28" s="333">
        <v>53.271533699999999</v>
      </c>
      <c r="AK28" s="333">
        <v>13.214646800000001</v>
      </c>
      <c r="AL28" s="334">
        <v>190.54799700000001</v>
      </c>
      <c r="AM28" s="332">
        <v>193.7777006</v>
      </c>
      <c r="AN28" s="333">
        <v>12.8458773</v>
      </c>
      <c r="AO28" s="336">
        <v>3.2010520074166666</v>
      </c>
      <c r="AP28" s="332">
        <v>49.714664164944445</v>
      </c>
      <c r="AQ28" s="333">
        <v>93.44892077022223</v>
      </c>
      <c r="AR28" s="334">
        <v>143.16358493516668</v>
      </c>
      <c r="AS28" s="332">
        <v>10.908743599999999</v>
      </c>
      <c r="AT28" s="333">
        <v>135.77255779205555</v>
      </c>
      <c r="AU28" s="333">
        <v>96.486548999999997</v>
      </c>
      <c r="AV28" s="333">
        <v>16.723356800000001</v>
      </c>
      <c r="AW28" s="336">
        <v>6.8619000000000003</v>
      </c>
      <c r="AX28" s="338">
        <v>84.097600200000002</v>
      </c>
      <c r="AY28" s="338">
        <v>14.228630600000001</v>
      </c>
      <c r="AZ28" s="338">
        <v>0.80709679999999995</v>
      </c>
      <c r="BA28" s="353">
        <v>0.19346369999999999</v>
      </c>
      <c r="BB28" s="337">
        <v>1.9143295</v>
      </c>
      <c r="BC28" s="334">
        <v>97.122243699999999</v>
      </c>
      <c r="BD28" s="408">
        <v>0.1075513</v>
      </c>
      <c r="BE28" s="407">
        <v>0.1404125</v>
      </c>
      <c r="BF28" s="407">
        <v>6.9897200000000007E-2</v>
      </c>
      <c r="BG28" s="407">
        <v>8.5255300000000006E-2</v>
      </c>
      <c r="BH28" s="407">
        <v>0.80592269999999999</v>
      </c>
      <c r="BI28" s="407">
        <v>0.37948730000000003</v>
      </c>
    </row>
    <row r="29" spans="1:61" s="413" customFormat="1">
      <c r="A29" s="339" t="s">
        <v>256</v>
      </c>
      <c r="B29" s="303">
        <f>B30*24</f>
        <v>838.38848170000006</v>
      </c>
      <c r="C29" s="304">
        <f>C30*24</f>
        <v>137.62139220000003</v>
      </c>
      <c r="D29" s="303"/>
      <c r="E29" s="304"/>
      <c r="F29" s="302"/>
      <c r="G29" s="302"/>
      <c r="H29" s="303"/>
      <c r="I29" s="304"/>
      <c r="J29" s="303"/>
      <c r="K29" s="304"/>
      <c r="L29" s="303"/>
      <c r="M29" s="305"/>
      <c r="N29" s="305"/>
      <c r="O29" s="304"/>
      <c r="P29" s="303"/>
      <c r="Q29" s="305"/>
      <c r="R29" s="305"/>
      <c r="S29" s="304"/>
      <c r="T29" s="303"/>
      <c r="U29" s="305"/>
      <c r="V29" s="305"/>
      <c r="W29" s="304"/>
      <c r="X29" s="303"/>
      <c r="Y29" s="305"/>
      <c r="Z29" s="305"/>
      <c r="AA29" s="304"/>
      <c r="AB29" s="303"/>
      <c r="AC29" s="305"/>
      <c r="AD29" s="264">
        <f>SUM(AD5:AD28)*3600</f>
        <v>3956568.0479795998</v>
      </c>
      <c r="AE29" s="303"/>
      <c r="AF29" s="305"/>
      <c r="AG29" s="305"/>
      <c r="AH29" s="304"/>
      <c r="AI29" s="303"/>
      <c r="AJ29" s="305"/>
      <c r="AK29" s="305"/>
      <c r="AL29" s="301"/>
      <c r="AM29" s="303"/>
      <c r="AN29" s="305"/>
      <c r="AO29" s="264">
        <f>SUM(AO5:AO28)*3600</f>
        <v>301666.31174550002</v>
      </c>
      <c r="AP29" s="265">
        <f>SUM(AP5:AP28)*3600</f>
        <v>4328409.7502173996</v>
      </c>
      <c r="AQ29" s="306">
        <f t="shared" ref="AQ29:AR29" si="0">SUM(AQ5:AQ28)*3600</f>
        <v>7702870.7228705985</v>
      </c>
      <c r="AR29" s="264">
        <f t="shared" si="0"/>
        <v>12031280.473088002</v>
      </c>
      <c r="AS29" s="303"/>
      <c r="AT29" s="306">
        <f>AT30*24*3600</f>
        <v>11470979.622355402</v>
      </c>
      <c r="AU29" s="305"/>
      <c r="AV29" s="305"/>
      <c r="AW29" s="410"/>
      <c r="AX29" s="410"/>
      <c r="AY29" s="410"/>
      <c r="AZ29" s="410"/>
      <c r="BA29" s="410"/>
      <c r="BB29" s="303"/>
      <c r="BC29" s="304"/>
      <c r="BD29" s="412"/>
      <c r="BE29" s="304"/>
      <c r="BF29" s="411"/>
      <c r="BG29" s="304"/>
      <c r="BH29" s="411"/>
      <c r="BI29" s="304"/>
    </row>
    <row r="30" spans="1:61">
      <c r="A30" s="414" t="s">
        <v>37</v>
      </c>
      <c r="B30" s="415">
        <f t="shared" ref="B30:BI30" si="1">AVERAGE(B5:B28)</f>
        <v>34.932853404166671</v>
      </c>
      <c r="C30" s="416">
        <f t="shared" si="1"/>
        <v>5.734224675000001</v>
      </c>
      <c r="D30" s="415">
        <f t="shared" si="1"/>
        <v>0.8029205625000001</v>
      </c>
      <c r="E30" s="416">
        <f t="shared" si="1"/>
        <v>0.81417282916666667</v>
      </c>
      <c r="F30" s="417">
        <f t="shared" si="1"/>
        <v>17.262794525</v>
      </c>
      <c r="G30" s="417">
        <f t="shared" si="1"/>
        <v>3.9868516706003851</v>
      </c>
      <c r="H30" s="415">
        <f t="shared" si="1"/>
        <v>12.662888254166667</v>
      </c>
      <c r="I30" s="416">
        <f t="shared" si="1"/>
        <v>192.83544223750005</v>
      </c>
      <c r="J30" s="415">
        <f t="shared" si="1"/>
        <v>15.940709912500003</v>
      </c>
      <c r="K30" s="416">
        <f t="shared" si="1"/>
        <v>193.62091670833331</v>
      </c>
      <c r="L30" s="415">
        <f t="shared" si="1"/>
        <v>27.973460158333339</v>
      </c>
      <c r="M30" s="418">
        <f t="shared" si="1"/>
        <v>20.375925516666673</v>
      </c>
      <c r="N30" s="418">
        <f t="shared" si="1"/>
        <v>13.861796658333335</v>
      </c>
      <c r="O30" s="416">
        <f t="shared" si="1"/>
        <v>197.65209538333332</v>
      </c>
      <c r="P30" s="415">
        <f t="shared" si="1"/>
        <v>32.043033862500003</v>
      </c>
      <c r="Q30" s="418">
        <f t="shared" si="1"/>
        <v>10.264091304166667</v>
      </c>
      <c r="R30" s="418">
        <f t="shared" si="1"/>
        <v>13.596982583333334</v>
      </c>
      <c r="S30" s="416">
        <f t="shared" si="1"/>
        <v>195.48661995833334</v>
      </c>
      <c r="T30" s="415">
        <f t="shared" si="1"/>
        <v>18.372716333333333</v>
      </c>
      <c r="U30" s="418">
        <f t="shared" si="1"/>
        <v>45.006498495833334</v>
      </c>
      <c r="V30" s="418">
        <f t="shared" si="1"/>
        <v>13.937290729166667</v>
      </c>
      <c r="W30" s="416">
        <f t="shared" si="1"/>
        <v>195.773732475</v>
      </c>
      <c r="X30" s="415">
        <f t="shared" si="1"/>
        <v>18.770879412499994</v>
      </c>
      <c r="Y30" s="418">
        <f t="shared" si="1"/>
        <v>45.660305970833342</v>
      </c>
      <c r="Z30" s="418">
        <f t="shared" si="1"/>
        <v>13.887026191666664</v>
      </c>
      <c r="AA30" s="416">
        <f t="shared" si="1"/>
        <v>197.10014517499999</v>
      </c>
      <c r="AB30" s="415">
        <f t="shared" si="1"/>
        <v>194.57055980833331</v>
      </c>
      <c r="AC30" s="418">
        <f t="shared" si="1"/>
        <v>13.123238904166664</v>
      </c>
      <c r="AD30" s="416">
        <f t="shared" si="1"/>
        <v>45.793611666430557</v>
      </c>
      <c r="AE30" s="415">
        <f t="shared" si="1"/>
        <v>0.75350190833333341</v>
      </c>
      <c r="AF30" s="418">
        <f t="shared" si="1"/>
        <v>9.9737758416666669</v>
      </c>
      <c r="AG30" s="418">
        <f t="shared" si="1"/>
        <v>0</v>
      </c>
      <c r="AH30" s="416">
        <f t="shared" si="1"/>
        <v>81.480742841666682</v>
      </c>
      <c r="AI30" s="415">
        <f t="shared" si="1"/>
        <v>21.49117624583333</v>
      </c>
      <c r="AJ30" s="418">
        <f t="shared" si="1"/>
        <v>53.457154087500008</v>
      </c>
      <c r="AK30" s="418">
        <f t="shared" si="1"/>
        <v>13.376283383333332</v>
      </c>
      <c r="AL30" s="419">
        <f t="shared" si="1"/>
        <v>191.17736776666663</v>
      </c>
      <c r="AM30" s="415">
        <f t="shared" si="1"/>
        <v>194.34370092083336</v>
      </c>
      <c r="AN30" s="418">
        <f t="shared" si="1"/>
        <v>13.008714008333333</v>
      </c>
      <c r="AO30" s="416">
        <f t="shared" si="1"/>
        <v>3.4915082377951392</v>
      </c>
      <c r="AP30" s="415">
        <f t="shared" si="1"/>
        <v>50.09733507196065</v>
      </c>
      <c r="AQ30" s="418">
        <f t="shared" si="1"/>
        <v>89.153596329520823</v>
      </c>
      <c r="AR30" s="416">
        <f t="shared" si="1"/>
        <v>139.25093140148149</v>
      </c>
      <c r="AS30" s="415">
        <f t="shared" si="1"/>
        <v>11.280983474999999</v>
      </c>
      <c r="AT30" s="418">
        <f t="shared" si="1"/>
        <v>132.76596785133566</v>
      </c>
      <c r="AU30" s="418">
        <f t="shared" si="1"/>
        <v>95.581680025000026</v>
      </c>
      <c r="AV30" s="418">
        <f t="shared" si="1"/>
        <v>15.124495074999999</v>
      </c>
      <c r="AW30" s="420">
        <f t="shared" si="1"/>
        <v>6.5061856291666667</v>
      </c>
      <c r="AX30" s="420">
        <f t="shared" si="1"/>
        <v>84.436160099999995</v>
      </c>
      <c r="AY30" s="420">
        <f t="shared" si="1"/>
        <v>14.248481858333335</v>
      </c>
      <c r="AZ30" s="420">
        <f t="shared" si="1"/>
        <v>0.84848897499999998</v>
      </c>
      <c r="BA30" s="420">
        <f t="shared" si="1"/>
        <v>0.19345667083333332</v>
      </c>
      <c r="BB30" s="417">
        <f t="shared" si="1"/>
        <v>1.691501204166667</v>
      </c>
      <c r="BC30" s="416">
        <f t="shared" si="1"/>
        <v>93.550546991666678</v>
      </c>
      <c r="BD30" s="422">
        <f t="shared" si="1"/>
        <v>0.10879992500000002</v>
      </c>
      <c r="BE30" s="416">
        <f t="shared" si="1"/>
        <v>0.13888507916666668</v>
      </c>
      <c r="BF30" s="421">
        <f t="shared" si="1"/>
        <v>0.23980801666666665</v>
      </c>
      <c r="BG30" s="416">
        <f t="shared" si="1"/>
        <v>8.6775741666666642E-2</v>
      </c>
      <c r="BH30" s="421">
        <f t="shared" si="1"/>
        <v>1.1930926666666666</v>
      </c>
      <c r="BI30" s="416">
        <f t="shared" si="1"/>
        <v>0.38662240833333322</v>
      </c>
    </row>
    <row r="31" spans="1:61">
      <c r="A31" s="414" t="s">
        <v>4</v>
      </c>
      <c r="B31" s="423">
        <f t="shared" ref="B31:BI31" si="2">MIN(B5:B28)</f>
        <v>34.343261499999997</v>
      </c>
      <c r="C31" s="424">
        <f t="shared" si="2"/>
        <v>3.4268762000000001</v>
      </c>
      <c r="D31" s="423">
        <f t="shared" si="2"/>
        <v>0.75589569999999995</v>
      </c>
      <c r="E31" s="424">
        <f t="shared" si="2"/>
        <v>0.76485959999999997</v>
      </c>
      <c r="F31" s="425">
        <f t="shared" si="2"/>
        <v>15.129085699999999</v>
      </c>
      <c r="G31" s="425">
        <f t="shared" si="2"/>
        <v>3.8404882058116185</v>
      </c>
      <c r="H31" s="423">
        <f t="shared" si="2"/>
        <v>12.489637500000001</v>
      </c>
      <c r="I31" s="424">
        <f t="shared" si="2"/>
        <v>192.24713600000001</v>
      </c>
      <c r="J31" s="423">
        <f t="shared" si="2"/>
        <v>15.487450900000001</v>
      </c>
      <c r="K31" s="424">
        <f t="shared" si="2"/>
        <v>193.17452850000001</v>
      </c>
      <c r="L31" s="423">
        <f t="shared" si="2"/>
        <v>27.0087145</v>
      </c>
      <c r="M31" s="426">
        <f t="shared" si="2"/>
        <v>19.016642699999998</v>
      </c>
      <c r="N31" s="426">
        <f t="shared" si="2"/>
        <v>13.668663</v>
      </c>
      <c r="O31" s="424">
        <f t="shared" si="2"/>
        <v>197.0194219</v>
      </c>
      <c r="P31" s="423">
        <f t="shared" si="2"/>
        <v>31.9860708</v>
      </c>
      <c r="Q31" s="426">
        <f t="shared" si="2"/>
        <v>10.0771046</v>
      </c>
      <c r="R31" s="426">
        <f t="shared" si="2"/>
        <v>13.4074875</v>
      </c>
      <c r="S31" s="424">
        <f t="shared" si="2"/>
        <v>194.90190849999999</v>
      </c>
      <c r="T31" s="423">
        <f t="shared" si="2"/>
        <v>18.298422800000001</v>
      </c>
      <c r="U31" s="426">
        <f t="shared" si="2"/>
        <v>44.972865300000002</v>
      </c>
      <c r="V31" s="426">
        <f t="shared" si="2"/>
        <v>13.7423252</v>
      </c>
      <c r="W31" s="424">
        <f t="shared" si="2"/>
        <v>195.17470069999999</v>
      </c>
      <c r="X31" s="423">
        <f t="shared" si="2"/>
        <v>18.587307200000001</v>
      </c>
      <c r="Y31" s="426">
        <f t="shared" si="2"/>
        <v>44.987750900000002</v>
      </c>
      <c r="Z31" s="426">
        <f t="shared" si="2"/>
        <v>13.702921699999999</v>
      </c>
      <c r="AA31" s="424">
        <f t="shared" si="2"/>
        <v>196.3904148</v>
      </c>
      <c r="AB31" s="423">
        <f t="shared" si="2"/>
        <v>193.9393116</v>
      </c>
      <c r="AC31" s="426">
        <f t="shared" si="2"/>
        <v>12.9320442</v>
      </c>
      <c r="AD31" s="424">
        <f t="shared" si="2"/>
        <v>45.00087363916667</v>
      </c>
      <c r="AE31" s="423">
        <f t="shared" si="2"/>
        <v>2.2078400000000001E-2</v>
      </c>
      <c r="AF31" s="426">
        <f t="shared" si="2"/>
        <v>9.9659625999999992</v>
      </c>
      <c r="AG31" s="426">
        <f t="shared" si="2"/>
        <v>0</v>
      </c>
      <c r="AH31" s="424">
        <f t="shared" si="2"/>
        <v>80.7079643</v>
      </c>
      <c r="AI31" s="423">
        <f t="shared" si="2"/>
        <v>21.2757608</v>
      </c>
      <c r="AJ31" s="426">
        <f t="shared" si="2"/>
        <v>52.168603099999999</v>
      </c>
      <c r="AK31" s="426">
        <f t="shared" si="2"/>
        <v>13.207838600000001</v>
      </c>
      <c r="AL31" s="427">
        <f t="shared" si="2"/>
        <v>190.54799700000001</v>
      </c>
      <c r="AM31" s="423">
        <f t="shared" si="2"/>
        <v>193.75269299999999</v>
      </c>
      <c r="AN31" s="426">
        <f t="shared" si="2"/>
        <v>12.839559</v>
      </c>
      <c r="AO31" s="424">
        <f t="shared" si="2"/>
        <v>3.2010520074166666</v>
      </c>
      <c r="AP31" s="423">
        <f t="shared" si="2"/>
        <v>47.941683171555553</v>
      </c>
      <c r="AQ31" s="426">
        <f t="shared" si="2"/>
        <v>85.194901505000004</v>
      </c>
      <c r="AR31" s="424">
        <f t="shared" si="2"/>
        <v>134.14284216516666</v>
      </c>
      <c r="AS31" s="423">
        <f t="shared" si="2"/>
        <v>10.219753799999999</v>
      </c>
      <c r="AT31" s="426">
        <f t="shared" si="2"/>
        <v>130.08895353525</v>
      </c>
      <c r="AU31" s="426">
        <f t="shared" si="2"/>
        <v>94.510149600000005</v>
      </c>
      <c r="AV31" s="426">
        <f t="shared" si="2"/>
        <v>12.9432543</v>
      </c>
      <c r="AW31" s="428">
        <f t="shared" si="2"/>
        <v>6.0380465000000001</v>
      </c>
      <c r="AX31" s="428">
        <f t="shared" si="2"/>
        <v>83.594194200000004</v>
      </c>
      <c r="AY31" s="428">
        <f t="shared" si="2"/>
        <v>13.879842200000001</v>
      </c>
      <c r="AZ31" s="428">
        <f t="shared" si="2"/>
        <v>0.7527528</v>
      </c>
      <c r="BA31" s="428">
        <f t="shared" si="2"/>
        <v>0.17825830000000001</v>
      </c>
      <c r="BB31" s="425">
        <f t="shared" si="2"/>
        <v>1.5468474000000001</v>
      </c>
      <c r="BC31" s="424">
        <f t="shared" si="2"/>
        <v>92.413807199999994</v>
      </c>
      <c r="BD31" s="430">
        <f t="shared" si="2"/>
        <v>0.10591150000000001</v>
      </c>
      <c r="BE31" s="424">
        <f t="shared" si="2"/>
        <v>0.10978300000000001</v>
      </c>
      <c r="BF31" s="429">
        <f t="shared" si="2"/>
        <v>6.7685800000000004E-2</v>
      </c>
      <c r="BG31" s="424">
        <f t="shared" si="2"/>
        <v>8.3510899999999999E-2</v>
      </c>
      <c r="BH31" s="429">
        <f t="shared" si="2"/>
        <v>0.80583709999999997</v>
      </c>
      <c r="BI31" s="424">
        <f t="shared" si="2"/>
        <v>0.37474400000000002</v>
      </c>
    </row>
    <row r="32" spans="1:61" ht="13.5" thickBot="1">
      <c r="A32" s="431" t="s">
        <v>3</v>
      </c>
      <c r="B32" s="432">
        <f t="shared" ref="B32:BI32" si="3">MAX(B5:B28)</f>
        <v>35.296057099999999</v>
      </c>
      <c r="C32" s="433">
        <f t="shared" si="3"/>
        <v>7.0765197000000004</v>
      </c>
      <c r="D32" s="432">
        <f t="shared" si="3"/>
        <v>0.88081419999999999</v>
      </c>
      <c r="E32" s="433">
        <f t="shared" si="3"/>
        <v>0.88977030000000001</v>
      </c>
      <c r="F32" s="434">
        <f t="shared" si="3"/>
        <v>19.063962700000001</v>
      </c>
      <c r="G32" s="434">
        <f t="shared" si="3"/>
        <v>4.1500140735328923</v>
      </c>
      <c r="H32" s="432">
        <f t="shared" si="3"/>
        <v>12.789453699999999</v>
      </c>
      <c r="I32" s="433">
        <f t="shared" si="3"/>
        <v>193.2684562</v>
      </c>
      <c r="J32" s="432">
        <f t="shared" si="3"/>
        <v>16.3103737</v>
      </c>
      <c r="K32" s="433">
        <f t="shared" si="3"/>
        <v>193.86265030000001</v>
      </c>
      <c r="L32" s="432">
        <f t="shared" si="3"/>
        <v>29.728063299999999</v>
      </c>
      <c r="M32" s="435">
        <f t="shared" si="3"/>
        <v>22.0447639</v>
      </c>
      <c r="N32" s="435">
        <f t="shared" si="3"/>
        <v>13.975789600000001</v>
      </c>
      <c r="O32" s="433">
        <f t="shared" si="3"/>
        <v>198.1311182</v>
      </c>
      <c r="P32" s="432">
        <f t="shared" si="3"/>
        <v>32.096352000000003</v>
      </c>
      <c r="Q32" s="435">
        <f t="shared" si="3"/>
        <v>11.958444500000001</v>
      </c>
      <c r="R32" s="435">
        <f t="shared" si="3"/>
        <v>13.7160159</v>
      </c>
      <c r="S32" s="433">
        <f t="shared" si="3"/>
        <v>195.883937</v>
      </c>
      <c r="T32" s="432">
        <f t="shared" si="3"/>
        <v>18.444931199999999</v>
      </c>
      <c r="U32" s="435">
        <f t="shared" si="3"/>
        <v>45.041465100000003</v>
      </c>
      <c r="V32" s="435">
        <f t="shared" si="3"/>
        <v>14.0887189</v>
      </c>
      <c r="W32" s="433">
        <f t="shared" si="3"/>
        <v>196.08506249999999</v>
      </c>
      <c r="X32" s="432">
        <f t="shared" si="3"/>
        <v>18.919070600000001</v>
      </c>
      <c r="Y32" s="435">
        <f t="shared" si="3"/>
        <v>46.070337000000002</v>
      </c>
      <c r="Z32" s="435">
        <f t="shared" si="3"/>
        <v>14.0113015</v>
      </c>
      <c r="AA32" s="433">
        <f t="shared" si="3"/>
        <v>197.59612390000001</v>
      </c>
      <c r="AB32" s="432">
        <f t="shared" si="3"/>
        <v>195.0136024</v>
      </c>
      <c r="AC32" s="435">
        <f t="shared" si="3"/>
        <v>13.254339399999999</v>
      </c>
      <c r="AD32" s="433">
        <f t="shared" si="3"/>
        <v>46.427322045166662</v>
      </c>
      <c r="AE32" s="432">
        <f t="shared" si="3"/>
        <v>1.5728991999999999</v>
      </c>
      <c r="AF32" s="435">
        <f t="shared" si="3"/>
        <v>9.9827356999999992</v>
      </c>
      <c r="AG32" s="435">
        <f t="shared" si="3"/>
        <v>0</v>
      </c>
      <c r="AH32" s="433">
        <f t="shared" si="3"/>
        <v>82.061580899999996</v>
      </c>
      <c r="AI32" s="432">
        <f t="shared" si="3"/>
        <v>21.687124499999999</v>
      </c>
      <c r="AJ32" s="435">
        <f t="shared" si="3"/>
        <v>55.772554700000001</v>
      </c>
      <c r="AK32" s="435">
        <f t="shared" si="3"/>
        <v>13.4738592</v>
      </c>
      <c r="AL32" s="436">
        <f t="shared" si="3"/>
        <v>191.5067128</v>
      </c>
      <c r="AM32" s="432">
        <f t="shared" si="3"/>
        <v>194.75843320000001</v>
      </c>
      <c r="AN32" s="435">
        <f t="shared" si="3"/>
        <v>13.1310682</v>
      </c>
      <c r="AO32" s="433">
        <f t="shared" si="3"/>
        <v>3.8303705988611112</v>
      </c>
      <c r="AP32" s="432">
        <f t="shared" si="3"/>
        <v>52.813172815472221</v>
      </c>
      <c r="AQ32" s="435">
        <f t="shared" si="3"/>
        <v>93.469102335638894</v>
      </c>
      <c r="AR32" s="433">
        <f t="shared" si="3"/>
        <v>143.16358493516668</v>
      </c>
      <c r="AS32" s="432">
        <f t="shared" si="3"/>
        <v>12.365368399999999</v>
      </c>
      <c r="AT32" s="435">
        <f t="shared" si="3"/>
        <v>135.77255779205555</v>
      </c>
      <c r="AU32" s="435">
        <f t="shared" si="3"/>
        <v>96.736437300000006</v>
      </c>
      <c r="AV32" s="435">
        <f t="shared" si="3"/>
        <v>17.9428208</v>
      </c>
      <c r="AW32" s="437">
        <f t="shared" si="3"/>
        <v>7.2926878999999998</v>
      </c>
      <c r="AX32" s="437">
        <f t="shared" si="3"/>
        <v>86.031991500000004</v>
      </c>
      <c r="AY32" s="437">
        <f t="shared" si="3"/>
        <v>14.589970599999999</v>
      </c>
      <c r="AZ32" s="437">
        <f t="shared" si="3"/>
        <v>1.0433513999999999</v>
      </c>
      <c r="BA32" s="437">
        <f t="shared" si="3"/>
        <v>0.21294640000000001</v>
      </c>
      <c r="BB32" s="434">
        <f t="shared" si="3"/>
        <v>1.9143295</v>
      </c>
      <c r="BC32" s="433">
        <f t="shared" si="3"/>
        <v>97.122243699999999</v>
      </c>
      <c r="BD32" s="439">
        <f t="shared" si="3"/>
        <v>0.1128316</v>
      </c>
      <c r="BE32" s="433">
        <f t="shared" si="3"/>
        <v>0.18700140000000001</v>
      </c>
      <c r="BF32" s="438">
        <f t="shared" si="3"/>
        <v>1.0552916000000001</v>
      </c>
      <c r="BG32" s="433">
        <f t="shared" si="3"/>
        <v>9.0900599999999998E-2</v>
      </c>
      <c r="BH32" s="438">
        <f t="shared" si="3"/>
        <v>1.9356918999999999</v>
      </c>
      <c r="BI32" s="433">
        <f t="shared" si="3"/>
        <v>0.4024914</v>
      </c>
    </row>
    <row r="34" spans="30:44">
      <c r="AO34" s="441"/>
      <c r="AP34" s="442"/>
      <c r="AR34" s="443"/>
    </row>
    <row r="35" spans="30:44">
      <c r="AD35" s="444"/>
    </row>
    <row r="36" spans="30:44">
      <c r="AD36" s="444"/>
      <c r="AP36" s="443"/>
    </row>
    <row r="37" spans="30:44">
      <c r="AD37" s="444"/>
    </row>
    <row r="38" spans="30:44">
      <c r="AD38" s="444"/>
    </row>
    <row r="39" spans="30:44">
      <c r="AD39" s="444"/>
    </row>
    <row r="41" spans="30:44">
      <c r="AD41" s="444"/>
    </row>
    <row r="42" spans="30:44">
      <c r="AD42" s="444"/>
    </row>
    <row r="43" spans="30:44">
      <c r="AD43" s="444"/>
    </row>
    <row r="44" spans="30:44">
      <c r="AD44" s="444"/>
    </row>
    <row r="45" spans="30:44">
      <c r="AD45" s="444"/>
    </row>
    <row r="46" spans="30:44">
      <c r="AD46" s="444"/>
    </row>
    <row r="47" spans="30:44">
      <c r="AD47" s="444"/>
    </row>
    <row r="56" spans="30:30">
      <c r="AD56" s="444"/>
    </row>
    <row r="57" spans="30:30">
      <c r="AD57" s="444"/>
    </row>
    <row r="58" spans="30:30">
      <c r="AD58" s="44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D1:BE1"/>
    <mergeCell ref="BF1:BG1"/>
    <mergeCell ref="BH1:BI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zoomScale="90" zoomScaleNormal="90" workbookViewId="0">
      <selection activeCell="I56" sqref="I56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47" t="s">
        <v>294</v>
      </c>
      <c r="B2" s="849" t="s">
        <v>295</v>
      </c>
      <c r="C2" s="850"/>
      <c r="D2" s="850"/>
      <c r="E2" s="850"/>
      <c r="F2" s="851"/>
    </row>
    <row r="3" spans="1:6" ht="15.75" thickBot="1">
      <c r="A3" s="848"/>
      <c r="B3" s="360" t="s">
        <v>296</v>
      </c>
      <c r="C3" s="361" t="s">
        <v>297</v>
      </c>
      <c r="D3" s="361" t="s">
        <v>298</v>
      </c>
      <c r="E3" s="361" t="s">
        <v>301</v>
      </c>
      <c r="F3" s="362" t="s">
        <v>302</v>
      </c>
    </row>
    <row r="4" spans="1:6">
      <c r="A4" s="363">
        <v>1</v>
      </c>
      <c r="B4" s="852">
        <v>45809</v>
      </c>
      <c r="C4" s="365" t="s">
        <v>299</v>
      </c>
      <c r="D4" s="366">
        <v>0.60416666666666663</v>
      </c>
      <c r="E4" s="367">
        <v>5.0599999999999996</v>
      </c>
      <c r="F4" s="368">
        <v>33.6</v>
      </c>
    </row>
    <row r="5" spans="1:6">
      <c r="A5" s="364">
        <v>2</v>
      </c>
      <c r="B5" s="853"/>
      <c r="C5" s="369" t="s">
        <v>300</v>
      </c>
      <c r="D5" s="370">
        <v>0.29166666666666669</v>
      </c>
      <c r="E5" s="371">
        <v>5.16</v>
      </c>
      <c r="F5" s="372">
        <v>27.7</v>
      </c>
    </row>
    <row r="6" spans="1:6">
      <c r="A6" s="364">
        <v>3</v>
      </c>
      <c r="B6" s="854">
        <v>45810</v>
      </c>
      <c r="C6" s="369" t="s">
        <v>299</v>
      </c>
      <c r="D6" s="370">
        <v>0.67986111111111114</v>
      </c>
      <c r="E6" s="371">
        <v>5.16</v>
      </c>
      <c r="F6" s="372">
        <v>33.9</v>
      </c>
    </row>
    <row r="7" spans="1:6">
      <c r="A7" s="364">
        <v>4</v>
      </c>
      <c r="B7" s="853"/>
      <c r="C7" s="369" t="s">
        <v>300</v>
      </c>
      <c r="D7" s="370">
        <v>0.27083333333333331</v>
      </c>
      <c r="E7" s="372">
        <v>4.8</v>
      </c>
      <c r="F7" s="372">
        <v>30.8</v>
      </c>
    </row>
    <row r="8" spans="1:6">
      <c r="A8" s="363">
        <v>5</v>
      </c>
      <c r="B8" s="852">
        <v>45811</v>
      </c>
      <c r="C8" s="365" t="s">
        <v>299</v>
      </c>
      <c r="D8" s="366">
        <v>0.73263888888888884</v>
      </c>
      <c r="E8" s="367">
        <v>5.03</v>
      </c>
      <c r="F8" s="368">
        <v>30.6</v>
      </c>
    </row>
    <row r="9" spans="1:6">
      <c r="A9" s="364">
        <v>6</v>
      </c>
      <c r="B9" s="853"/>
      <c r="C9" s="369" t="s">
        <v>300</v>
      </c>
      <c r="D9" s="370">
        <v>0.29166666666666669</v>
      </c>
      <c r="E9" s="371">
        <v>4.8899999999999997</v>
      </c>
      <c r="F9" s="372">
        <v>30.8</v>
      </c>
    </row>
    <row r="10" spans="1:6">
      <c r="A10" s="364">
        <v>7</v>
      </c>
      <c r="B10" s="854">
        <v>45812</v>
      </c>
      <c r="C10" s="369" t="s">
        <v>299</v>
      </c>
      <c r="D10" s="370">
        <v>0.69374999999999998</v>
      </c>
      <c r="E10" s="371">
        <v>5.59</v>
      </c>
      <c r="F10" s="372">
        <v>26.4</v>
      </c>
    </row>
    <row r="11" spans="1:6">
      <c r="A11" s="364">
        <v>8</v>
      </c>
      <c r="B11" s="853"/>
      <c r="C11" s="369" t="s">
        <v>300</v>
      </c>
      <c r="D11" s="370">
        <v>7.0833333333333331E-2</v>
      </c>
      <c r="E11" s="371">
        <v>5.27</v>
      </c>
      <c r="F11" s="372">
        <v>29.6</v>
      </c>
    </row>
    <row r="12" spans="1:6">
      <c r="A12" s="364">
        <v>9</v>
      </c>
      <c r="B12" s="854">
        <v>45813</v>
      </c>
      <c r="C12" s="369" t="s">
        <v>299</v>
      </c>
      <c r="D12" s="370">
        <v>0.58333333333333337</v>
      </c>
      <c r="E12" s="371">
        <v>5.17</v>
      </c>
      <c r="F12" s="372">
        <v>27.5</v>
      </c>
    </row>
    <row r="13" spans="1:6">
      <c r="A13" s="364">
        <v>10</v>
      </c>
      <c r="B13" s="853"/>
      <c r="C13" s="369" t="s">
        <v>300</v>
      </c>
      <c r="D13" s="370">
        <v>0.05</v>
      </c>
      <c r="E13" s="371">
        <v>5.27</v>
      </c>
      <c r="F13" s="372">
        <v>27</v>
      </c>
    </row>
    <row r="14" spans="1:6">
      <c r="A14" s="364">
        <v>11</v>
      </c>
      <c r="B14" s="854">
        <v>45814</v>
      </c>
      <c r="C14" s="369" t="s">
        <v>299</v>
      </c>
      <c r="D14" s="370">
        <v>0.70486111111111116</v>
      </c>
      <c r="E14" s="371">
        <v>6.66</v>
      </c>
      <c r="F14" s="372">
        <v>28.1</v>
      </c>
    </row>
    <row r="15" spans="1:6">
      <c r="A15" s="364">
        <v>12</v>
      </c>
      <c r="B15" s="853"/>
      <c r="C15" s="369" t="s">
        <v>300</v>
      </c>
      <c r="D15" s="370">
        <v>4.8611111111111112E-2</v>
      </c>
      <c r="E15" s="371">
        <v>5.09</v>
      </c>
      <c r="F15" s="372">
        <v>30.4</v>
      </c>
    </row>
    <row r="16" spans="1:6">
      <c r="A16" s="364">
        <v>13</v>
      </c>
      <c r="B16" s="854">
        <v>45815</v>
      </c>
      <c r="C16" s="369" t="s">
        <v>299</v>
      </c>
      <c r="D16" s="370">
        <v>0.63749999999999996</v>
      </c>
      <c r="E16" s="371">
        <v>5.12</v>
      </c>
      <c r="F16" s="372">
        <v>25.1</v>
      </c>
    </row>
    <row r="17" spans="1:6">
      <c r="A17" s="364">
        <v>14</v>
      </c>
      <c r="B17" s="853"/>
      <c r="C17" s="369" t="s">
        <v>300</v>
      </c>
      <c r="D17" s="370">
        <v>5.5555555555555552E-2</v>
      </c>
      <c r="E17" s="371">
        <v>5.18</v>
      </c>
      <c r="F17" s="372">
        <v>33.4</v>
      </c>
    </row>
    <row r="18" spans="1:6">
      <c r="A18" s="364">
        <v>15</v>
      </c>
      <c r="B18" s="854">
        <v>45816</v>
      </c>
      <c r="C18" s="369" t="s">
        <v>299</v>
      </c>
      <c r="D18" s="370">
        <v>0.63194444444444442</v>
      </c>
      <c r="E18" s="371">
        <v>5.31</v>
      </c>
      <c r="F18" s="372">
        <v>23.9</v>
      </c>
    </row>
    <row r="19" spans="1:6">
      <c r="A19" s="364">
        <v>16</v>
      </c>
      <c r="B19" s="853"/>
      <c r="C19" s="369" t="s">
        <v>300</v>
      </c>
      <c r="D19" s="370">
        <v>3.4722222222222224E-2</v>
      </c>
      <c r="E19" s="371">
        <v>5.33</v>
      </c>
      <c r="F19" s="372">
        <v>34.4</v>
      </c>
    </row>
    <row r="20" spans="1:6">
      <c r="A20" s="364">
        <v>17</v>
      </c>
      <c r="B20" s="854">
        <v>45817</v>
      </c>
      <c r="C20" s="369" t="s">
        <v>299</v>
      </c>
      <c r="D20" s="370">
        <v>0.8125</v>
      </c>
      <c r="E20" s="371">
        <v>5.27</v>
      </c>
      <c r="F20" s="372">
        <v>31.1</v>
      </c>
    </row>
    <row r="21" spans="1:6">
      <c r="A21" s="364">
        <v>18</v>
      </c>
      <c r="B21" s="853"/>
      <c r="C21" s="369" t="s">
        <v>300</v>
      </c>
      <c r="D21" s="370">
        <v>0.92708333333333337</v>
      </c>
      <c r="E21" s="371">
        <v>5.55</v>
      </c>
      <c r="F21" s="372">
        <v>22.2</v>
      </c>
    </row>
    <row r="22" spans="1:6">
      <c r="A22" s="364">
        <v>19</v>
      </c>
      <c r="B22" s="854">
        <v>45818</v>
      </c>
      <c r="C22" s="369" t="s">
        <v>299</v>
      </c>
      <c r="D22" s="370">
        <v>0.37152777777777779</v>
      </c>
      <c r="E22" s="371">
        <v>5.69</v>
      </c>
      <c r="F22" s="372">
        <v>31.6</v>
      </c>
    </row>
    <row r="23" spans="1:6">
      <c r="A23" s="364">
        <v>20</v>
      </c>
      <c r="B23" s="853"/>
      <c r="C23" s="369" t="s">
        <v>300</v>
      </c>
      <c r="D23" s="370">
        <v>1.3888888888888888E-2</v>
      </c>
      <c r="E23" s="371">
        <v>5.18</v>
      </c>
      <c r="F23" s="372">
        <v>24.3</v>
      </c>
    </row>
    <row r="24" spans="1:6">
      <c r="A24" s="364">
        <v>21</v>
      </c>
      <c r="B24" s="854">
        <v>45819</v>
      </c>
      <c r="C24" s="369" t="s">
        <v>299</v>
      </c>
      <c r="D24" s="370">
        <v>0.70833333333333337</v>
      </c>
      <c r="E24" s="371">
        <v>5.07</v>
      </c>
      <c r="F24" s="372">
        <v>21.6</v>
      </c>
    </row>
    <row r="25" spans="1:6">
      <c r="A25" s="364">
        <v>22</v>
      </c>
      <c r="B25" s="853"/>
      <c r="C25" s="369" t="s">
        <v>300</v>
      </c>
      <c r="D25" s="370">
        <v>0.9375</v>
      </c>
      <c r="E25" s="371">
        <v>5.62</v>
      </c>
      <c r="F25" s="372">
        <v>28.8</v>
      </c>
    </row>
    <row r="26" spans="1:6">
      <c r="A26" s="364">
        <v>23</v>
      </c>
      <c r="B26" s="854">
        <v>45820</v>
      </c>
      <c r="C26" s="369" t="s">
        <v>299</v>
      </c>
      <c r="D26" s="370">
        <v>0.4236111111111111</v>
      </c>
      <c r="E26" s="371">
        <v>5.08</v>
      </c>
      <c r="F26" s="372">
        <v>27.3</v>
      </c>
    </row>
    <row r="27" spans="1:6">
      <c r="A27" s="364">
        <v>24</v>
      </c>
      <c r="B27" s="853"/>
      <c r="C27" s="369" t="s">
        <v>300</v>
      </c>
      <c r="D27" s="370">
        <v>0.89583333333333337</v>
      </c>
      <c r="E27" s="371">
        <v>5.64</v>
      </c>
      <c r="F27" s="372">
        <v>26.6</v>
      </c>
    </row>
    <row r="28" spans="1:6">
      <c r="A28" s="364">
        <v>25</v>
      </c>
      <c r="B28" s="854">
        <v>45821</v>
      </c>
      <c r="C28" s="369" t="s">
        <v>299</v>
      </c>
      <c r="D28" s="370">
        <v>0.3611111111111111</v>
      </c>
      <c r="E28" s="371">
        <v>5.1100000000000003</v>
      </c>
      <c r="F28" s="372">
        <v>27.1</v>
      </c>
    </row>
    <row r="29" spans="1:6">
      <c r="A29" s="364">
        <v>26</v>
      </c>
      <c r="B29" s="853"/>
      <c r="C29" s="369" t="s">
        <v>300</v>
      </c>
      <c r="D29" s="370">
        <v>0.91666666666666663</v>
      </c>
      <c r="E29" s="371">
        <v>5.77</v>
      </c>
      <c r="F29" s="372">
        <v>25.5</v>
      </c>
    </row>
    <row r="30" spans="1:6">
      <c r="A30" s="364">
        <v>27</v>
      </c>
      <c r="B30" s="854">
        <v>45822</v>
      </c>
      <c r="C30" s="369" t="s">
        <v>299</v>
      </c>
      <c r="D30" s="370">
        <v>0.41666666666666669</v>
      </c>
      <c r="E30" s="371">
        <v>5.55</v>
      </c>
      <c r="F30" s="372">
        <v>32</v>
      </c>
    </row>
    <row r="31" spans="1:6">
      <c r="A31" s="364">
        <v>28</v>
      </c>
      <c r="B31" s="853"/>
      <c r="C31" s="369" t="s">
        <v>300</v>
      </c>
      <c r="D31" s="381" t="s">
        <v>306</v>
      </c>
      <c r="E31" s="371">
        <v>5.78</v>
      </c>
      <c r="F31" s="372">
        <v>28.9</v>
      </c>
    </row>
    <row r="32" spans="1:6">
      <c r="A32" s="364">
        <v>29</v>
      </c>
      <c r="B32" s="854">
        <v>45823</v>
      </c>
      <c r="C32" s="369" t="s">
        <v>299</v>
      </c>
      <c r="D32" s="370">
        <v>0.41666666666666669</v>
      </c>
      <c r="E32" s="371">
        <v>5.33</v>
      </c>
      <c r="F32" s="372">
        <v>24.6</v>
      </c>
    </row>
    <row r="33" spans="1:6">
      <c r="A33" s="364">
        <v>30</v>
      </c>
      <c r="B33" s="853"/>
      <c r="C33" s="369" t="s">
        <v>300</v>
      </c>
      <c r="D33" s="370">
        <v>0.98958333333333337</v>
      </c>
      <c r="E33" s="371">
        <v>5.82</v>
      </c>
      <c r="F33" s="372">
        <v>30.3</v>
      </c>
    </row>
    <row r="34" spans="1:6">
      <c r="A34" s="364">
        <v>31</v>
      </c>
      <c r="B34" s="854">
        <v>45824</v>
      </c>
      <c r="C34" s="369" t="s">
        <v>299</v>
      </c>
      <c r="D34" s="370">
        <v>0.40277777777777779</v>
      </c>
      <c r="E34" s="371">
        <v>5.44</v>
      </c>
      <c r="F34" s="372">
        <v>27.9</v>
      </c>
    </row>
    <row r="35" spans="1:6">
      <c r="A35" s="364">
        <v>32</v>
      </c>
      <c r="B35" s="853"/>
      <c r="C35" s="369" t="s">
        <v>300</v>
      </c>
      <c r="D35" s="370">
        <v>0.98958333333333337</v>
      </c>
      <c r="E35" s="371">
        <v>5.97</v>
      </c>
      <c r="F35" s="372">
        <v>23.8</v>
      </c>
    </row>
    <row r="36" spans="1:6">
      <c r="A36" s="364">
        <v>33</v>
      </c>
      <c r="B36" s="854">
        <v>45825</v>
      </c>
      <c r="C36" s="369" t="s">
        <v>299</v>
      </c>
      <c r="D36" s="370">
        <v>0.64583333333333337</v>
      </c>
      <c r="E36" s="371">
        <v>5.77</v>
      </c>
      <c r="F36" s="372">
        <v>33</v>
      </c>
    </row>
    <row r="37" spans="1:6">
      <c r="A37" s="364">
        <v>34</v>
      </c>
      <c r="B37" s="853"/>
      <c r="C37" s="369" t="s">
        <v>300</v>
      </c>
      <c r="D37" s="370">
        <v>0.94791666666666663</v>
      </c>
      <c r="E37" s="371">
        <v>5.86</v>
      </c>
      <c r="F37" s="372">
        <v>27.7</v>
      </c>
    </row>
    <row r="38" spans="1:6">
      <c r="A38" s="364">
        <v>35</v>
      </c>
      <c r="B38" s="854">
        <v>45826</v>
      </c>
      <c r="C38" s="369" t="s">
        <v>299</v>
      </c>
      <c r="D38" s="370">
        <v>0.44097222222222221</v>
      </c>
      <c r="E38" s="371">
        <v>5</v>
      </c>
      <c r="F38" s="372">
        <v>21</v>
      </c>
    </row>
    <row r="39" spans="1:6">
      <c r="A39" s="364">
        <v>36</v>
      </c>
      <c r="B39" s="853"/>
      <c r="C39" s="369" t="s">
        <v>300</v>
      </c>
      <c r="D39" s="381" t="s">
        <v>317</v>
      </c>
      <c r="E39" s="371">
        <v>5.97</v>
      </c>
      <c r="F39" s="372">
        <v>21.6</v>
      </c>
    </row>
    <row r="40" spans="1:6">
      <c r="A40" s="364">
        <v>37</v>
      </c>
      <c r="B40" s="854">
        <v>45827</v>
      </c>
      <c r="C40" s="369" t="s">
        <v>299</v>
      </c>
      <c r="D40" s="370">
        <v>0.75347222222222221</v>
      </c>
      <c r="E40" s="371">
        <v>5.47</v>
      </c>
      <c r="F40" s="372">
        <v>21.3</v>
      </c>
    </row>
    <row r="41" spans="1:6">
      <c r="A41" s="364">
        <v>38</v>
      </c>
      <c r="B41" s="853"/>
      <c r="C41" s="369" t="s">
        <v>300</v>
      </c>
      <c r="D41" s="370">
        <v>0.98958333333333337</v>
      </c>
      <c r="E41" s="371">
        <v>5.41</v>
      </c>
      <c r="F41" s="372">
        <v>31.3</v>
      </c>
    </row>
    <row r="42" spans="1:6">
      <c r="A42" s="364">
        <v>39</v>
      </c>
      <c r="B42" s="854">
        <v>45828</v>
      </c>
      <c r="C42" s="369" t="s">
        <v>299</v>
      </c>
      <c r="D42" s="370">
        <v>0.74722222222222223</v>
      </c>
      <c r="E42" s="371">
        <v>5.5</v>
      </c>
      <c r="F42" s="372">
        <v>26.5</v>
      </c>
    </row>
    <row r="43" spans="1:6">
      <c r="A43" s="364">
        <v>40</v>
      </c>
      <c r="B43" s="853"/>
      <c r="C43" s="369" t="s">
        <v>300</v>
      </c>
      <c r="D43" s="370">
        <v>0</v>
      </c>
      <c r="E43" s="371">
        <v>5.34</v>
      </c>
      <c r="F43" s="372">
        <v>27.9</v>
      </c>
    </row>
    <row r="44" spans="1:6">
      <c r="A44" s="364">
        <v>41</v>
      </c>
      <c r="B44" s="854">
        <v>45829</v>
      </c>
      <c r="C44" s="369" t="s">
        <v>299</v>
      </c>
      <c r="D44" s="370"/>
      <c r="E44" s="371"/>
      <c r="F44" s="372"/>
    </row>
    <row r="45" spans="1:6">
      <c r="A45" s="364">
        <v>42</v>
      </c>
      <c r="B45" s="853"/>
      <c r="C45" s="369" t="s">
        <v>300</v>
      </c>
      <c r="D45" s="370"/>
      <c r="E45" s="371"/>
      <c r="F45" s="372"/>
    </row>
    <row r="46" spans="1:6">
      <c r="A46" s="364">
        <v>43</v>
      </c>
      <c r="B46" s="854">
        <v>45830</v>
      </c>
      <c r="C46" s="369" t="s">
        <v>299</v>
      </c>
      <c r="D46" s="370"/>
      <c r="E46" s="371"/>
      <c r="F46" s="372"/>
    </row>
    <row r="47" spans="1:6">
      <c r="A47" s="364">
        <v>44</v>
      </c>
      <c r="B47" s="853"/>
      <c r="C47" s="369" t="s">
        <v>300</v>
      </c>
      <c r="D47" s="370"/>
      <c r="E47" s="371"/>
      <c r="F47" s="372"/>
    </row>
    <row r="48" spans="1:6">
      <c r="A48" s="364">
        <v>45</v>
      </c>
      <c r="B48" s="854">
        <v>45831</v>
      </c>
      <c r="C48" s="369" t="s">
        <v>299</v>
      </c>
      <c r="D48" s="370"/>
      <c r="E48" s="371"/>
      <c r="F48" s="372"/>
    </row>
    <row r="49" spans="1:6">
      <c r="A49" s="364">
        <v>46</v>
      </c>
      <c r="B49" s="853"/>
      <c r="C49" s="369" t="s">
        <v>300</v>
      </c>
      <c r="D49" s="370"/>
      <c r="E49" s="371"/>
      <c r="F49" s="372"/>
    </row>
    <row r="50" spans="1:6">
      <c r="A50" s="364">
        <v>47</v>
      </c>
      <c r="B50" s="854">
        <v>45832</v>
      </c>
      <c r="C50" s="369" t="s">
        <v>299</v>
      </c>
      <c r="D50" s="370"/>
      <c r="E50" s="371"/>
      <c r="F50" s="372"/>
    </row>
    <row r="51" spans="1:6">
      <c r="A51" s="364">
        <v>48</v>
      </c>
      <c r="B51" s="853"/>
      <c r="C51" s="369" t="s">
        <v>300</v>
      </c>
      <c r="D51" s="370"/>
      <c r="E51" s="371"/>
      <c r="F51" s="372"/>
    </row>
    <row r="52" spans="1:6">
      <c r="A52" s="364">
        <v>49</v>
      </c>
      <c r="B52" s="854">
        <v>45833</v>
      </c>
      <c r="C52" s="369" t="s">
        <v>299</v>
      </c>
      <c r="D52" s="370"/>
      <c r="E52" s="371"/>
      <c r="F52" s="372"/>
    </row>
    <row r="53" spans="1:6">
      <c r="A53" s="364">
        <v>50</v>
      </c>
      <c r="B53" s="853"/>
      <c r="C53" s="369" t="s">
        <v>300</v>
      </c>
      <c r="D53" s="370"/>
      <c r="E53" s="371"/>
      <c r="F53" s="372"/>
    </row>
    <row r="54" spans="1:6">
      <c r="A54" s="364">
        <v>51</v>
      </c>
      <c r="B54" s="854">
        <v>45834</v>
      </c>
      <c r="C54" s="369" t="s">
        <v>299</v>
      </c>
      <c r="D54" s="370"/>
      <c r="E54" s="371"/>
      <c r="F54" s="372"/>
    </row>
    <row r="55" spans="1:6">
      <c r="A55" s="364">
        <v>52</v>
      </c>
      <c r="B55" s="853"/>
      <c r="C55" s="369" t="s">
        <v>300</v>
      </c>
      <c r="D55" s="370"/>
      <c r="E55" s="371"/>
      <c r="F55" s="372"/>
    </row>
    <row r="56" spans="1:6">
      <c r="A56" s="364">
        <v>53</v>
      </c>
      <c r="B56" s="854">
        <v>45835</v>
      </c>
      <c r="C56" s="369" t="s">
        <v>299</v>
      </c>
      <c r="D56" s="370"/>
      <c r="E56" s="371"/>
      <c r="F56" s="372"/>
    </row>
    <row r="57" spans="1:6">
      <c r="A57" s="364">
        <v>54</v>
      </c>
      <c r="B57" s="853"/>
      <c r="C57" s="369" t="s">
        <v>300</v>
      </c>
      <c r="D57" s="370"/>
      <c r="E57" s="371"/>
      <c r="F57" s="372"/>
    </row>
    <row r="58" spans="1:6">
      <c r="A58" s="364">
        <v>55</v>
      </c>
      <c r="B58" s="854">
        <v>45836</v>
      </c>
      <c r="C58" s="369" t="s">
        <v>299</v>
      </c>
      <c r="D58" s="370"/>
      <c r="E58" s="371"/>
      <c r="F58" s="372"/>
    </row>
    <row r="59" spans="1:6">
      <c r="A59" s="364">
        <v>56</v>
      </c>
      <c r="B59" s="853"/>
      <c r="C59" s="369" t="s">
        <v>300</v>
      </c>
      <c r="D59" s="370"/>
      <c r="E59" s="371"/>
      <c r="F59" s="372"/>
    </row>
    <row r="60" spans="1:6">
      <c r="A60" s="364">
        <v>57</v>
      </c>
      <c r="B60" s="854">
        <v>45837</v>
      </c>
      <c r="C60" s="369" t="s">
        <v>299</v>
      </c>
      <c r="D60" s="370"/>
      <c r="E60" s="371"/>
      <c r="F60" s="372"/>
    </row>
    <row r="61" spans="1:6">
      <c r="A61" s="364">
        <v>58</v>
      </c>
      <c r="B61" s="853"/>
      <c r="C61" s="369" t="s">
        <v>300</v>
      </c>
      <c r="D61" s="370"/>
      <c r="E61" s="371"/>
      <c r="F61" s="372"/>
    </row>
    <row r="62" spans="1:6">
      <c r="A62" s="364">
        <v>59</v>
      </c>
      <c r="B62" s="854">
        <v>45838</v>
      </c>
      <c r="C62" s="369" t="s">
        <v>299</v>
      </c>
      <c r="D62" s="370"/>
      <c r="E62" s="371"/>
      <c r="F62" s="372"/>
    </row>
    <row r="63" spans="1:6">
      <c r="A63" s="364">
        <v>60</v>
      </c>
      <c r="B63" s="853"/>
      <c r="C63" s="369" t="s">
        <v>300</v>
      </c>
      <c r="D63" s="370"/>
      <c r="E63" s="371"/>
      <c r="F63" s="372"/>
    </row>
    <row r="64" spans="1:6">
      <c r="A64" s="374"/>
      <c r="B64" s="374"/>
      <c r="C64" s="374"/>
      <c r="D64" s="374"/>
      <c r="E64" s="374"/>
      <c r="F64" s="374"/>
    </row>
    <row r="65" spans="1:6">
      <c r="A65" s="373"/>
      <c r="B65" s="373"/>
      <c r="C65" s="373"/>
      <c r="D65" s="373"/>
      <c r="E65" s="373"/>
      <c r="F65" s="373"/>
    </row>
    <row r="66" spans="1:6">
      <c r="A66" s="373"/>
      <c r="B66" s="373"/>
      <c r="C66" s="373"/>
      <c r="D66" s="373"/>
      <c r="E66" s="373"/>
      <c r="F66" s="373"/>
    </row>
    <row r="67" spans="1:6">
      <c r="A67" s="373"/>
      <c r="B67" s="373"/>
      <c r="C67" s="373"/>
      <c r="D67" s="373"/>
      <c r="E67" s="373"/>
      <c r="F67" s="373"/>
    </row>
    <row r="68" spans="1:6">
      <c r="A68" s="373"/>
      <c r="B68" s="373"/>
      <c r="C68" s="373"/>
      <c r="D68" s="373"/>
      <c r="E68" s="373"/>
      <c r="F68" s="373"/>
    </row>
    <row r="69" spans="1:6">
      <c r="A69" s="373"/>
      <c r="B69" s="373"/>
      <c r="C69" s="373"/>
      <c r="D69" s="373"/>
      <c r="E69" s="373"/>
      <c r="F69" s="373"/>
    </row>
    <row r="70" spans="1:6">
      <c r="A70" s="373"/>
      <c r="B70" s="373"/>
      <c r="C70" s="373"/>
      <c r="D70" s="373"/>
      <c r="E70" s="373"/>
      <c r="F70" s="373"/>
    </row>
    <row r="71" spans="1:6">
      <c r="A71" s="373"/>
      <c r="B71" s="373"/>
      <c r="C71" s="373"/>
      <c r="D71" s="373"/>
      <c r="E71" s="373"/>
      <c r="F71" s="373"/>
    </row>
    <row r="72" spans="1:6">
      <c r="A72" s="373"/>
      <c r="B72" s="373"/>
      <c r="C72" s="373"/>
      <c r="D72" s="373"/>
      <c r="E72" s="373"/>
      <c r="F72" s="373"/>
    </row>
    <row r="73" spans="1:6">
      <c r="A73" s="373"/>
      <c r="B73" s="373"/>
      <c r="C73" s="373"/>
      <c r="D73" s="373"/>
      <c r="E73" s="373"/>
      <c r="F73" s="373"/>
    </row>
    <row r="74" spans="1:6">
      <c r="A74" s="373"/>
      <c r="B74" s="373"/>
      <c r="C74" s="373"/>
      <c r="D74" s="373"/>
      <c r="E74" s="373"/>
      <c r="F74" s="373"/>
    </row>
    <row r="75" spans="1:6">
      <c r="A75" s="373"/>
      <c r="B75" s="373"/>
      <c r="C75" s="373"/>
      <c r="D75" s="373"/>
      <c r="E75" s="373"/>
      <c r="F75" s="373"/>
    </row>
    <row r="76" spans="1:6">
      <c r="A76" s="373"/>
      <c r="B76" s="373"/>
      <c r="C76" s="373"/>
      <c r="D76" s="373"/>
      <c r="E76" s="373"/>
      <c r="F76" s="373"/>
    </row>
    <row r="77" spans="1:6">
      <c r="A77" s="373"/>
      <c r="B77" s="373"/>
      <c r="C77" s="373"/>
      <c r="D77" s="373"/>
      <c r="E77" s="373"/>
      <c r="F77" s="373"/>
    </row>
    <row r="78" spans="1:6">
      <c r="A78" s="373"/>
      <c r="B78" s="373"/>
      <c r="C78" s="373"/>
      <c r="D78" s="373"/>
      <c r="E78" s="373"/>
      <c r="F78" s="373"/>
    </row>
    <row r="79" spans="1:6">
      <c r="A79" s="373"/>
      <c r="B79" s="373"/>
      <c r="C79" s="373"/>
      <c r="D79" s="373"/>
      <c r="E79" s="373"/>
      <c r="F79" s="373"/>
    </row>
    <row r="80" spans="1:6">
      <c r="A80" s="373"/>
      <c r="B80" s="373"/>
      <c r="C80" s="373"/>
      <c r="D80" s="373"/>
      <c r="E80" s="373"/>
      <c r="F80" s="373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6">
        <f>Meter!B1</f>
        <v>45828</v>
      </c>
      <c r="C1" s="816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359"/>
      <c r="C2" s="359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59" t="s">
        <v>293</v>
      </c>
      <c r="B4" s="860"/>
      <c r="C4" s="855" t="s">
        <v>25</v>
      </c>
      <c r="D4" s="855"/>
      <c r="E4" s="855" t="s">
        <v>7</v>
      </c>
      <c r="F4" s="855"/>
      <c r="G4" s="855" t="s">
        <v>8</v>
      </c>
      <c r="H4" s="855"/>
      <c r="I4" s="855" t="s">
        <v>26</v>
      </c>
      <c r="J4" s="855"/>
      <c r="K4" s="855" t="s">
        <v>27</v>
      </c>
      <c r="L4" s="856"/>
      <c r="U4"/>
      <c r="V4" s="10"/>
      <c r="W4" s="10"/>
    </row>
    <row r="5" spans="1:23" ht="13.5" thickBot="1">
      <c r="A5" s="861"/>
      <c r="B5" s="862"/>
      <c r="C5" s="857" t="s">
        <v>28</v>
      </c>
      <c r="D5" s="857"/>
      <c r="E5" s="857" t="s">
        <v>26</v>
      </c>
      <c r="F5" s="857"/>
      <c r="G5" s="857" t="s">
        <v>26</v>
      </c>
      <c r="H5" s="857"/>
      <c r="I5" s="857" t="s">
        <v>29</v>
      </c>
      <c r="J5" s="857"/>
      <c r="K5" s="857" t="s">
        <v>29</v>
      </c>
      <c r="L5" s="858"/>
      <c r="U5"/>
      <c r="V5" s="10"/>
      <c r="W5" s="10"/>
    </row>
    <row r="6" spans="1:23" ht="15" customHeight="1">
      <c r="A6" s="875" t="s">
        <v>274</v>
      </c>
      <c r="B6" s="876" t="s">
        <v>274</v>
      </c>
      <c r="C6" s="867"/>
      <c r="D6" s="883"/>
      <c r="E6" s="867"/>
      <c r="F6" s="883"/>
      <c r="G6" s="867"/>
      <c r="H6" s="883"/>
      <c r="I6" s="867">
        <f>G6-E6</f>
        <v>0</v>
      </c>
      <c r="J6" s="883"/>
      <c r="K6" s="867">
        <f>G6-C6</f>
        <v>0</v>
      </c>
      <c r="L6" s="868"/>
      <c r="U6"/>
      <c r="V6" s="10"/>
      <c r="W6" s="10"/>
    </row>
    <row r="7" spans="1:23" ht="15" customHeight="1">
      <c r="A7" s="877" t="s">
        <v>275</v>
      </c>
      <c r="B7" s="878" t="s">
        <v>275</v>
      </c>
      <c r="C7" s="884"/>
      <c r="D7" s="885"/>
      <c r="E7" s="884"/>
      <c r="F7" s="885"/>
      <c r="G7" s="884"/>
      <c r="H7" s="885"/>
      <c r="I7" s="867">
        <f t="shared" ref="I7:I9" si="0">G7-E7</f>
        <v>0</v>
      </c>
      <c r="J7" s="883"/>
      <c r="K7" s="867">
        <f t="shared" ref="K7:K9" si="1">G7-C7</f>
        <v>0</v>
      </c>
      <c r="L7" s="868"/>
      <c r="U7"/>
      <c r="V7" s="10"/>
      <c r="W7" s="10"/>
    </row>
    <row r="8" spans="1:23" ht="15" customHeight="1">
      <c r="A8" s="877" t="s">
        <v>288</v>
      </c>
      <c r="B8" s="878"/>
      <c r="C8" s="884"/>
      <c r="D8" s="885"/>
      <c r="E8" s="884"/>
      <c r="F8" s="885"/>
      <c r="G8" s="884"/>
      <c r="H8" s="885"/>
      <c r="I8" s="867">
        <f t="shared" si="0"/>
        <v>0</v>
      </c>
      <c r="J8" s="883"/>
      <c r="K8" s="867">
        <f t="shared" si="1"/>
        <v>0</v>
      </c>
      <c r="L8" s="868"/>
      <c r="U8"/>
      <c r="V8" s="10"/>
      <c r="W8" s="10"/>
    </row>
    <row r="9" spans="1:23" ht="15" customHeight="1" thickBot="1">
      <c r="A9" s="888" t="s">
        <v>289</v>
      </c>
      <c r="B9" s="889"/>
      <c r="C9" s="886"/>
      <c r="D9" s="887"/>
      <c r="E9" s="886"/>
      <c r="F9" s="887"/>
      <c r="G9" s="886"/>
      <c r="H9" s="887"/>
      <c r="I9" s="890">
        <f t="shared" si="0"/>
        <v>0</v>
      </c>
      <c r="J9" s="893"/>
      <c r="K9" s="890">
        <f t="shared" si="1"/>
        <v>0</v>
      </c>
      <c r="L9" s="891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282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59" t="s">
        <v>293</v>
      </c>
      <c r="B12" s="860"/>
      <c r="C12" s="863" t="s">
        <v>25</v>
      </c>
      <c r="D12" s="863"/>
      <c r="E12" s="863" t="s">
        <v>7</v>
      </c>
      <c r="F12" s="863"/>
      <c r="G12" s="863" t="s">
        <v>8</v>
      </c>
      <c r="H12" s="863"/>
      <c r="I12" s="864" t="s">
        <v>26</v>
      </c>
      <c r="J12" s="864"/>
      <c r="K12" s="855" t="s">
        <v>27</v>
      </c>
      <c r="L12" s="856"/>
      <c r="N12" s="19"/>
    </row>
    <row r="13" spans="1:23" ht="13.5" thickBot="1">
      <c r="A13" s="861"/>
      <c r="B13" s="862"/>
      <c r="C13" s="865" t="s">
        <v>28</v>
      </c>
      <c r="D13" s="865"/>
      <c r="E13" s="865" t="s">
        <v>26</v>
      </c>
      <c r="F13" s="865"/>
      <c r="G13" s="865" t="s">
        <v>26</v>
      </c>
      <c r="H13" s="865"/>
      <c r="I13" s="866" t="s">
        <v>29</v>
      </c>
      <c r="J13" s="866"/>
      <c r="K13" s="857" t="s">
        <v>29</v>
      </c>
      <c r="L13" s="858"/>
      <c r="N13"/>
      <c r="O13"/>
      <c r="P13"/>
      <c r="Q13"/>
      <c r="R13"/>
    </row>
    <row r="14" spans="1:23" ht="15" customHeight="1">
      <c r="A14" s="879" t="s">
        <v>274</v>
      </c>
      <c r="B14" s="880" t="s">
        <v>274</v>
      </c>
      <c r="C14" s="869"/>
      <c r="D14" s="869"/>
      <c r="E14" s="869"/>
      <c r="F14" s="869"/>
      <c r="G14" s="869"/>
      <c r="H14" s="869"/>
      <c r="I14" s="870">
        <f>G14-E14</f>
        <v>0</v>
      </c>
      <c r="J14" s="870"/>
      <c r="K14" s="867">
        <f>G14-C14</f>
        <v>0</v>
      </c>
      <c r="L14" s="868"/>
      <c r="N14" s="19"/>
      <c r="O14"/>
      <c r="P14"/>
      <c r="Q14"/>
      <c r="R14"/>
      <c r="S14"/>
      <c r="T14"/>
    </row>
    <row r="15" spans="1:23" ht="15" customHeight="1">
      <c r="A15" s="871" t="s">
        <v>275</v>
      </c>
      <c r="B15" s="872" t="s">
        <v>275</v>
      </c>
      <c r="C15" s="881"/>
      <c r="D15" s="881"/>
      <c r="E15" s="881"/>
      <c r="F15" s="881"/>
      <c r="G15" s="881"/>
      <c r="H15" s="881"/>
      <c r="I15" s="870">
        <f t="shared" ref="I15:I16" si="2">G15-E15</f>
        <v>0</v>
      </c>
      <c r="J15" s="870"/>
      <c r="K15" s="867">
        <f t="shared" ref="K15:K16" si="3">G15-C15</f>
        <v>0</v>
      </c>
      <c r="L15" s="868"/>
      <c r="N15" s="19"/>
      <c r="O15"/>
      <c r="P15"/>
      <c r="Q15"/>
      <c r="R15"/>
      <c r="S15"/>
      <c r="T15"/>
    </row>
    <row r="16" spans="1:23" ht="15" customHeight="1" thickBot="1">
      <c r="A16" s="873" t="s">
        <v>290</v>
      </c>
      <c r="B16" s="874"/>
      <c r="C16" s="892"/>
      <c r="D16" s="892"/>
      <c r="E16" s="892"/>
      <c r="F16" s="892"/>
      <c r="G16" s="892"/>
      <c r="H16" s="892"/>
      <c r="I16" s="894">
        <f t="shared" si="2"/>
        <v>0</v>
      </c>
      <c r="J16" s="894"/>
      <c r="K16" s="890">
        <f t="shared" si="3"/>
        <v>0</v>
      </c>
      <c r="L16" s="891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283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59" t="s">
        <v>293</v>
      </c>
      <c r="B19" s="860"/>
      <c r="C19" s="863" t="s">
        <v>25</v>
      </c>
      <c r="D19" s="863"/>
      <c r="E19" s="863" t="s">
        <v>7</v>
      </c>
      <c r="F19" s="863"/>
      <c r="G19" s="863" t="s">
        <v>8</v>
      </c>
      <c r="H19" s="863"/>
      <c r="I19" s="864" t="s">
        <v>26</v>
      </c>
      <c r="J19" s="864"/>
      <c r="K19" s="855" t="s">
        <v>27</v>
      </c>
      <c r="L19" s="856"/>
      <c r="O19" s="48"/>
      <c r="P19"/>
      <c r="Q19" s="11"/>
      <c r="R19"/>
      <c r="S19"/>
      <c r="T19"/>
    </row>
    <row r="20" spans="1:20" ht="13.5" thickBot="1">
      <c r="A20" s="861"/>
      <c r="B20" s="862"/>
      <c r="C20" s="865" t="s">
        <v>28</v>
      </c>
      <c r="D20" s="865"/>
      <c r="E20" s="865" t="s">
        <v>26</v>
      </c>
      <c r="F20" s="865"/>
      <c r="G20" s="865" t="s">
        <v>26</v>
      </c>
      <c r="H20" s="865"/>
      <c r="I20" s="866" t="s">
        <v>29</v>
      </c>
      <c r="J20" s="866"/>
      <c r="K20" s="857" t="s">
        <v>29</v>
      </c>
      <c r="L20" s="858"/>
      <c r="N20" s="19"/>
      <c r="O20" s="48"/>
      <c r="P20"/>
      <c r="Q20"/>
      <c r="R20"/>
      <c r="S20"/>
      <c r="T20"/>
    </row>
    <row r="21" spans="1:20" ht="15" customHeight="1">
      <c r="A21" s="879" t="s">
        <v>284</v>
      </c>
      <c r="B21" s="880"/>
      <c r="C21" s="895"/>
      <c r="D21" s="895"/>
      <c r="E21" s="895"/>
      <c r="F21" s="895"/>
      <c r="G21" s="895"/>
      <c r="H21" s="895"/>
      <c r="I21" s="870">
        <f>G21-E21</f>
        <v>0</v>
      </c>
      <c r="J21" s="870"/>
      <c r="K21" s="867">
        <f>G21-C21</f>
        <v>0</v>
      </c>
      <c r="L21" s="868"/>
      <c r="N21" s="19"/>
      <c r="O21" s="48"/>
      <c r="P21"/>
      <c r="Q21"/>
      <c r="R21"/>
      <c r="S21"/>
      <c r="T21"/>
    </row>
    <row r="22" spans="1:20" ht="15" customHeight="1">
      <c r="A22" s="871" t="s">
        <v>285</v>
      </c>
      <c r="B22" s="872"/>
      <c r="C22" s="882"/>
      <c r="D22" s="882"/>
      <c r="E22" s="882"/>
      <c r="F22" s="882"/>
      <c r="G22" s="882"/>
      <c r="H22" s="882"/>
      <c r="I22" s="870">
        <f t="shared" ref="I22:I31" si="4">G22-E22</f>
        <v>0</v>
      </c>
      <c r="J22" s="870"/>
      <c r="K22" s="867">
        <f t="shared" ref="K22:K31" si="5">G22-C22</f>
        <v>0</v>
      </c>
      <c r="L22" s="868"/>
      <c r="N22" s="19"/>
      <c r="O22" s="48"/>
      <c r="P22"/>
      <c r="Q22"/>
      <c r="R22"/>
      <c r="S22"/>
      <c r="T22"/>
    </row>
    <row r="23" spans="1:20" ht="15" customHeight="1">
      <c r="A23" s="871" t="s">
        <v>279</v>
      </c>
      <c r="B23" s="872"/>
      <c r="C23" s="882"/>
      <c r="D23" s="882"/>
      <c r="E23" s="882"/>
      <c r="F23" s="882"/>
      <c r="G23" s="882"/>
      <c r="H23" s="882"/>
      <c r="I23" s="870">
        <f t="shared" si="4"/>
        <v>0</v>
      </c>
      <c r="J23" s="870"/>
      <c r="K23" s="867">
        <f t="shared" si="5"/>
        <v>0</v>
      </c>
      <c r="L23" s="868"/>
      <c r="N23" s="19"/>
      <c r="O23" s="48"/>
      <c r="P23"/>
      <c r="Q23"/>
      <c r="R23"/>
      <c r="S23"/>
      <c r="T23"/>
    </row>
    <row r="24" spans="1:20" ht="15" customHeight="1">
      <c r="A24" s="871" t="s">
        <v>280</v>
      </c>
      <c r="B24" s="872"/>
      <c r="C24" s="882"/>
      <c r="D24" s="882"/>
      <c r="E24" s="882"/>
      <c r="F24" s="882"/>
      <c r="G24" s="882"/>
      <c r="H24" s="882"/>
      <c r="I24" s="870">
        <f t="shared" si="4"/>
        <v>0</v>
      </c>
      <c r="J24" s="870"/>
      <c r="K24" s="867">
        <f t="shared" si="5"/>
        <v>0</v>
      </c>
      <c r="L24" s="868"/>
      <c r="M24" s="19"/>
      <c r="N24" s="15"/>
      <c r="O24" s="17"/>
      <c r="P24"/>
      <c r="Q24"/>
      <c r="R24"/>
      <c r="S24"/>
      <c r="T24"/>
    </row>
    <row r="25" spans="1:20" ht="15" customHeight="1">
      <c r="A25" s="871" t="s">
        <v>276</v>
      </c>
      <c r="B25" s="872"/>
      <c r="C25" s="882"/>
      <c r="D25" s="882"/>
      <c r="E25" s="882"/>
      <c r="F25" s="882"/>
      <c r="G25" s="882"/>
      <c r="H25" s="882"/>
      <c r="I25" s="870">
        <f t="shared" si="4"/>
        <v>0</v>
      </c>
      <c r="J25" s="870"/>
      <c r="K25" s="867">
        <f t="shared" si="5"/>
        <v>0</v>
      </c>
      <c r="L25" s="868"/>
      <c r="M25" s="19"/>
      <c r="N25" s="15"/>
      <c r="O25" s="17"/>
      <c r="P25"/>
      <c r="Q25"/>
      <c r="R25"/>
      <c r="S25"/>
      <c r="T25"/>
    </row>
    <row r="26" spans="1:20" ht="15" customHeight="1">
      <c r="A26" s="871" t="s">
        <v>277</v>
      </c>
      <c r="B26" s="872"/>
      <c r="C26" s="882"/>
      <c r="D26" s="882"/>
      <c r="E26" s="882"/>
      <c r="F26" s="882"/>
      <c r="G26" s="882"/>
      <c r="H26" s="882"/>
      <c r="I26" s="870">
        <f t="shared" si="4"/>
        <v>0</v>
      </c>
      <c r="J26" s="870"/>
      <c r="K26" s="867">
        <f t="shared" si="5"/>
        <v>0</v>
      </c>
      <c r="L26" s="868"/>
      <c r="M26" s="19"/>
      <c r="N26" s="15"/>
      <c r="O26" s="17"/>
      <c r="P26"/>
      <c r="Q26"/>
      <c r="R26"/>
      <c r="S26"/>
      <c r="T26"/>
    </row>
    <row r="27" spans="1:20" ht="15" customHeight="1">
      <c r="A27" s="871" t="s">
        <v>278</v>
      </c>
      <c r="B27" s="872"/>
      <c r="C27" s="881"/>
      <c r="D27" s="881"/>
      <c r="E27" s="881"/>
      <c r="F27" s="881"/>
      <c r="G27" s="881"/>
      <c r="H27" s="881"/>
      <c r="I27" s="870">
        <f t="shared" si="4"/>
        <v>0</v>
      </c>
      <c r="J27" s="870"/>
      <c r="K27" s="867">
        <f t="shared" si="5"/>
        <v>0</v>
      </c>
      <c r="L27" s="868"/>
      <c r="M27" s="19"/>
      <c r="N27" s="13"/>
      <c r="O27"/>
      <c r="P27"/>
      <c r="Q27"/>
      <c r="R27"/>
      <c r="S27"/>
      <c r="T27"/>
    </row>
    <row r="28" spans="1:20" ht="15" customHeight="1">
      <c r="A28" s="871" t="s">
        <v>286</v>
      </c>
      <c r="B28" s="872"/>
      <c r="C28" s="881"/>
      <c r="D28" s="881"/>
      <c r="E28" s="881"/>
      <c r="F28" s="881"/>
      <c r="G28" s="881"/>
      <c r="H28" s="881"/>
      <c r="I28" s="870">
        <f t="shared" si="4"/>
        <v>0</v>
      </c>
      <c r="J28" s="870"/>
      <c r="K28" s="867">
        <f t="shared" si="5"/>
        <v>0</v>
      </c>
      <c r="L28" s="868"/>
      <c r="M28" s="19"/>
      <c r="N28" s="15"/>
      <c r="O28" s="17"/>
      <c r="P28"/>
      <c r="Q28"/>
      <c r="R28"/>
      <c r="S28"/>
      <c r="T28"/>
    </row>
    <row r="29" spans="1:20" ht="15" customHeight="1">
      <c r="A29" s="871" t="s">
        <v>287</v>
      </c>
      <c r="B29" s="872"/>
      <c r="C29" s="881"/>
      <c r="D29" s="881"/>
      <c r="E29" s="881"/>
      <c r="F29" s="881"/>
      <c r="G29" s="881"/>
      <c r="H29" s="881"/>
      <c r="I29" s="870">
        <f t="shared" si="4"/>
        <v>0</v>
      </c>
      <c r="J29" s="870"/>
      <c r="K29" s="867">
        <f t="shared" si="5"/>
        <v>0</v>
      </c>
      <c r="L29" s="868"/>
      <c r="M29" s="19"/>
      <c r="N29" s="15"/>
      <c r="O29" s="17"/>
      <c r="P29"/>
      <c r="Q29"/>
      <c r="R29"/>
      <c r="S29"/>
      <c r="T29"/>
    </row>
    <row r="30" spans="1:20" ht="15" customHeight="1">
      <c r="A30" s="871" t="s">
        <v>291</v>
      </c>
      <c r="B30" s="872"/>
      <c r="C30" s="881"/>
      <c r="D30" s="881"/>
      <c r="E30" s="881"/>
      <c r="F30" s="881"/>
      <c r="G30" s="881"/>
      <c r="H30" s="881"/>
      <c r="I30" s="870">
        <f t="shared" si="4"/>
        <v>0</v>
      </c>
      <c r="J30" s="870"/>
      <c r="K30" s="867">
        <f t="shared" si="5"/>
        <v>0</v>
      </c>
      <c r="L30" s="868"/>
      <c r="M30" s="19"/>
      <c r="N30" s="15"/>
      <c r="O30" s="17"/>
      <c r="P30"/>
      <c r="Q30"/>
      <c r="R30"/>
      <c r="S30"/>
      <c r="T30"/>
    </row>
    <row r="31" spans="1:20" ht="15" customHeight="1" thickBot="1">
      <c r="A31" s="873" t="s">
        <v>292</v>
      </c>
      <c r="B31" s="874"/>
      <c r="C31" s="892"/>
      <c r="D31" s="892"/>
      <c r="E31" s="892"/>
      <c r="F31" s="892"/>
      <c r="G31" s="892"/>
      <c r="H31" s="892"/>
      <c r="I31" s="894">
        <f t="shared" si="4"/>
        <v>0</v>
      </c>
      <c r="J31" s="894"/>
      <c r="K31" s="890">
        <f t="shared" si="5"/>
        <v>0</v>
      </c>
      <c r="L31" s="891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43"/>
      <c r="B33" s="743"/>
      <c r="C33" s="743"/>
      <c r="D33" s="743"/>
      <c r="F33" s="7"/>
      <c r="H33" s="8"/>
      <c r="J33" s="16"/>
    </row>
    <row r="34" spans="1:15">
      <c r="E34" s="742"/>
      <c r="F34" s="742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Ardhiya</cp:lastModifiedBy>
  <cp:revision/>
  <cp:lastPrinted>2025-06-11T09:40:57Z</cp:lastPrinted>
  <dcterms:created xsi:type="dcterms:W3CDTF">2007-07-07T03:28:17Z</dcterms:created>
  <dcterms:modified xsi:type="dcterms:W3CDTF">2025-06-21T02:56:24Z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