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4295" windowHeight="4620"/>
  </bookViews>
  <sheets>
    <sheet name="regions" sheetId="1" r:id="rId1"/>
    <sheet name="dsm" sheetId="2" r:id="rId2"/>
    <sheet name="Dar-regions" sheetId="3" r:id="rId3"/>
  </sheets>
  <calcPr calcId="124519"/>
</workbook>
</file>

<file path=xl/calcChain.xml><?xml version="1.0" encoding="utf-8"?>
<calcChain xmlns="http://schemas.openxmlformats.org/spreadsheetml/2006/main">
  <c r="L18" i="3"/>
  <c r="K18"/>
  <c r="J18"/>
  <c r="I18"/>
  <c r="H18"/>
  <c r="G18"/>
  <c r="F18"/>
  <c r="E18"/>
  <c r="D18"/>
  <c r="I20" i="2"/>
  <c r="H20"/>
  <c r="G20"/>
  <c r="F20"/>
  <c r="E20"/>
  <c r="D20"/>
  <c r="C20"/>
  <c r="B20"/>
  <c r="J20"/>
  <c r="D10" i="1"/>
  <c r="D51"/>
  <c r="E51"/>
  <c r="F51"/>
  <c r="G51"/>
  <c r="H51"/>
  <c r="I51"/>
  <c r="J51"/>
  <c r="K51"/>
  <c r="C51"/>
  <c r="D50"/>
  <c r="E50"/>
  <c r="F50"/>
  <c r="G50"/>
  <c r="H50"/>
  <c r="I50"/>
  <c r="J50"/>
  <c r="K50"/>
  <c r="C50"/>
  <c r="J13"/>
  <c r="K13"/>
  <c r="I13"/>
  <c r="H13"/>
  <c r="G13"/>
  <c r="F13"/>
  <c r="E13"/>
  <c r="D13"/>
  <c r="C13"/>
  <c r="K107"/>
  <c r="J107"/>
  <c r="I107"/>
  <c r="H107"/>
  <c r="G107"/>
  <c r="F107"/>
  <c r="E107"/>
  <c r="D107"/>
  <c r="C107"/>
  <c r="B9" i="2"/>
  <c r="L66" i="3"/>
  <c r="K66"/>
  <c r="J66"/>
  <c r="H66"/>
  <c r="G66"/>
  <c r="F66"/>
  <c r="E66"/>
  <c r="D66"/>
  <c r="L43"/>
  <c r="K43"/>
  <c r="J43"/>
  <c r="I43"/>
  <c r="H43"/>
  <c r="G43"/>
  <c r="F43"/>
  <c r="E43"/>
  <c r="D43"/>
  <c r="L40"/>
  <c r="K40"/>
  <c r="J40"/>
  <c r="I40"/>
  <c r="H40"/>
  <c r="G40"/>
  <c r="F40"/>
  <c r="E40"/>
  <c r="D40"/>
  <c r="L32"/>
  <c r="K32"/>
  <c r="J32"/>
  <c r="I32"/>
  <c r="H32"/>
  <c r="G32"/>
  <c r="F32"/>
  <c r="E32"/>
  <c r="D32"/>
  <c r="L23"/>
  <c r="K23"/>
  <c r="J23"/>
  <c r="I23"/>
  <c r="H23"/>
  <c r="G23"/>
  <c r="F23"/>
  <c r="E23"/>
  <c r="D23"/>
  <c r="L15"/>
  <c r="K15"/>
  <c r="J15"/>
  <c r="I15"/>
  <c r="H15"/>
  <c r="G15"/>
  <c r="F15"/>
  <c r="E15"/>
  <c r="D15"/>
  <c r="L13"/>
  <c r="K13"/>
  <c r="J13"/>
  <c r="I13"/>
  <c r="H13"/>
  <c r="G13"/>
  <c r="F13"/>
  <c r="E13"/>
  <c r="D13"/>
  <c r="L10"/>
  <c r="K10"/>
  <c r="J10"/>
  <c r="I10"/>
  <c r="H10"/>
  <c r="G10"/>
  <c r="F10"/>
  <c r="E10"/>
  <c r="D10"/>
  <c r="C67" i="1"/>
  <c r="D30"/>
  <c r="E30"/>
  <c r="F30"/>
  <c r="G30"/>
  <c r="H30"/>
  <c r="I30"/>
  <c r="J30"/>
  <c r="K30"/>
  <c r="C30"/>
  <c r="C31"/>
  <c r="D86"/>
  <c r="E86"/>
  <c r="F86"/>
  <c r="G86"/>
  <c r="H86"/>
  <c r="I86"/>
  <c r="J86"/>
  <c r="K86"/>
  <c r="C86"/>
  <c r="C94"/>
  <c r="C95" s="1"/>
  <c r="C19" i="2"/>
  <c r="D19"/>
  <c r="E19"/>
  <c r="F19"/>
  <c r="G19"/>
  <c r="H19"/>
  <c r="I19"/>
  <c r="J19"/>
  <c r="B19"/>
  <c r="B18"/>
  <c r="D6" i="1"/>
  <c r="E6"/>
  <c r="F6"/>
  <c r="G6"/>
  <c r="H6"/>
  <c r="I6"/>
  <c r="J6"/>
  <c r="K6"/>
  <c r="C6"/>
  <c r="D54"/>
  <c r="E54"/>
  <c r="F54"/>
  <c r="G54"/>
  <c r="H54"/>
  <c r="I54"/>
  <c r="J54"/>
  <c r="K54"/>
  <c r="C54"/>
  <c r="D40"/>
  <c r="E40"/>
  <c r="F40"/>
  <c r="G40"/>
  <c r="H40"/>
  <c r="I40"/>
  <c r="J40"/>
  <c r="K40"/>
  <c r="C40"/>
  <c r="D18"/>
  <c r="E18"/>
  <c r="F18"/>
  <c r="G18"/>
  <c r="H18"/>
  <c r="I18"/>
  <c r="J18"/>
  <c r="K18"/>
  <c r="C18"/>
  <c r="D97"/>
  <c r="E97"/>
  <c r="F97"/>
  <c r="G97"/>
  <c r="H97"/>
  <c r="I97"/>
  <c r="J97"/>
  <c r="K97"/>
  <c r="C97"/>
  <c r="D82"/>
  <c r="E82"/>
  <c r="F82"/>
  <c r="G82"/>
  <c r="H82"/>
  <c r="I82"/>
  <c r="J82"/>
  <c r="K82"/>
  <c r="C82"/>
  <c r="C92"/>
  <c r="D81"/>
  <c r="E81"/>
  <c r="F81"/>
  <c r="G81"/>
  <c r="H81"/>
  <c r="I81"/>
  <c r="J81"/>
  <c r="K81"/>
  <c r="C81"/>
  <c r="C121"/>
  <c r="C124" s="1"/>
  <c r="D45"/>
  <c r="E45"/>
  <c r="F45"/>
  <c r="G45"/>
  <c r="H45"/>
  <c r="I45"/>
  <c r="J45"/>
  <c r="K45"/>
  <c r="C45"/>
  <c r="C19"/>
  <c r="D19"/>
  <c r="E19"/>
  <c r="F19"/>
  <c r="G19"/>
  <c r="H19"/>
  <c r="I19"/>
  <c r="J19"/>
  <c r="K19"/>
  <c r="D25"/>
  <c r="E25"/>
  <c r="F25"/>
  <c r="G25"/>
  <c r="H25"/>
  <c r="I25"/>
  <c r="J25"/>
  <c r="K25"/>
  <c r="C25"/>
  <c r="C68"/>
  <c r="D93"/>
  <c r="E93"/>
  <c r="F93"/>
  <c r="G93"/>
  <c r="H93"/>
  <c r="I93"/>
  <c r="J93"/>
  <c r="K93"/>
  <c r="C93"/>
  <c r="D92"/>
  <c r="E92"/>
  <c r="F92"/>
  <c r="G92"/>
  <c r="H92"/>
  <c r="I92"/>
  <c r="J92"/>
  <c r="K92"/>
  <c r="C36"/>
  <c r="C37" s="1"/>
  <c r="D44"/>
  <c r="E44"/>
  <c r="F44"/>
  <c r="G44"/>
  <c r="H44"/>
  <c r="I44"/>
  <c r="J44"/>
  <c r="K44"/>
  <c r="C44"/>
  <c r="D67"/>
  <c r="E67"/>
  <c r="F67"/>
  <c r="G67"/>
  <c r="H67"/>
  <c r="I67"/>
  <c r="J67"/>
  <c r="K67"/>
  <c r="C53"/>
  <c r="D71"/>
  <c r="E71"/>
  <c r="F71"/>
  <c r="G71"/>
  <c r="H71"/>
  <c r="I71"/>
  <c r="J71"/>
  <c r="K71"/>
  <c r="C71"/>
  <c r="D56"/>
  <c r="E56"/>
  <c r="F56"/>
  <c r="G56"/>
  <c r="H56"/>
  <c r="I56"/>
  <c r="J56"/>
  <c r="K56"/>
  <c r="C114"/>
  <c r="C56"/>
  <c r="C5"/>
  <c r="D5"/>
  <c r="C10"/>
  <c r="C15"/>
  <c r="C24"/>
  <c r="C26"/>
  <c r="C27"/>
  <c r="C28" s="1"/>
  <c r="C42"/>
  <c r="C46"/>
  <c r="C48"/>
  <c r="C55"/>
  <c r="C57"/>
  <c r="C64"/>
  <c r="C73"/>
  <c r="C76"/>
  <c r="C80"/>
  <c r="C83"/>
  <c r="C87"/>
  <c r="C91"/>
  <c r="C99"/>
  <c r="C100" s="1"/>
  <c r="C101"/>
  <c r="C102"/>
  <c r="C122" s="1"/>
  <c r="C109"/>
  <c r="C111"/>
  <c r="C119" s="1"/>
  <c r="C120"/>
  <c r="D80"/>
  <c r="E80"/>
  <c r="F80"/>
  <c r="G80"/>
  <c r="H80"/>
  <c r="I80"/>
  <c r="J80"/>
  <c r="K80"/>
  <c r="D24"/>
  <c r="E24"/>
  <c r="F24"/>
  <c r="G24"/>
  <c r="H24"/>
  <c r="I24"/>
  <c r="J24"/>
  <c r="K24"/>
  <c r="C13" i="2"/>
  <c r="D13"/>
  <c r="E13"/>
  <c r="F13"/>
  <c r="G13"/>
  <c r="H13"/>
  <c r="I13"/>
  <c r="J13"/>
  <c r="B13"/>
  <c r="B15"/>
  <c r="C12"/>
  <c r="D12"/>
  <c r="E12"/>
  <c r="F12"/>
  <c r="G12"/>
  <c r="H12"/>
  <c r="I12"/>
  <c r="J12"/>
  <c r="B12"/>
  <c r="B17"/>
  <c r="C11"/>
  <c r="D11"/>
  <c r="E11"/>
  <c r="F11"/>
  <c r="G11"/>
  <c r="H11"/>
  <c r="I11"/>
  <c r="J11"/>
  <c r="B11"/>
  <c r="B5"/>
  <c r="B7"/>
  <c r="C21"/>
  <c r="D21"/>
  <c r="E21"/>
  <c r="F21"/>
  <c r="G21"/>
  <c r="H21"/>
  <c r="I21"/>
  <c r="J21"/>
  <c r="C18"/>
  <c r="D18"/>
  <c r="E18"/>
  <c r="F18"/>
  <c r="G18"/>
  <c r="H18"/>
  <c r="I18"/>
  <c r="J18"/>
  <c r="C17"/>
  <c r="D17"/>
  <c r="E17"/>
  <c r="F17"/>
  <c r="G17"/>
  <c r="H17"/>
  <c r="I17"/>
  <c r="J17"/>
  <c r="C16"/>
  <c r="D16"/>
  <c r="E16"/>
  <c r="F16"/>
  <c r="G16"/>
  <c r="H16"/>
  <c r="I16"/>
  <c r="J16"/>
  <c r="C15"/>
  <c r="D15"/>
  <c r="E15"/>
  <c r="F15"/>
  <c r="G15"/>
  <c r="H15"/>
  <c r="I15"/>
  <c r="J15"/>
  <c r="C14"/>
  <c r="D14"/>
  <c r="E14"/>
  <c r="F14"/>
  <c r="G14"/>
  <c r="H14"/>
  <c r="I14"/>
  <c r="J14"/>
  <c r="B21"/>
  <c r="B16"/>
  <c r="B14"/>
  <c r="C9"/>
  <c r="D9"/>
  <c r="E9"/>
  <c r="F9"/>
  <c r="G9"/>
  <c r="H9"/>
  <c r="I9"/>
  <c r="J9"/>
  <c r="C7"/>
  <c r="D7"/>
  <c r="E7"/>
  <c r="F7"/>
  <c r="G7"/>
  <c r="H7"/>
  <c r="I7"/>
  <c r="J7"/>
  <c r="C6"/>
  <c r="D6"/>
  <c r="E6"/>
  <c r="F6"/>
  <c r="G6"/>
  <c r="H6"/>
  <c r="I6"/>
  <c r="J6"/>
  <c r="B6"/>
  <c r="C5"/>
  <c r="D5"/>
  <c r="E5"/>
  <c r="F5"/>
  <c r="G5"/>
  <c r="H5"/>
  <c r="I5"/>
  <c r="J5"/>
  <c r="E36" i="1"/>
  <c r="E37" s="1"/>
  <c r="K121"/>
  <c r="K124" s="1"/>
  <c r="J121"/>
  <c r="J124" s="1"/>
  <c r="I121"/>
  <c r="I124" s="1"/>
  <c r="H121"/>
  <c r="H124" s="1"/>
  <c r="G121"/>
  <c r="G124" s="1"/>
  <c r="F121"/>
  <c r="F124" s="1"/>
  <c r="E121"/>
  <c r="E124" s="1"/>
  <c r="D121"/>
  <c r="D124" s="1"/>
  <c r="K120"/>
  <c r="J120"/>
  <c r="I120"/>
  <c r="H120"/>
  <c r="G120"/>
  <c r="F120"/>
  <c r="E120"/>
  <c r="D120"/>
  <c r="K114"/>
  <c r="J114"/>
  <c r="I114"/>
  <c r="H114"/>
  <c r="G114"/>
  <c r="F114"/>
  <c r="E114"/>
  <c r="D114"/>
  <c r="K111"/>
  <c r="J111"/>
  <c r="I111"/>
  <c r="H111"/>
  <c r="G111"/>
  <c r="F111"/>
  <c r="E111"/>
  <c r="K109"/>
  <c r="J109"/>
  <c r="I109"/>
  <c r="H109"/>
  <c r="G109"/>
  <c r="F109"/>
  <c r="E109"/>
  <c r="D109"/>
  <c r="K102"/>
  <c r="K122" s="1"/>
  <c r="J102"/>
  <c r="J122" s="1"/>
  <c r="I102"/>
  <c r="I122" s="1"/>
  <c r="H102"/>
  <c r="H122" s="1"/>
  <c r="G102"/>
  <c r="G122" s="1"/>
  <c r="F102"/>
  <c r="F122" s="1"/>
  <c r="E102"/>
  <c r="E122" s="1"/>
  <c r="D102"/>
  <c r="D122" s="1"/>
  <c r="K101"/>
  <c r="J101"/>
  <c r="I101"/>
  <c r="H101"/>
  <c r="G101"/>
  <c r="F101"/>
  <c r="E101"/>
  <c r="D101"/>
  <c r="K99"/>
  <c r="K100" s="1"/>
  <c r="J99"/>
  <c r="J100" s="1"/>
  <c r="I99"/>
  <c r="I100" s="1"/>
  <c r="H99"/>
  <c r="H100" s="1"/>
  <c r="G99"/>
  <c r="G100" s="1"/>
  <c r="F99"/>
  <c r="F100" s="1"/>
  <c r="E99"/>
  <c r="E100" s="1"/>
  <c r="D99"/>
  <c r="D100" s="1"/>
  <c r="K94"/>
  <c r="K95" s="1"/>
  <c r="J94"/>
  <c r="J95" s="1"/>
  <c r="I94"/>
  <c r="I95" s="1"/>
  <c r="H94"/>
  <c r="H95" s="1"/>
  <c r="G94"/>
  <c r="G95" s="1"/>
  <c r="F94"/>
  <c r="F95" s="1"/>
  <c r="E94"/>
  <c r="E95" s="1"/>
  <c r="D94"/>
  <c r="D95" s="1"/>
  <c r="K91"/>
  <c r="J91"/>
  <c r="I91"/>
  <c r="H91"/>
  <c r="G91"/>
  <c r="F91"/>
  <c r="E91"/>
  <c r="D91"/>
  <c r="K87"/>
  <c r="J87"/>
  <c r="I87"/>
  <c r="H87"/>
  <c r="G87"/>
  <c r="F87"/>
  <c r="E87"/>
  <c r="D87"/>
  <c r="K83"/>
  <c r="J83"/>
  <c r="I83"/>
  <c r="H83"/>
  <c r="G83"/>
  <c r="F83"/>
  <c r="E83"/>
  <c r="D83"/>
  <c r="K76"/>
  <c r="J76"/>
  <c r="I76"/>
  <c r="H76"/>
  <c r="G76"/>
  <c r="F76"/>
  <c r="E76"/>
  <c r="D76"/>
  <c r="K73"/>
  <c r="J73"/>
  <c r="I73"/>
  <c r="H73"/>
  <c r="G73"/>
  <c r="F73"/>
  <c r="E73"/>
  <c r="D73"/>
  <c r="K68"/>
  <c r="J68"/>
  <c r="I68"/>
  <c r="H68"/>
  <c r="G68"/>
  <c r="F68"/>
  <c r="E68"/>
  <c r="D68"/>
  <c r="K64"/>
  <c r="J64"/>
  <c r="I64"/>
  <c r="H64"/>
  <c r="G64"/>
  <c r="F64"/>
  <c r="E64"/>
  <c r="D64"/>
  <c r="K57"/>
  <c r="J57"/>
  <c r="I57"/>
  <c r="H57"/>
  <c r="G57"/>
  <c r="F57"/>
  <c r="E57"/>
  <c r="D57"/>
  <c r="K55"/>
  <c r="J55"/>
  <c r="I55"/>
  <c r="H55"/>
  <c r="G55"/>
  <c r="F55"/>
  <c r="E55"/>
  <c r="D55"/>
  <c r="K53"/>
  <c r="J53"/>
  <c r="I53"/>
  <c r="H53"/>
  <c r="G53"/>
  <c r="F53"/>
  <c r="E53"/>
  <c r="D53"/>
  <c r="K52"/>
  <c r="J52"/>
  <c r="I52"/>
  <c r="H52"/>
  <c r="G52"/>
  <c r="F52"/>
  <c r="E52"/>
  <c r="D52"/>
  <c r="K48"/>
  <c r="J48"/>
  <c r="I48"/>
  <c r="H48"/>
  <c r="G48"/>
  <c r="F48"/>
  <c r="E48"/>
  <c r="D48"/>
  <c r="K46"/>
  <c r="J46"/>
  <c r="I46"/>
  <c r="H46"/>
  <c r="G46"/>
  <c r="F46"/>
  <c r="E46"/>
  <c r="D46"/>
  <c r="K42"/>
  <c r="J42"/>
  <c r="I42"/>
  <c r="H42"/>
  <c r="G42"/>
  <c r="F42"/>
  <c r="E42"/>
  <c r="D42"/>
  <c r="K36"/>
  <c r="K37" s="1"/>
  <c r="J36"/>
  <c r="J37" s="1"/>
  <c r="I36"/>
  <c r="I37" s="1"/>
  <c r="H36"/>
  <c r="H37" s="1"/>
  <c r="G36"/>
  <c r="G37" s="1"/>
  <c r="F36"/>
  <c r="F37" s="1"/>
  <c r="D36"/>
  <c r="D37" s="1"/>
  <c r="K31"/>
  <c r="J31"/>
  <c r="I31"/>
  <c r="H31"/>
  <c r="G31"/>
  <c r="F31"/>
  <c r="E31"/>
  <c r="D31"/>
  <c r="K27"/>
  <c r="K28" s="1"/>
  <c r="J27"/>
  <c r="J28" s="1"/>
  <c r="I27"/>
  <c r="I28" s="1"/>
  <c r="H27"/>
  <c r="H28" s="1"/>
  <c r="G27"/>
  <c r="G28" s="1"/>
  <c r="F27"/>
  <c r="F28" s="1"/>
  <c r="E27"/>
  <c r="E28" s="1"/>
  <c r="D27"/>
  <c r="D28" s="1"/>
  <c r="K119" l="1"/>
  <c r="J119" s="1"/>
  <c r="I119" s="1"/>
  <c r="H119" s="1"/>
  <c r="G119" s="1"/>
  <c r="F119" s="1"/>
  <c r="E119" s="1"/>
  <c r="D119" s="1"/>
  <c r="K26"/>
  <c r="J26"/>
  <c r="I26"/>
  <c r="H26"/>
  <c r="G26"/>
  <c r="F26"/>
  <c r="E26"/>
  <c r="D26"/>
  <c r="K15"/>
  <c r="J15"/>
  <c r="I15"/>
  <c r="H15"/>
  <c r="G15"/>
  <c r="F15"/>
  <c r="E15"/>
  <c r="D15"/>
  <c r="K10"/>
  <c r="J10"/>
  <c r="I10"/>
  <c r="H10"/>
  <c r="G10"/>
  <c r="F10"/>
  <c r="E10"/>
  <c r="K5"/>
  <c r="J5"/>
  <c r="I5"/>
  <c r="H5"/>
  <c r="G5"/>
  <c r="F5"/>
  <c r="E5"/>
</calcChain>
</file>

<file path=xl/sharedStrings.xml><?xml version="1.0" encoding="utf-8"?>
<sst xmlns="http://schemas.openxmlformats.org/spreadsheetml/2006/main" count="494" uniqueCount="159">
  <si>
    <t>From Primary Distribution</t>
  </si>
  <si>
    <t>To Secondary</t>
  </si>
  <si>
    <t>Distribution</t>
  </si>
  <si>
    <t>Kg</t>
  </si>
  <si>
    <t>500 +</t>
  </si>
  <si>
    <t>200 +</t>
  </si>
  <si>
    <t>100 +</t>
  </si>
  <si>
    <t>50 +</t>
  </si>
  <si>
    <t>20 +</t>
  </si>
  <si>
    <t>10 +</t>
  </si>
  <si>
    <t>5 +</t>
  </si>
  <si>
    <t>0.5 +</t>
  </si>
  <si>
    <t>Lead</t>
  </si>
  <si>
    <t>Time</t>
  </si>
  <si>
    <t>Km</t>
  </si>
  <si>
    <t>Dodoma RDC</t>
  </si>
  <si>
    <t>Dodoma</t>
  </si>
  <si>
    <t>within</t>
  </si>
  <si>
    <t>Kondoa</t>
  </si>
  <si>
    <t>Mpwapwa</t>
  </si>
  <si>
    <t>Morogoro</t>
  </si>
  <si>
    <t>Kilosa</t>
  </si>
  <si>
    <t>Ifakara</t>
  </si>
  <si>
    <t>Tanga</t>
  </si>
  <si>
    <t>Handeni</t>
  </si>
  <si>
    <t>Korogwe</t>
  </si>
  <si>
    <t>Zanzibar</t>
  </si>
  <si>
    <t>Mtwara RDC</t>
  </si>
  <si>
    <t>Lindi</t>
  </si>
  <si>
    <t>Mtwara</t>
  </si>
  <si>
    <t>Masasi</t>
  </si>
  <si>
    <t>Arusha West</t>
  </si>
  <si>
    <t>Arusha South</t>
  </si>
  <si>
    <t>Arusha North</t>
  </si>
  <si>
    <t>Babati</t>
  </si>
  <si>
    <t>Moshi</t>
  </si>
  <si>
    <t>Same</t>
  </si>
  <si>
    <t>Mbeya RDC</t>
  </si>
  <si>
    <t>Mbeya</t>
  </si>
  <si>
    <t>Rungwe</t>
  </si>
  <si>
    <t>Chunya</t>
  </si>
  <si>
    <t>Mbarali</t>
  </si>
  <si>
    <t>Mbozi</t>
  </si>
  <si>
    <t>Sumbawanga</t>
  </si>
  <si>
    <t>Mpanda</t>
  </si>
  <si>
    <t>Iringa</t>
  </si>
  <si>
    <t>Njombe</t>
  </si>
  <si>
    <t>Makete</t>
  </si>
  <si>
    <t>Songea</t>
  </si>
  <si>
    <t>Kigoma RDC</t>
  </si>
  <si>
    <t>Kasulu</t>
  </si>
  <si>
    <t>Kigoma</t>
  </si>
  <si>
    <t>Shinyanga</t>
  </si>
  <si>
    <t>Bariadi</t>
  </si>
  <si>
    <t>Kahama</t>
  </si>
  <si>
    <t>Tabora</t>
  </si>
  <si>
    <t>Nzega</t>
  </si>
  <si>
    <t>Urambo</t>
  </si>
  <si>
    <t>Bukoba</t>
  </si>
  <si>
    <t>Karagwe</t>
  </si>
  <si>
    <t>Mwanza RDC</t>
  </si>
  <si>
    <t>Bunda</t>
  </si>
  <si>
    <t>Tarime</t>
  </si>
  <si>
    <t>Mwanza</t>
  </si>
  <si>
    <t>Magu</t>
  </si>
  <si>
    <t>Geita</t>
  </si>
  <si>
    <t>Musoma</t>
  </si>
  <si>
    <t>Gairo</t>
  </si>
  <si>
    <t>Mwanga</t>
  </si>
  <si>
    <t>Ngara</t>
  </si>
  <si>
    <t>Manyoni</t>
  </si>
  <si>
    <t>Iramba</t>
  </si>
  <si>
    <t>Itigi</t>
  </si>
  <si>
    <t>Singida</t>
  </si>
  <si>
    <t>Arusha RDC</t>
  </si>
  <si>
    <t xml:space="preserve">Kg </t>
  </si>
  <si>
    <t>1000+</t>
  </si>
  <si>
    <t>REGIONS TO DISTRICT REGION</t>
  </si>
  <si>
    <t>DAR ES SALAAM CITY TARIFF</t>
  </si>
  <si>
    <t xml:space="preserve">DELIVERY </t>
  </si>
  <si>
    <t>POINT</t>
  </si>
  <si>
    <t>ILALA</t>
  </si>
  <si>
    <t>MAGOMENI</t>
  </si>
  <si>
    <t>PUGU</t>
  </si>
  <si>
    <t>UKONGA</t>
  </si>
  <si>
    <t>TABATA</t>
  </si>
  <si>
    <t>MBAGALA</t>
  </si>
  <si>
    <t>KIGAMBONI</t>
  </si>
  <si>
    <t>KIMBIJI</t>
  </si>
  <si>
    <t>MWENGE</t>
  </si>
  <si>
    <t>KAWE</t>
  </si>
  <si>
    <t>1 day</t>
  </si>
  <si>
    <t>2 days</t>
  </si>
  <si>
    <t>3 days</t>
  </si>
  <si>
    <t>Karatu</t>
  </si>
  <si>
    <t>Makambako</t>
  </si>
  <si>
    <t>Ifunda</t>
  </si>
  <si>
    <t>Arusha</t>
  </si>
  <si>
    <t>Igunga</t>
  </si>
  <si>
    <t>Kaliua</t>
  </si>
  <si>
    <t>Muheza</t>
  </si>
  <si>
    <t>Biharamulo</t>
  </si>
  <si>
    <t>Ngerengere</t>
  </si>
  <si>
    <t>Dar es salaam</t>
  </si>
  <si>
    <t>Kyela</t>
  </si>
  <si>
    <t>DAR ES SALAAM TO  REGION</t>
  </si>
  <si>
    <t>KATORO</t>
  </si>
  <si>
    <t xml:space="preserve">                         PRICING SCHEDULE: SALES PRIMARY DISTRIBUTION.</t>
  </si>
  <si>
    <t>ARUSHA</t>
  </si>
  <si>
    <t>MBEYA</t>
  </si>
  <si>
    <t>3DAYS</t>
  </si>
  <si>
    <t>3day</t>
  </si>
  <si>
    <t>SINGIDA</t>
  </si>
  <si>
    <t>2 day</t>
  </si>
  <si>
    <t>3 day</t>
  </si>
  <si>
    <t>TUNDURU</t>
  </si>
  <si>
    <t>TUNDUMA</t>
  </si>
  <si>
    <t>SUMBAWANGA</t>
  </si>
  <si>
    <t xml:space="preserve"> 2 days</t>
  </si>
  <si>
    <t>2 DAYS</t>
  </si>
  <si>
    <t>MPANDA</t>
  </si>
  <si>
    <t>Tunduru</t>
  </si>
  <si>
    <t>2days</t>
  </si>
  <si>
    <t>Newala</t>
  </si>
  <si>
    <t>Mbinga</t>
  </si>
  <si>
    <t>Hai</t>
  </si>
  <si>
    <t>Kibaigwa</t>
  </si>
  <si>
    <t>Kiteto</t>
  </si>
  <si>
    <t>Kibondo</t>
  </si>
  <si>
    <t xml:space="preserve"> 3 days</t>
  </si>
  <si>
    <t>TEMBONI</t>
  </si>
  <si>
    <t>2 dayd</t>
  </si>
  <si>
    <t>Serengeti</t>
  </si>
  <si>
    <t>Kilwa Masoko</t>
  </si>
  <si>
    <t>Mafinga</t>
  </si>
  <si>
    <t>Killombero/Turiani</t>
  </si>
  <si>
    <t>Hai/Himo</t>
  </si>
  <si>
    <t>KINONDONI/Pensu</t>
  </si>
  <si>
    <t>Mererani</t>
  </si>
  <si>
    <t>singida</t>
  </si>
  <si>
    <t>UNUNIO</t>
  </si>
  <si>
    <t>Ukerewe</t>
  </si>
  <si>
    <t>Mahenge</t>
  </si>
  <si>
    <t>KAKOLA</t>
  </si>
  <si>
    <t>IRINGA</t>
  </si>
  <si>
    <t>NJOMBE</t>
  </si>
  <si>
    <t>MKURANGA/KIBAHA</t>
  </si>
  <si>
    <t>Uyole</t>
  </si>
  <si>
    <t>Mbalizi</t>
  </si>
  <si>
    <t>Nachingwea</t>
  </si>
  <si>
    <t>Nguruka</t>
  </si>
  <si>
    <t xml:space="preserve">  </t>
  </si>
  <si>
    <t>Bagamoyo</t>
  </si>
  <si>
    <t>Lushoto</t>
  </si>
  <si>
    <t>TEMEKE/Tandika</t>
  </si>
  <si>
    <t>UBUNGO/Mlimani</t>
  </si>
  <si>
    <t>BUNJU/Tegeta/Mbeazi Beach</t>
  </si>
  <si>
    <t>Namanyere/Nkasi</t>
  </si>
  <si>
    <t>Geita/Sengerema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</si>
</sst>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gency FB"/>
      <family val="2"/>
    </font>
    <font>
      <sz val="12"/>
      <color theme="1"/>
      <name val="Agency FB"/>
      <family val="2"/>
    </font>
    <font>
      <b/>
      <sz val="14"/>
      <color theme="1"/>
      <name val="Agency FB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4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right"/>
    </xf>
    <xf numFmtId="164" fontId="0" fillId="0" borderId="0" xfId="1" applyNumberFormat="1" applyFont="1"/>
    <xf numFmtId="164" fontId="0" fillId="0" borderId="0" xfId="1" applyNumberFormat="1" applyFont="1" applyAlignment="1"/>
    <xf numFmtId="0" fontId="2" fillId="0" borderId="1" xfId="0" applyFont="1" applyBorder="1" applyAlignment="1">
      <alignment vertical="top" wrapText="1"/>
    </xf>
    <xf numFmtId="164" fontId="2" fillId="0" borderId="1" xfId="1" applyNumberFormat="1" applyFont="1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164" fontId="2" fillId="0" borderId="3" xfId="1" applyNumberFormat="1" applyFont="1" applyBorder="1" applyAlignment="1">
      <alignment vertical="top" wrapText="1"/>
    </xf>
    <xf numFmtId="0" fontId="2" fillId="0" borderId="3" xfId="0" applyFont="1" applyBorder="1" applyAlignment="1">
      <alignment horizontal="center" vertical="top" wrapText="1"/>
    </xf>
    <xf numFmtId="0" fontId="3" fillId="2" borderId="4" xfId="0" applyFont="1" applyFill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164" fontId="2" fillId="0" borderId="7" xfId="1" applyNumberFormat="1" applyFont="1" applyBorder="1" applyAlignment="1">
      <alignment vertical="top" wrapText="1"/>
    </xf>
    <xf numFmtId="164" fontId="0" fillId="0" borderId="0" xfId="0" applyNumberFormat="1"/>
    <xf numFmtId="0" fontId="5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164" fontId="2" fillId="0" borderId="1" xfId="1" applyNumberFormat="1" applyFont="1" applyBorder="1" applyAlignment="1">
      <alignment horizontal="center" vertical="top" wrapText="1"/>
    </xf>
    <xf numFmtId="0" fontId="2" fillId="0" borderId="4" xfId="0" applyFont="1" applyBorder="1" applyAlignment="1">
      <alignment vertical="top" wrapText="1"/>
    </xf>
    <xf numFmtId="0" fontId="2" fillId="0" borderId="14" xfId="0" applyFont="1" applyBorder="1" applyAlignment="1">
      <alignment vertical="top" wrapText="1"/>
    </xf>
    <xf numFmtId="164" fontId="2" fillId="0" borderId="8" xfId="1" applyNumberFormat="1" applyFont="1" applyBorder="1" applyAlignment="1">
      <alignment vertical="top" wrapText="1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vertical="top" wrapText="1"/>
    </xf>
    <xf numFmtId="164" fontId="2" fillId="0" borderId="1" xfId="1" applyNumberFormat="1" applyFont="1" applyBorder="1" applyAlignment="1"/>
    <xf numFmtId="0" fontId="2" fillId="0" borderId="1" xfId="0" applyFont="1" applyBorder="1"/>
    <xf numFmtId="0" fontId="2" fillId="0" borderId="8" xfId="0" applyFont="1" applyFill="1" applyBorder="1" applyAlignment="1">
      <alignment vertical="top" wrapText="1"/>
    </xf>
    <xf numFmtId="0" fontId="2" fillId="2" borderId="5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0" fontId="2" fillId="2" borderId="0" xfId="0" applyFont="1" applyFill="1" applyBorder="1" applyAlignment="1">
      <alignment vertical="top" wrapText="1"/>
    </xf>
    <xf numFmtId="0" fontId="2" fillId="2" borderId="4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4" fillId="0" borderId="6" xfId="0" applyFont="1" applyBorder="1" applyAlignment="1">
      <alignment vertical="top" wrapText="1"/>
    </xf>
    <xf numFmtId="164" fontId="4" fillId="0" borderId="1" xfId="1" applyNumberFormat="1" applyFont="1" applyBorder="1" applyAlignment="1">
      <alignment vertical="top" wrapText="1"/>
    </xf>
    <xf numFmtId="164" fontId="4" fillId="0" borderId="7" xfId="1" applyNumberFormat="1" applyFont="1" applyBorder="1" applyAlignment="1">
      <alignment vertical="top" wrapText="1"/>
    </xf>
    <xf numFmtId="164" fontId="4" fillId="0" borderId="3" xfId="1" applyNumberFormat="1" applyFont="1" applyBorder="1" applyAlignment="1">
      <alignment vertical="top" wrapText="1"/>
    </xf>
    <xf numFmtId="0" fontId="4" fillId="0" borderId="3" xfId="0" applyFont="1" applyBorder="1" applyAlignment="1">
      <alignment horizontal="center" vertical="top" wrapText="1"/>
    </xf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vertical="top" wrapText="1"/>
    </xf>
    <xf numFmtId="0" fontId="4" fillId="2" borderId="4" xfId="0" applyFont="1" applyFill="1" applyBorder="1" applyAlignment="1">
      <alignment vertical="top" wrapText="1"/>
    </xf>
    <xf numFmtId="0" fontId="4" fillId="2" borderId="5" xfId="0" applyFont="1" applyFill="1" applyBorder="1" applyAlignment="1">
      <alignment vertical="top" wrapText="1"/>
    </xf>
    <xf numFmtId="0" fontId="4" fillId="2" borderId="3" xfId="0" applyFont="1" applyFill="1" applyBorder="1" applyAlignment="1">
      <alignment vertical="top" wrapText="1"/>
    </xf>
    <xf numFmtId="164" fontId="4" fillId="0" borderId="1" xfId="1" applyNumberFormat="1" applyFont="1" applyBorder="1" applyAlignment="1">
      <alignment horizontal="center" vertical="top" wrapText="1"/>
    </xf>
    <xf numFmtId="0" fontId="4" fillId="2" borderId="12" xfId="0" applyFont="1" applyFill="1" applyBorder="1" applyAlignment="1">
      <alignment vertical="top" wrapText="1"/>
    </xf>
    <xf numFmtId="0" fontId="4" fillId="0" borderId="13" xfId="0" applyFont="1" applyBorder="1" applyAlignment="1">
      <alignment vertical="top" wrapText="1"/>
    </xf>
    <xf numFmtId="164" fontId="4" fillId="0" borderId="13" xfId="1" applyNumberFormat="1" applyFont="1" applyBorder="1" applyAlignment="1">
      <alignment vertical="top" wrapText="1"/>
    </xf>
    <xf numFmtId="0" fontId="4" fillId="0" borderId="1" xfId="0" applyFont="1" applyBorder="1" applyAlignment="1">
      <alignment horizontal="center"/>
    </xf>
    <xf numFmtId="0" fontId="4" fillId="2" borderId="4" xfId="0" applyFont="1" applyFill="1" applyBorder="1"/>
    <xf numFmtId="0" fontId="4" fillId="0" borderId="1" xfId="0" applyFont="1" applyFill="1" applyBorder="1" applyAlignment="1">
      <alignment vertical="top" wrapText="1"/>
    </xf>
    <xf numFmtId="164" fontId="4" fillId="0" borderId="1" xfId="1" applyNumberFormat="1" applyFont="1" applyBorder="1" applyAlignment="1"/>
    <xf numFmtId="0" fontId="4" fillId="2" borderId="9" xfId="0" applyFont="1" applyFill="1" applyBorder="1"/>
    <xf numFmtId="0" fontId="4" fillId="0" borderId="15" xfId="0" applyFont="1" applyFill="1" applyBorder="1" applyAlignment="1">
      <alignment vertical="top" wrapText="1"/>
    </xf>
    <xf numFmtId="164" fontId="4" fillId="0" borderId="4" xfId="1" applyNumberFormat="1" applyFont="1" applyBorder="1" applyAlignment="1"/>
    <xf numFmtId="164" fontId="4" fillId="0" borderId="4" xfId="1" applyNumberFormat="1" applyFont="1" applyBorder="1" applyAlignment="1">
      <alignment vertical="top" wrapText="1"/>
    </xf>
    <xf numFmtId="0" fontId="4" fillId="0" borderId="4" xfId="0" applyFont="1" applyBorder="1" applyAlignment="1">
      <alignment horizontal="center"/>
    </xf>
    <xf numFmtId="0" fontId="4" fillId="0" borderId="4" xfId="0" applyFont="1" applyFill="1" applyBorder="1" applyAlignment="1">
      <alignment vertical="top" wrapText="1"/>
    </xf>
    <xf numFmtId="0" fontId="0" fillId="0" borderId="14" xfId="0" applyBorder="1"/>
    <xf numFmtId="0" fontId="6" fillId="0" borderId="14" xfId="0" applyFont="1" applyBorder="1"/>
    <xf numFmtId="164" fontId="6" fillId="0" borderId="14" xfId="1" applyNumberFormat="1" applyFont="1" applyBorder="1" applyAlignment="1"/>
    <xf numFmtId="0" fontId="6" fillId="0" borderId="14" xfId="0" applyFont="1" applyBorder="1" applyAlignment="1">
      <alignment horizontal="center"/>
    </xf>
    <xf numFmtId="0" fontId="4" fillId="0" borderId="1" xfId="0" applyFont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16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3" fillId="2" borderId="5" xfId="0" applyFont="1" applyFill="1" applyBorder="1"/>
    <xf numFmtId="0" fontId="2" fillId="0" borderId="4" xfId="0" applyFont="1" applyFill="1" applyBorder="1" applyAlignment="1">
      <alignment vertical="top" wrapText="1"/>
    </xf>
    <xf numFmtId="164" fontId="2" fillId="0" borderId="4" xfId="1" applyNumberFormat="1" applyFont="1" applyBorder="1" applyAlignment="1"/>
    <xf numFmtId="0" fontId="2" fillId="0" borderId="4" xfId="0" applyFont="1" applyBorder="1" applyAlignment="1">
      <alignment horizontal="center"/>
    </xf>
    <xf numFmtId="0" fontId="2" fillId="0" borderId="4" xfId="0" applyFont="1" applyBorder="1"/>
    <xf numFmtId="0" fontId="3" fillId="2" borderId="14" xfId="0" applyFont="1" applyFill="1" applyBorder="1"/>
    <xf numFmtId="0" fontId="0" fillId="0" borderId="14" xfId="0" applyBorder="1" applyAlignment="1">
      <alignment horizontal="center"/>
    </xf>
    <xf numFmtId="0" fontId="2" fillId="0" borderId="1" xfId="0" applyFont="1" applyBorder="1" applyAlignment="1">
      <alignment vertical="top" wrapText="1"/>
    </xf>
    <xf numFmtId="43" fontId="0" fillId="0" borderId="0" xfId="0" applyNumberFormat="1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164" fontId="2" fillId="2" borderId="1" xfId="1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164" fontId="2" fillId="0" borderId="1" xfId="1" applyNumberFormat="1" applyFont="1" applyFill="1" applyBorder="1" applyAlignment="1">
      <alignment vertical="top" wrapText="1"/>
    </xf>
    <xf numFmtId="0" fontId="2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>
      <alignment horizontal="center" vertical="top" wrapText="1"/>
    </xf>
    <xf numFmtId="0" fontId="0" fillId="0" borderId="0" xfId="0" applyFill="1"/>
    <xf numFmtId="0" fontId="2" fillId="0" borderId="16" xfId="0" applyFont="1" applyFill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2" borderId="13" xfId="0" applyFont="1" applyFill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2" borderId="2" xfId="0" applyFont="1" applyFill="1" applyBorder="1" applyAlignment="1">
      <alignment horizontal="center"/>
    </xf>
    <xf numFmtId="0" fontId="2" fillId="0" borderId="3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3" xfId="0" applyFont="1" applyBorder="1" applyAlignment="1">
      <alignment vertical="top" wrapText="1"/>
    </xf>
    <xf numFmtId="164" fontId="4" fillId="0" borderId="1" xfId="1" applyNumberFormat="1" applyFont="1" applyFill="1" applyBorder="1" applyAlignment="1">
      <alignment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47"/>
  <sheetViews>
    <sheetView tabSelected="1" topLeftCell="A59" workbookViewId="0">
      <selection activeCell="A59" sqref="A59"/>
    </sheetView>
  </sheetViews>
  <sheetFormatPr defaultRowHeight="15"/>
  <cols>
    <col min="1" max="1" width="13.140625" customWidth="1"/>
    <col min="2" max="2" width="14.42578125" customWidth="1"/>
    <col min="3" max="3" width="9.28515625" style="2" customWidth="1"/>
    <col min="4" max="4" width="9.28515625" style="3" bestFit="1" customWidth="1"/>
    <col min="5" max="6" width="10.140625" style="3" bestFit="1" customWidth="1"/>
    <col min="7" max="7" width="8.5703125" style="3" customWidth="1"/>
    <col min="8" max="8" width="10.140625" style="3" bestFit="1" customWidth="1"/>
    <col min="9" max="9" width="8.85546875" style="3" customWidth="1"/>
    <col min="10" max="10" width="9.5703125" style="3" bestFit="1" customWidth="1"/>
    <col min="11" max="11" width="11.28515625" style="3" bestFit="1" customWidth="1"/>
    <col min="12" max="12" width="9.140625" style="1"/>
  </cols>
  <sheetData>
    <row r="1" spans="1:13" ht="20.25" thickBot="1">
      <c r="A1" s="101" t="s">
        <v>77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</row>
    <row r="2" spans="1:13" ht="15.75" customHeight="1" thickTop="1" thickBot="1">
      <c r="A2" s="104" t="s">
        <v>0</v>
      </c>
      <c r="B2" s="11" t="s">
        <v>1</v>
      </c>
      <c r="C2" s="6" t="s">
        <v>75</v>
      </c>
      <c r="D2" s="12" t="s">
        <v>3</v>
      </c>
      <c r="E2" s="8" t="s">
        <v>3</v>
      </c>
      <c r="F2" s="8" t="s">
        <v>3</v>
      </c>
      <c r="G2" s="8" t="s">
        <v>3</v>
      </c>
      <c r="H2" s="8" t="s">
        <v>3</v>
      </c>
      <c r="I2" s="8" t="s">
        <v>3</v>
      </c>
      <c r="J2" s="8" t="s">
        <v>3</v>
      </c>
      <c r="K2" s="8" t="s">
        <v>3</v>
      </c>
      <c r="L2" s="9" t="s">
        <v>12</v>
      </c>
      <c r="M2" s="102" t="s">
        <v>14</v>
      </c>
    </row>
    <row r="3" spans="1:13" ht="17.25" thickTop="1" thickBot="1">
      <c r="A3" s="105"/>
      <c r="B3" s="5" t="s">
        <v>2</v>
      </c>
      <c r="C3" s="6" t="s">
        <v>76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" t="s">
        <v>11</v>
      </c>
      <c r="L3" s="7" t="s">
        <v>13</v>
      </c>
      <c r="M3" s="103"/>
    </row>
    <row r="4" spans="1:13" ht="17.25" thickTop="1" thickBot="1">
      <c r="A4" s="10"/>
      <c r="B4" s="18" t="s">
        <v>16</v>
      </c>
      <c r="C4" s="6">
        <v>259</v>
      </c>
      <c r="D4" s="6">
        <v>333</v>
      </c>
      <c r="E4" s="6">
        <v>759</v>
      </c>
      <c r="F4" s="6">
        <v>920</v>
      </c>
      <c r="G4" s="6">
        <v>1640</v>
      </c>
      <c r="H4" s="6">
        <v>2268</v>
      </c>
      <c r="I4" s="6">
        <v>2560</v>
      </c>
      <c r="J4" s="6">
        <v>3248</v>
      </c>
      <c r="K4" s="6">
        <v>6565</v>
      </c>
      <c r="L4" s="7" t="s">
        <v>91</v>
      </c>
      <c r="M4" s="18" t="s">
        <v>17</v>
      </c>
    </row>
    <row r="5" spans="1:13" ht="15.75" customHeight="1" thickTop="1" thickBot="1">
      <c r="A5" s="28" t="s">
        <v>15</v>
      </c>
      <c r="B5" s="18" t="s">
        <v>18</v>
      </c>
      <c r="C5" s="6">
        <f>C4*0.25+C4</f>
        <v>323.75</v>
      </c>
      <c r="D5" s="6">
        <f>D4*0.25+D4</f>
        <v>416.25</v>
      </c>
      <c r="E5" s="6">
        <f t="shared" ref="E5:K5" si="0">E4*0.25+E4</f>
        <v>948.75</v>
      </c>
      <c r="F5" s="6">
        <f t="shared" si="0"/>
        <v>1150</v>
      </c>
      <c r="G5" s="6">
        <f t="shared" si="0"/>
        <v>2050</v>
      </c>
      <c r="H5" s="6">
        <f t="shared" si="0"/>
        <v>2835</v>
      </c>
      <c r="I5" s="6">
        <f t="shared" si="0"/>
        <v>3200</v>
      </c>
      <c r="J5" s="6">
        <f t="shared" si="0"/>
        <v>4060</v>
      </c>
      <c r="K5" s="6">
        <f t="shared" si="0"/>
        <v>8206.25</v>
      </c>
      <c r="L5" s="7" t="s">
        <v>92</v>
      </c>
      <c r="M5" s="18">
        <v>151</v>
      </c>
    </row>
    <row r="6" spans="1:13" ht="17.25" thickTop="1" thickBot="1">
      <c r="A6" s="28"/>
      <c r="B6" s="18" t="s">
        <v>67</v>
      </c>
      <c r="C6" s="6">
        <f>C4*0.4+C4</f>
        <v>362.6</v>
      </c>
      <c r="D6" s="6">
        <f t="shared" ref="D6:K6" si="1">D4*0.4+D4</f>
        <v>466.20000000000005</v>
      </c>
      <c r="E6" s="6">
        <f t="shared" si="1"/>
        <v>1062.5999999999999</v>
      </c>
      <c r="F6" s="6">
        <f t="shared" si="1"/>
        <v>1288</v>
      </c>
      <c r="G6" s="6">
        <f t="shared" si="1"/>
        <v>2296</v>
      </c>
      <c r="H6" s="6">
        <f t="shared" si="1"/>
        <v>3175.2</v>
      </c>
      <c r="I6" s="6">
        <f t="shared" si="1"/>
        <v>3584</v>
      </c>
      <c r="J6" s="6">
        <f t="shared" si="1"/>
        <v>4547.2</v>
      </c>
      <c r="K6" s="6">
        <f t="shared" si="1"/>
        <v>9191</v>
      </c>
      <c r="L6" s="7" t="s">
        <v>92</v>
      </c>
      <c r="M6" s="18">
        <v>144</v>
      </c>
    </row>
    <row r="7" spans="1:13" ht="17.25" thickTop="1" thickBot="1">
      <c r="A7" s="28"/>
      <c r="B7" s="18" t="s">
        <v>126</v>
      </c>
      <c r="C7" s="6">
        <v>373</v>
      </c>
      <c r="D7" s="6">
        <v>472</v>
      </c>
      <c r="E7" s="6">
        <v>1075</v>
      </c>
      <c r="F7" s="6">
        <v>1303</v>
      </c>
      <c r="G7" s="6">
        <v>2322</v>
      </c>
      <c r="H7" s="6">
        <v>3211</v>
      </c>
      <c r="I7" s="6">
        <v>3625</v>
      </c>
      <c r="J7" s="6">
        <v>4600</v>
      </c>
      <c r="K7" s="6">
        <v>9296</v>
      </c>
      <c r="L7" s="7" t="s">
        <v>91</v>
      </c>
      <c r="M7" s="18"/>
    </row>
    <row r="8" spans="1:13" ht="17.25" thickTop="1" thickBot="1">
      <c r="A8" s="28"/>
      <c r="B8" s="18" t="s">
        <v>127</v>
      </c>
      <c r="C8" s="6">
        <v>485</v>
      </c>
      <c r="D8" s="6">
        <v>624</v>
      </c>
      <c r="E8" s="6">
        <v>1421</v>
      </c>
      <c r="F8" s="6">
        <v>1722</v>
      </c>
      <c r="G8" s="6">
        <v>3070</v>
      </c>
      <c r="H8" s="6">
        <v>4247</v>
      </c>
      <c r="I8" s="6">
        <v>4793</v>
      </c>
      <c r="J8" s="6">
        <v>6080</v>
      </c>
      <c r="K8" s="6">
        <v>12085</v>
      </c>
      <c r="L8" s="7" t="s">
        <v>92</v>
      </c>
      <c r="M8" s="18"/>
    </row>
    <row r="9" spans="1:13" ht="17.25" thickTop="1" thickBot="1">
      <c r="A9" s="28"/>
      <c r="B9" s="83" t="s">
        <v>70</v>
      </c>
      <c r="C9" s="6">
        <v>311</v>
      </c>
      <c r="D9" s="6">
        <v>393</v>
      </c>
      <c r="E9" s="6">
        <v>896</v>
      </c>
      <c r="F9" s="6">
        <v>1086</v>
      </c>
      <c r="G9" s="6">
        <v>1935</v>
      </c>
      <c r="H9" s="6">
        <v>2676</v>
      </c>
      <c r="I9" s="6">
        <v>3021</v>
      </c>
      <c r="J9" s="6">
        <v>3833</v>
      </c>
      <c r="K9" s="6">
        <v>7747</v>
      </c>
      <c r="L9" s="7" t="s">
        <v>122</v>
      </c>
      <c r="M9" s="83"/>
    </row>
    <row r="10" spans="1:13" ht="17.25" thickTop="1" thickBot="1">
      <c r="A10" s="29"/>
      <c r="B10" s="18" t="s">
        <v>19</v>
      </c>
      <c r="C10" s="6">
        <f>C4*0.2+C4</f>
        <v>310.8</v>
      </c>
      <c r="D10" s="6">
        <f t="shared" ref="D10:K10" si="2">D4*0.18+D4</f>
        <v>392.94</v>
      </c>
      <c r="E10" s="6">
        <f t="shared" si="2"/>
        <v>895.62</v>
      </c>
      <c r="F10" s="6">
        <f t="shared" si="2"/>
        <v>1085.5999999999999</v>
      </c>
      <c r="G10" s="6">
        <f t="shared" si="2"/>
        <v>1935.2</v>
      </c>
      <c r="H10" s="6">
        <f t="shared" si="2"/>
        <v>2676.24</v>
      </c>
      <c r="I10" s="6">
        <f t="shared" si="2"/>
        <v>3020.8</v>
      </c>
      <c r="J10" s="6">
        <f t="shared" si="2"/>
        <v>3832.64</v>
      </c>
      <c r="K10" s="6">
        <f t="shared" si="2"/>
        <v>7746.7</v>
      </c>
      <c r="L10" s="7" t="s">
        <v>92</v>
      </c>
      <c r="M10" s="18">
        <v>137</v>
      </c>
    </row>
    <row r="11" spans="1:13" ht="17.25" thickTop="1" thickBot="1">
      <c r="A11" s="28"/>
      <c r="B11" s="67" t="s">
        <v>72</v>
      </c>
      <c r="C11" s="6">
        <v>497</v>
      </c>
      <c r="D11" s="6">
        <v>640</v>
      </c>
      <c r="E11" s="6">
        <v>1457</v>
      </c>
      <c r="F11" s="6">
        <v>1766</v>
      </c>
      <c r="G11" s="6">
        <v>3149</v>
      </c>
      <c r="H11" s="6">
        <v>4355</v>
      </c>
      <c r="I11" s="6">
        <v>4915</v>
      </c>
      <c r="J11" s="6">
        <v>6236</v>
      </c>
      <c r="K11" s="6">
        <v>12605</v>
      </c>
      <c r="L11" s="7" t="s">
        <v>92</v>
      </c>
      <c r="M11" s="67"/>
    </row>
    <row r="12" spans="1:13" ht="17.25" thickTop="1" thickBot="1">
      <c r="A12" s="28" t="s">
        <v>15</v>
      </c>
      <c r="B12" s="81" t="s">
        <v>45</v>
      </c>
      <c r="C12" s="6">
        <v>448</v>
      </c>
      <c r="D12" s="6">
        <v>566</v>
      </c>
      <c r="E12" s="6">
        <v>1290</v>
      </c>
      <c r="F12" s="6">
        <v>1564</v>
      </c>
      <c r="G12" s="6">
        <v>2786</v>
      </c>
      <c r="H12" s="6">
        <v>3853</v>
      </c>
      <c r="I12" s="6">
        <v>4350</v>
      </c>
      <c r="J12" s="6">
        <v>5520</v>
      </c>
      <c r="K12" s="6">
        <v>11155</v>
      </c>
      <c r="L12" s="7"/>
      <c r="M12" s="81"/>
    </row>
    <row r="13" spans="1:13" ht="17.25" thickTop="1" thickBot="1">
      <c r="A13" s="28"/>
      <c r="B13" s="81" t="s">
        <v>48</v>
      </c>
      <c r="C13" s="6">
        <f t="shared" ref="C13:K13" si="3">C12*1.3</f>
        <v>582.4</v>
      </c>
      <c r="D13" s="6">
        <f t="shared" si="3"/>
        <v>735.80000000000007</v>
      </c>
      <c r="E13" s="6">
        <f t="shared" si="3"/>
        <v>1677</v>
      </c>
      <c r="F13" s="6">
        <f t="shared" si="3"/>
        <v>2033.2</v>
      </c>
      <c r="G13" s="6">
        <f t="shared" si="3"/>
        <v>3621.8</v>
      </c>
      <c r="H13" s="6">
        <f t="shared" si="3"/>
        <v>5008.9000000000005</v>
      </c>
      <c r="I13" s="6">
        <f t="shared" si="3"/>
        <v>5655</v>
      </c>
      <c r="J13" s="6">
        <f t="shared" si="3"/>
        <v>7176</v>
      </c>
      <c r="K13" s="6">
        <f t="shared" si="3"/>
        <v>14501.5</v>
      </c>
      <c r="L13" s="7"/>
      <c r="M13" s="81"/>
    </row>
    <row r="14" spans="1:13" ht="17.25" thickTop="1" thickBot="1">
      <c r="A14" s="30"/>
      <c r="B14" s="18" t="s">
        <v>20</v>
      </c>
      <c r="C14" s="6">
        <v>259</v>
      </c>
      <c r="D14" s="6">
        <v>333</v>
      </c>
      <c r="E14" s="6">
        <v>759</v>
      </c>
      <c r="F14" s="6">
        <v>920</v>
      </c>
      <c r="G14" s="6">
        <v>1640</v>
      </c>
      <c r="H14" s="6">
        <v>2268</v>
      </c>
      <c r="I14" s="6">
        <v>2560</v>
      </c>
      <c r="J14" s="6">
        <v>3248</v>
      </c>
      <c r="K14" s="6">
        <v>6565</v>
      </c>
      <c r="L14" s="7" t="s">
        <v>91</v>
      </c>
      <c r="M14" s="18" t="s">
        <v>17</v>
      </c>
    </row>
    <row r="15" spans="1:13" ht="17.25" thickTop="1" thickBot="1">
      <c r="A15" s="28" t="s">
        <v>20</v>
      </c>
      <c r="B15" s="18" t="s">
        <v>21</v>
      </c>
      <c r="C15" s="6">
        <f>C14*0.12+C14</f>
        <v>290.08</v>
      </c>
      <c r="D15" s="6">
        <f>D14*0.12+D14</f>
        <v>372.96</v>
      </c>
      <c r="E15" s="6">
        <f t="shared" ref="E15:K15" si="4">E14*0.12+E14</f>
        <v>850.08</v>
      </c>
      <c r="F15" s="6">
        <f t="shared" si="4"/>
        <v>1030.4000000000001</v>
      </c>
      <c r="G15" s="6">
        <f t="shared" si="4"/>
        <v>1836.8</v>
      </c>
      <c r="H15" s="6">
        <f>H14*0.12+H14</f>
        <v>2540.16</v>
      </c>
      <c r="I15" s="6">
        <f t="shared" si="4"/>
        <v>2867.2</v>
      </c>
      <c r="J15" s="6">
        <f t="shared" si="4"/>
        <v>3637.76</v>
      </c>
      <c r="K15" s="6">
        <f t="shared" si="4"/>
        <v>7352.8</v>
      </c>
      <c r="L15" s="7" t="s">
        <v>92</v>
      </c>
      <c r="M15" s="18">
        <v>78</v>
      </c>
    </row>
    <row r="16" spans="1:13" ht="17.25" thickTop="1" thickBot="1">
      <c r="A16" s="28"/>
      <c r="B16" s="67" t="s">
        <v>67</v>
      </c>
      <c r="C16" s="6">
        <v>290</v>
      </c>
      <c r="D16" s="6">
        <v>373</v>
      </c>
      <c r="E16" s="6">
        <v>850</v>
      </c>
      <c r="F16" s="6">
        <v>1030</v>
      </c>
      <c r="G16" s="6">
        <v>1837</v>
      </c>
      <c r="H16" s="6">
        <v>2540</v>
      </c>
      <c r="I16" s="6">
        <v>2867</v>
      </c>
      <c r="J16" s="6">
        <v>3638</v>
      </c>
      <c r="K16" s="6">
        <v>7353</v>
      </c>
      <c r="L16" s="7"/>
      <c r="M16" s="67"/>
    </row>
    <row r="17" spans="1:19" ht="22.5" customHeight="1" thickTop="1" thickBot="1">
      <c r="A17" s="31"/>
      <c r="B17" s="98" t="s">
        <v>135</v>
      </c>
      <c r="C17" s="6">
        <v>414</v>
      </c>
      <c r="D17" s="6">
        <v>533</v>
      </c>
      <c r="E17" s="6">
        <v>1214</v>
      </c>
      <c r="F17" s="6">
        <v>1472</v>
      </c>
      <c r="G17" s="6">
        <v>1968</v>
      </c>
      <c r="H17" s="6">
        <v>3629</v>
      </c>
      <c r="I17" s="6">
        <v>4096</v>
      </c>
      <c r="J17" s="6">
        <v>5197</v>
      </c>
      <c r="K17" s="6">
        <v>10504</v>
      </c>
      <c r="L17" s="7" t="s">
        <v>122</v>
      </c>
      <c r="M17" s="18"/>
    </row>
    <row r="18" spans="1:19" ht="17.25" thickTop="1" thickBot="1">
      <c r="B18" s="18" t="s">
        <v>102</v>
      </c>
      <c r="C18" s="6">
        <f>C14*0.2+C14</f>
        <v>310.8</v>
      </c>
      <c r="D18" s="6">
        <f t="shared" ref="D18:K18" si="5">D14*0.2+D14</f>
        <v>399.6</v>
      </c>
      <c r="E18" s="6">
        <f t="shared" si="5"/>
        <v>910.8</v>
      </c>
      <c r="F18" s="6">
        <f t="shared" si="5"/>
        <v>1104</v>
      </c>
      <c r="G18" s="6">
        <f t="shared" si="5"/>
        <v>1968</v>
      </c>
      <c r="H18" s="6">
        <f t="shared" si="5"/>
        <v>2721.6</v>
      </c>
      <c r="I18" s="6">
        <f t="shared" si="5"/>
        <v>3072</v>
      </c>
      <c r="J18" s="6">
        <f t="shared" si="5"/>
        <v>3897.6</v>
      </c>
      <c r="K18" s="6">
        <f t="shared" si="5"/>
        <v>7878</v>
      </c>
      <c r="L18" s="7" t="s">
        <v>91</v>
      </c>
      <c r="M18" s="18">
        <v>62.79</v>
      </c>
    </row>
    <row r="19" spans="1:19" ht="17.25" thickTop="1" thickBot="1">
      <c r="A19" s="29"/>
      <c r="B19" s="18" t="s">
        <v>22</v>
      </c>
      <c r="C19" s="6">
        <f>C14*0.6+C14</f>
        <v>414.4</v>
      </c>
      <c r="D19" s="6">
        <f t="shared" ref="D19:K19" si="6">D14*0.6+D14</f>
        <v>532.79999999999995</v>
      </c>
      <c r="E19" s="6">
        <f t="shared" si="6"/>
        <v>1214.4000000000001</v>
      </c>
      <c r="F19" s="6">
        <f t="shared" si="6"/>
        <v>1472</v>
      </c>
      <c r="G19" s="6">
        <f t="shared" si="6"/>
        <v>2624</v>
      </c>
      <c r="H19" s="6">
        <f t="shared" si="6"/>
        <v>3628.8</v>
      </c>
      <c r="I19" s="6">
        <f t="shared" si="6"/>
        <v>4096</v>
      </c>
      <c r="J19" s="6">
        <f t="shared" si="6"/>
        <v>5196.8</v>
      </c>
      <c r="K19" s="6">
        <f t="shared" si="6"/>
        <v>10504</v>
      </c>
      <c r="L19" s="7" t="s">
        <v>92</v>
      </c>
      <c r="M19" s="18">
        <v>238</v>
      </c>
      <c r="Q19" s="13"/>
    </row>
    <row r="20" spans="1:19" ht="17.25" thickTop="1" thickBot="1">
      <c r="A20" s="28"/>
      <c r="B20" s="67" t="s">
        <v>142</v>
      </c>
      <c r="C20" s="6">
        <v>497</v>
      </c>
      <c r="D20" s="6">
        <v>640</v>
      </c>
      <c r="E20" s="6">
        <v>1457</v>
      </c>
      <c r="F20" s="6">
        <v>1766</v>
      </c>
      <c r="G20" s="6">
        <v>3149</v>
      </c>
      <c r="H20" s="6">
        <v>4355</v>
      </c>
      <c r="I20" s="6">
        <v>4915</v>
      </c>
      <c r="J20" s="6">
        <v>6236</v>
      </c>
      <c r="K20" s="6">
        <v>12605</v>
      </c>
      <c r="L20" s="7" t="s">
        <v>92</v>
      </c>
      <c r="M20" s="67"/>
    </row>
    <row r="21" spans="1:19" ht="17.25" thickTop="1" thickBot="1">
      <c r="A21" s="28" t="s">
        <v>20</v>
      </c>
      <c r="B21" s="67" t="s">
        <v>16</v>
      </c>
      <c r="C21" s="6">
        <v>456</v>
      </c>
      <c r="D21" s="6">
        <v>559</v>
      </c>
      <c r="E21" s="6">
        <v>1276</v>
      </c>
      <c r="F21" s="6">
        <v>1546</v>
      </c>
      <c r="G21" s="6">
        <v>2755</v>
      </c>
      <c r="H21" s="6">
        <v>3810</v>
      </c>
      <c r="I21" s="6">
        <v>4301</v>
      </c>
      <c r="J21" s="6">
        <v>5456</v>
      </c>
      <c r="K21" s="6">
        <v>11029</v>
      </c>
      <c r="L21" s="7" t="s">
        <v>91</v>
      </c>
      <c r="M21" s="67"/>
    </row>
    <row r="22" spans="1:19" ht="17.25" thickTop="1" thickBot="1">
      <c r="A22" s="28"/>
      <c r="B22" s="67" t="s">
        <v>95</v>
      </c>
      <c r="C22" s="6">
        <v>538</v>
      </c>
      <c r="D22" s="6">
        <v>693</v>
      </c>
      <c r="E22" s="6">
        <v>1578</v>
      </c>
      <c r="F22" s="6">
        <v>1914</v>
      </c>
      <c r="G22" s="6">
        <v>3411</v>
      </c>
      <c r="H22" s="6">
        <v>4718</v>
      </c>
      <c r="I22" s="6">
        <v>5325</v>
      </c>
      <c r="J22" s="6">
        <v>6756</v>
      </c>
      <c r="K22" s="6">
        <v>13655</v>
      </c>
      <c r="L22" s="7"/>
      <c r="M22" s="67"/>
    </row>
    <row r="23" spans="1:19" ht="17.25" thickTop="1" thickBot="1">
      <c r="A23" s="30"/>
      <c r="B23" s="18" t="s">
        <v>23</v>
      </c>
      <c r="C23" s="6">
        <v>259</v>
      </c>
      <c r="D23" s="6">
        <v>333</v>
      </c>
      <c r="E23" s="6">
        <v>759</v>
      </c>
      <c r="F23" s="6">
        <v>920</v>
      </c>
      <c r="G23" s="6">
        <v>1640</v>
      </c>
      <c r="H23" s="6">
        <v>2268</v>
      </c>
      <c r="I23" s="6">
        <v>2560</v>
      </c>
      <c r="J23" s="6">
        <v>3248</v>
      </c>
      <c r="K23" s="6">
        <v>6565</v>
      </c>
      <c r="L23" s="7" t="s">
        <v>92</v>
      </c>
      <c r="M23" s="18" t="s">
        <v>17</v>
      </c>
      <c r="S23" t="s">
        <v>151</v>
      </c>
    </row>
    <row r="24" spans="1:19" ht="17.25" thickTop="1" thickBot="1">
      <c r="A24" s="28"/>
      <c r="B24" s="18" t="s">
        <v>94</v>
      </c>
      <c r="C24" s="6">
        <f>C23*0.7+C23</f>
        <v>440.29999999999995</v>
      </c>
      <c r="D24" s="6">
        <f t="shared" ref="D24:K24" si="7">D23*0.7+D23</f>
        <v>566.1</v>
      </c>
      <c r="E24" s="6">
        <f t="shared" si="7"/>
        <v>1290.3</v>
      </c>
      <c r="F24" s="6">
        <f t="shared" si="7"/>
        <v>1564</v>
      </c>
      <c r="G24" s="6">
        <f t="shared" si="7"/>
        <v>2788</v>
      </c>
      <c r="H24" s="6">
        <f t="shared" si="7"/>
        <v>3855.6</v>
      </c>
      <c r="I24" s="6">
        <f t="shared" si="7"/>
        <v>4352</v>
      </c>
      <c r="J24" s="6">
        <f t="shared" si="7"/>
        <v>5521.6</v>
      </c>
      <c r="K24" s="6">
        <f t="shared" si="7"/>
        <v>11160.5</v>
      </c>
      <c r="L24" s="19" t="s">
        <v>91</v>
      </c>
      <c r="M24" s="18">
        <v>534</v>
      </c>
    </row>
    <row r="25" spans="1:19" ht="17.25" thickTop="1" thickBot="1">
      <c r="A25" s="28"/>
      <c r="B25" s="18" t="s">
        <v>100</v>
      </c>
      <c r="C25" s="6">
        <f>C23*0.4+C23</f>
        <v>362.6</v>
      </c>
      <c r="D25" s="6">
        <f t="shared" ref="D25:K25" si="8">D23*0.4+D23</f>
        <v>466.20000000000005</v>
      </c>
      <c r="E25" s="6">
        <f t="shared" si="8"/>
        <v>1062.5999999999999</v>
      </c>
      <c r="F25" s="6">
        <f t="shared" si="8"/>
        <v>1288</v>
      </c>
      <c r="G25" s="6">
        <f t="shared" si="8"/>
        <v>2296</v>
      </c>
      <c r="H25" s="6">
        <f t="shared" si="8"/>
        <v>3175.2</v>
      </c>
      <c r="I25" s="6">
        <f t="shared" si="8"/>
        <v>3584</v>
      </c>
      <c r="J25" s="6">
        <f t="shared" si="8"/>
        <v>4547.2</v>
      </c>
      <c r="K25" s="6">
        <f t="shared" si="8"/>
        <v>9191</v>
      </c>
      <c r="L25" s="19" t="s">
        <v>91</v>
      </c>
      <c r="M25" s="18">
        <v>213.26</v>
      </c>
    </row>
    <row r="26" spans="1:19" ht="17.25" thickTop="1" thickBot="1">
      <c r="A26" s="28" t="s">
        <v>23</v>
      </c>
      <c r="B26" s="18" t="s">
        <v>24</v>
      </c>
      <c r="C26" s="6">
        <f>C23*0.17+C23</f>
        <v>303.02999999999997</v>
      </c>
      <c r="D26" s="6">
        <f t="shared" ref="D26:J26" si="9">D23*0.17+D23</f>
        <v>389.61</v>
      </c>
      <c r="E26" s="6">
        <f t="shared" si="9"/>
        <v>888.03</v>
      </c>
      <c r="F26" s="6">
        <f t="shared" si="9"/>
        <v>1076.4000000000001</v>
      </c>
      <c r="G26" s="6">
        <f t="shared" si="9"/>
        <v>1918.8</v>
      </c>
      <c r="H26" s="6">
        <f t="shared" si="9"/>
        <v>2653.56</v>
      </c>
      <c r="I26" s="6">
        <f t="shared" si="9"/>
        <v>2995.2</v>
      </c>
      <c r="J26" s="6">
        <f t="shared" si="9"/>
        <v>3800.16</v>
      </c>
      <c r="K26" s="6">
        <f>K23*0.17+K23</f>
        <v>7681.05</v>
      </c>
      <c r="L26" s="7" t="s">
        <v>93</v>
      </c>
      <c r="M26" s="18">
        <v>164</v>
      </c>
    </row>
    <row r="27" spans="1:19" ht="17.25" thickTop="1" thickBot="1">
      <c r="A27" s="29"/>
      <c r="B27" s="18" t="s">
        <v>25</v>
      </c>
      <c r="C27" s="6">
        <f>C23*0.15+C23</f>
        <v>297.85000000000002</v>
      </c>
      <c r="D27" s="6">
        <f t="shared" ref="D27:K27" si="10">D23*0.15+D23</f>
        <v>382.95</v>
      </c>
      <c r="E27" s="6">
        <f t="shared" si="10"/>
        <v>872.85</v>
      </c>
      <c r="F27" s="6">
        <f t="shared" si="10"/>
        <v>1058</v>
      </c>
      <c r="G27" s="6">
        <f t="shared" si="10"/>
        <v>1886</v>
      </c>
      <c r="H27" s="6">
        <f t="shared" si="10"/>
        <v>2608.1999999999998</v>
      </c>
      <c r="I27" s="6">
        <f t="shared" si="10"/>
        <v>2944</v>
      </c>
      <c r="J27" s="6">
        <f t="shared" si="10"/>
        <v>3735.2</v>
      </c>
      <c r="K27" s="6">
        <f t="shared" si="10"/>
        <v>7549.75</v>
      </c>
      <c r="L27" s="7" t="s">
        <v>92</v>
      </c>
      <c r="M27" s="18">
        <v>100</v>
      </c>
    </row>
    <row r="28" spans="1:19" ht="17.25" thickTop="1" thickBot="1">
      <c r="A28" s="97"/>
      <c r="B28" s="24" t="s">
        <v>153</v>
      </c>
      <c r="C28" s="91">
        <f>C27*1.15</f>
        <v>342.52749999999997</v>
      </c>
      <c r="D28" s="91">
        <f t="shared" ref="D28:K28" si="11">D27*1.15</f>
        <v>440.39249999999993</v>
      </c>
      <c r="E28" s="91">
        <f t="shared" si="11"/>
        <v>1003.7774999999999</v>
      </c>
      <c r="F28" s="91">
        <f t="shared" si="11"/>
        <v>1216.6999999999998</v>
      </c>
      <c r="G28" s="91">
        <f t="shared" si="11"/>
        <v>2168.8999999999996</v>
      </c>
      <c r="H28" s="91">
        <f t="shared" si="11"/>
        <v>2999.4299999999994</v>
      </c>
      <c r="I28" s="91">
        <f t="shared" si="11"/>
        <v>3385.6</v>
      </c>
      <c r="J28" s="91">
        <f t="shared" si="11"/>
        <v>4295.4799999999996</v>
      </c>
      <c r="K28" s="91">
        <f t="shared" si="11"/>
        <v>8682.2124999999996</v>
      </c>
      <c r="L28" s="7"/>
      <c r="M28" s="89"/>
    </row>
    <row r="29" spans="1:19" ht="17.25" thickTop="1" thickBot="1">
      <c r="A29" s="106" t="s">
        <v>26</v>
      </c>
      <c r="B29" s="18" t="s">
        <v>26</v>
      </c>
      <c r="C29" s="6">
        <v>259</v>
      </c>
      <c r="D29" s="6">
        <v>333</v>
      </c>
      <c r="E29" s="6">
        <v>759</v>
      </c>
      <c r="F29" s="6">
        <v>920</v>
      </c>
      <c r="G29" s="6">
        <v>1640</v>
      </c>
      <c r="H29" s="6">
        <v>2268</v>
      </c>
      <c r="I29" s="6">
        <v>2560</v>
      </c>
      <c r="J29" s="6">
        <v>3248</v>
      </c>
      <c r="K29" s="6">
        <v>6565</v>
      </c>
      <c r="L29" s="7" t="s">
        <v>91</v>
      </c>
      <c r="M29" s="18" t="s">
        <v>17</v>
      </c>
    </row>
    <row r="30" spans="1:19" ht="17.25" thickTop="1" thickBot="1">
      <c r="A30" s="107"/>
      <c r="B30" s="18" t="s">
        <v>103</v>
      </c>
      <c r="C30" s="6">
        <f>C29*0.17+C29</f>
        <v>303.02999999999997</v>
      </c>
      <c r="D30" s="6">
        <f t="shared" ref="D30:K30" si="12">D29*0.17+D29</f>
        <v>389.61</v>
      </c>
      <c r="E30" s="6">
        <f t="shared" si="12"/>
        <v>888.03</v>
      </c>
      <c r="F30" s="6">
        <f t="shared" si="12"/>
        <v>1076.4000000000001</v>
      </c>
      <c r="G30" s="6">
        <f t="shared" si="12"/>
        <v>1918.8</v>
      </c>
      <c r="H30" s="6">
        <f t="shared" si="12"/>
        <v>2653.56</v>
      </c>
      <c r="I30" s="6">
        <f t="shared" si="12"/>
        <v>2995.2</v>
      </c>
      <c r="J30" s="6">
        <f t="shared" si="12"/>
        <v>3800.16</v>
      </c>
      <c r="K30" s="6">
        <f t="shared" si="12"/>
        <v>7681.05</v>
      </c>
      <c r="L30" s="7" t="s">
        <v>91</v>
      </c>
      <c r="M30" s="18">
        <v>89.1</v>
      </c>
    </row>
    <row r="31" spans="1:19" ht="17.25" thickTop="1" thickBot="1">
      <c r="A31" s="30"/>
      <c r="B31" s="18" t="s">
        <v>28</v>
      </c>
      <c r="C31" s="6">
        <f>C32*0.17+C32</f>
        <v>303.02999999999997</v>
      </c>
      <c r="D31" s="6">
        <f t="shared" ref="D31:K31" si="13">D32*0.17+D32</f>
        <v>389.61</v>
      </c>
      <c r="E31" s="6">
        <f t="shared" si="13"/>
        <v>888.03</v>
      </c>
      <c r="F31" s="6">
        <f t="shared" si="13"/>
        <v>1076.4000000000001</v>
      </c>
      <c r="G31" s="6">
        <f t="shared" si="13"/>
        <v>1918.8</v>
      </c>
      <c r="H31" s="6">
        <f t="shared" si="13"/>
        <v>2653.56</v>
      </c>
      <c r="I31" s="6">
        <f t="shared" si="13"/>
        <v>2995.2</v>
      </c>
      <c r="J31" s="6">
        <f t="shared" si="13"/>
        <v>3800.16</v>
      </c>
      <c r="K31" s="6">
        <f t="shared" si="13"/>
        <v>7681.05</v>
      </c>
      <c r="L31" s="7" t="s">
        <v>93</v>
      </c>
      <c r="M31" s="18">
        <v>99</v>
      </c>
    </row>
    <row r="32" spans="1:19" ht="17.25" thickTop="1" thickBot="1">
      <c r="A32" s="28" t="s">
        <v>27</v>
      </c>
      <c r="B32" s="18" t="s">
        <v>29</v>
      </c>
      <c r="C32" s="6">
        <v>259</v>
      </c>
      <c r="D32" s="6">
        <v>333</v>
      </c>
      <c r="E32" s="6">
        <v>759</v>
      </c>
      <c r="F32" s="6">
        <v>920</v>
      </c>
      <c r="G32" s="6">
        <v>1640</v>
      </c>
      <c r="H32" s="6">
        <v>2268</v>
      </c>
      <c r="I32" s="6">
        <v>2560</v>
      </c>
      <c r="J32" s="6">
        <v>3248</v>
      </c>
      <c r="K32" s="6">
        <v>6565</v>
      </c>
      <c r="L32" s="7" t="s">
        <v>92</v>
      </c>
      <c r="M32" s="18" t="s">
        <v>17</v>
      </c>
    </row>
    <row r="33" spans="1:13" ht="17.25" thickTop="1" thickBot="1">
      <c r="A33" s="28"/>
      <c r="B33" s="18" t="s">
        <v>115</v>
      </c>
      <c r="C33" s="6">
        <v>800</v>
      </c>
      <c r="D33" s="6">
        <v>1028</v>
      </c>
      <c r="E33" s="6">
        <v>2345</v>
      </c>
      <c r="F33" s="6">
        <v>2842</v>
      </c>
      <c r="G33" s="6">
        <v>5065</v>
      </c>
      <c r="H33" s="6">
        <v>7006</v>
      </c>
      <c r="I33" s="6">
        <v>7907</v>
      </c>
      <c r="J33" s="6">
        <v>10032</v>
      </c>
      <c r="K33" s="6">
        <v>20278</v>
      </c>
      <c r="L33" s="7" t="s">
        <v>110</v>
      </c>
      <c r="M33" s="18"/>
    </row>
    <row r="34" spans="1:13" ht="17.25" thickTop="1" thickBot="1">
      <c r="A34" s="28"/>
      <c r="B34" s="18" t="s">
        <v>133</v>
      </c>
      <c r="C34" s="6">
        <v>455</v>
      </c>
      <c r="D34" s="6">
        <v>585</v>
      </c>
      <c r="E34" s="6">
        <v>1332</v>
      </c>
      <c r="F34" s="6">
        <v>1614</v>
      </c>
      <c r="G34" s="6">
        <v>2879</v>
      </c>
      <c r="H34" s="6">
        <v>3981</v>
      </c>
      <c r="I34" s="6">
        <v>4493</v>
      </c>
      <c r="J34" s="6">
        <v>5700</v>
      </c>
      <c r="K34" s="6">
        <v>11522</v>
      </c>
      <c r="L34" s="7"/>
      <c r="M34" s="18"/>
    </row>
    <row r="35" spans="1:13" ht="17.25" thickTop="1" thickBot="1">
      <c r="A35" s="28"/>
      <c r="B35" s="18" t="s">
        <v>123</v>
      </c>
      <c r="C35" s="6">
        <v>618</v>
      </c>
      <c r="D35" s="6">
        <v>766</v>
      </c>
      <c r="E35" s="6">
        <v>1618</v>
      </c>
      <c r="F35" s="6">
        <v>1940</v>
      </c>
      <c r="G35" s="6">
        <v>3280</v>
      </c>
      <c r="H35" s="6">
        <v>4536</v>
      </c>
      <c r="I35" s="6">
        <v>5220</v>
      </c>
      <c r="J35" s="6">
        <v>6596</v>
      </c>
      <c r="K35" s="6">
        <v>13230</v>
      </c>
      <c r="L35" s="7" t="s">
        <v>93</v>
      </c>
      <c r="M35" s="18"/>
    </row>
    <row r="36" spans="1:13" ht="17.25" thickTop="1" thickBot="1">
      <c r="A36" s="28"/>
      <c r="B36" s="18" t="s">
        <v>30</v>
      </c>
      <c r="C36" s="6">
        <f>C32*1.2+C32</f>
        <v>569.79999999999995</v>
      </c>
      <c r="D36" s="6">
        <f t="shared" ref="D36:K36" si="14">D32*1.2+D32</f>
        <v>732.59999999999991</v>
      </c>
      <c r="E36" s="6">
        <f>E32*1.2+E32</f>
        <v>1669.8</v>
      </c>
      <c r="F36" s="6">
        <f t="shared" si="14"/>
        <v>2024</v>
      </c>
      <c r="G36" s="6">
        <f t="shared" si="14"/>
        <v>3608</v>
      </c>
      <c r="H36" s="6">
        <f t="shared" si="14"/>
        <v>4989.6000000000004</v>
      </c>
      <c r="I36" s="6">
        <f t="shared" si="14"/>
        <v>5632</v>
      </c>
      <c r="J36" s="6">
        <f t="shared" si="14"/>
        <v>7145.6</v>
      </c>
      <c r="K36" s="6">
        <f t="shared" si="14"/>
        <v>14443</v>
      </c>
      <c r="L36" s="7" t="s">
        <v>93</v>
      </c>
      <c r="M36" s="18">
        <v>862</v>
      </c>
    </row>
    <row r="37" spans="1:13" ht="17.25" thickTop="1" thickBot="1">
      <c r="A37" s="84"/>
      <c r="B37" s="95" t="s">
        <v>149</v>
      </c>
      <c r="C37" s="91">
        <f>C36*1.15</f>
        <v>655.26999999999987</v>
      </c>
      <c r="D37" s="91">
        <f t="shared" ref="D37:K37" si="15">D36*1.15</f>
        <v>842.48999999999978</v>
      </c>
      <c r="E37" s="91">
        <f t="shared" si="15"/>
        <v>1920.2699999999998</v>
      </c>
      <c r="F37" s="91">
        <f t="shared" si="15"/>
        <v>2327.6</v>
      </c>
      <c r="G37" s="91">
        <f t="shared" si="15"/>
        <v>4149.2</v>
      </c>
      <c r="H37" s="91">
        <f t="shared" si="15"/>
        <v>5738.04</v>
      </c>
      <c r="I37" s="91">
        <f t="shared" si="15"/>
        <v>6476.7999999999993</v>
      </c>
      <c r="J37" s="91">
        <f t="shared" si="15"/>
        <v>8217.44</v>
      </c>
      <c r="K37" s="91">
        <f t="shared" si="15"/>
        <v>16609.449999999997</v>
      </c>
      <c r="L37" s="7"/>
      <c r="M37" s="82"/>
    </row>
    <row r="38" spans="1:13" ht="17.25" thickTop="1" thickBot="1">
      <c r="A38" s="28"/>
      <c r="B38" s="18" t="s">
        <v>31</v>
      </c>
      <c r="C38" s="6">
        <v>259</v>
      </c>
      <c r="D38" s="6">
        <v>333</v>
      </c>
      <c r="E38" s="6">
        <v>759</v>
      </c>
      <c r="F38" s="6">
        <v>920</v>
      </c>
      <c r="G38" s="6">
        <v>1640</v>
      </c>
      <c r="H38" s="6">
        <v>2268</v>
      </c>
      <c r="I38" s="6">
        <v>2560</v>
      </c>
      <c r="J38" s="6">
        <v>3248</v>
      </c>
      <c r="K38" s="6">
        <v>6565</v>
      </c>
      <c r="L38" s="7" t="s">
        <v>91</v>
      </c>
      <c r="M38" s="18" t="s">
        <v>17</v>
      </c>
    </row>
    <row r="39" spans="1:13" ht="17.25" thickTop="1" thickBot="1">
      <c r="A39" s="28" t="s">
        <v>74</v>
      </c>
      <c r="B39" s="18" t="s">
        <v>32</v>
      </c>
      <c r="C39" s="6">
        <v>259</v>
      </c>
      <c r="D39" s="6">
        <v>333</v>
      </c>
      <c r="E39" s="6">
        <v>759</v>
      </c>
      <c r="F39" s="6">
        <v>920</v>
      </c>
      <c r="G39" s="6">
        <v>1640</v>
      </c>
      <c r="H39" s="6">
        <v>2268</v>
      </c>
      <c r="I39" s="6">
        <v>2560</v>
      </c>
      <c r="J39" s="6">
        <v>3248</v>
      </c>
      <c r="K39" s="6">
        <v>6565</v>
      </c>
      <c r="L39" s="7" t="s">
        <v>91</v>
      </c>
      <c r="M39" s="18" t="s">
        <v>17</v>
      </c>
    </row>
    <row r="40" spans="1:13" ht="17.25" thickTop="1" thickBot="1">
      <c r="A40" s="28"/>
      <c r="B40" s="18" t="s">
        <v>103</v>
      </c>
      <c r="C40" s="6">
        <f>C39*0.8+C39</f>
        <v>466.20000000000005</v>
      </c>
      <c r="D40" s="6">
        <f t="shared" ref="D40:K40" si="16">D39*0.8+D39</f>
        <v>599.40000000000009</v>
      </c>
      <c r="E40" s="6">
        <f t="shared" si="16"/>
        <v>1366.2</v>
      </c>
      <c r="F40" s="6">
        <f t="shared" si="16"/>
        <v>1656</v>
      </c>
      <c r="G40" s="6">
        <f t="shared" si="16"/>
        <v>2952</v>
      </c>
      <c r="H40" s="6">
        <f t="shared" si="16"/>
        <v>4082.4</v>
      </c>
      <c r="I40" s="6">
        <f t="shared" si="16"/>
        <v>4608</v>
      </c>
      <c r="J40" s="6">
        <f t="shared" si="16"/>
        <v>5846.4</v>
      </c>
      <c r="K40" s="6">
        <f t="shared" si="16"/>
        <v>11817</v>
      </c>
      <c r="L40" s="7"/>
      <c r="M40" s="18">
        <v>597.69000000000005</v>
      </c>
    </row>
    <row r="41" spans="1:13" ht="17.25" thickTop="1" thickBot="1">
      <c r="A41" s="28"/>
      <c r="B41" s="18" t="s">
        <v>33</v>
      </c>
      <c r="C41" s="6">
        <v>259</v>
      </c>
      <c r="D41" s="6">
        <v>333</v>
      </c>
      <c r="E41" s="6">
        <v>759</v>
      </c>
      <c r="F41" s="6">
        <v>920</v>
      </c>
      <c r="G41" s="6">
        <v>1640</v>
      </c>
      <c r="H41" s="6">
        <v>2268</v>
      </c>
      <c r="I41" s="6">
        <v>2560</v>
      </c>
      <c r="J41" s="6">
        <v>3248</v>
      </c>
      <c r="K41" s="6">
        <v>6565</v>
      </c>
      <c r="L41" s="7" t="s">
        <v>91</v>
      </c>
      <c r="M41" s="18" t="s">
        <v>17</v>
      </c>
    </row>
    <row r="42" spans="1:13" ht="17.25" thickTop="1" thickBot="1">
      <c r="A42" s="29"/>
      <c r="B42" s="18" t="s">
        <v>34</v>
      </c>
      <c r="C42" s="6">
        <f>C43*0.42+C43</f>
        <v>367.78</v>
      </c>
      <c r="D42" s="6">
        <f t="shared" ref="D42:K42" si="17">D43*0.42+D43</f>
        <v>472.86</v>
      </c>
      <c r="E42" s="6">
        <f t="shared" si="17"/>
        <v>1077.78</v>
      </c>
      <c r="F42" s="6">
        <f t="shared" si="17"/>
        <v>1306.4000000000001</v>
      </c>
      <c r="G42" s="6">
        <f t="shared" si="17"/>
        <v>2328.8000000000002</v>
      </c>
      <c r="H42" s="6">
        <f t="shared" si="17"/>
        <v>3220.56</v>
      </c>
      <c r="I42" s="6">
        <f t="shared" si="17"/>
        <v>3635.2</v>
      </c>
      <c r="J42" s="6">
        <f t="shared" si="17"/>
        <v>4612.16</v>
      </c>
      <c r="K42" s="6">
        <f t="shared" si="17"/>
        <v>9322.2999999999993</v>
      </c>
      <c r="L42" s="7" t="s">
        <v>92</v>
      </c>
      <c r="M42" s="18">
        <v>249</v>
      </c>
    </row>
    <row r="43" spans="1:13" ht="17.25" thickTop="1" thickBot="1">
      <c r="A43" s="30" t="s">
        <v>35</v>
      </c>
      <c r="B43" s="18" t="s">
        <v>35</v>
      </c>
      <c r="C43" s="6">
        <v>259</v>
      </c>
      <c r="D43" s="6">
        <v>333</v>
      </c>
      <c r="E43" s="6">
        <v>759</v>
      </c>
      <c r="F43" s="6">
        <v>920</v>
      </c>
      <c r="G43" s="6">
        <v>1640</v>
      </c>
      <c r="H43" s="6">
        <v>2268</v>
      </c>
      <c r="I43" s="6">
        <v>2560</v>
      </c>
      <c r="J43" s="6">
        <v>3248</v>
      </c>
      <c r="K43" s="6">
        <v>6565</v>
      </c>
      <c r="L43" s="7" t="s">
        <v>91</v>
      </c>
      <c r="M43" s="18" t="s">
        <v>17</v>
      </c>
    </row>
    <row r="44" spans="1:13" ht="17.25" thickTop="1" thickBot="1">
      <c r="A44" s="28"/>
      <c r="B44" s="18" t="s">
        <v>97</v>
      </c>
      <c r="C44" s="6">
        <f>C43*0.3+C43</f>
        <v>336.7</v>
      </c>
      <c r="D44" s="6">
        <f t="shared" ref="D44:K44" si="18">D43*0.3+D43</f>
        <v>432.9</v>
      </c>
      <c r="E44" s="6">
        <f t="shared" si="18"/>
        <v>986.7</v>
      </c>
      <c r="F44" s="6">
        <f t="shared" si="18"/>
        <v>1196</v>
      </c>
      <c r="G44" s="6">
        <f t="shared" si="18"/>
        <v>2132</v>
      </c>
      <c r="H44" s="6">
        <f t="shared" si="18"/>
        <v>2948.4</v>
      </c>
      <c r="I44" s="6">
        <f t="shared" si="18"/>
        <v>3328</v>
      </c>
      <c r="J44" s="6">
        <f t="shared" si="18"/>
        <v>4222.3999999999996</v>
      </c>
      <c r="K44" s="6">
        <f t="shared" si="18"/>
        <v>8534.5</v>
      </c>
      <c r="L44" s="7" t="s">
        <v>91</v>
      </c>
      <c r="M44" s="18">
        <v>90.21</v>
      </c>
    </row>
    <row r="45" spans="1:13" ht="17.25" thickTop="1" thickBot="1">
      <c r="A45" s="28"/>
      <c r="B45" s="18" t="s">
        <v>25</v>
      </c>
      <c r="C45" s="6">
        <f>C43*0.7+C43</f>
        <v>440.29999999999995</v>
      </c>
      <c r="D45" s="6">
        <f t="shared" ref="D45:K45" si="19">D43*0.7+D43</f>
        <v>566.1</v>
      </c>
      <c r="E45" s="6">
        <f t="shared" si="19"/>
        <v>1290.3</v>
      </c>
      <c r="F45" s="6">
        <f t="shared" si="19"/>
        <v>1564</v>
      </c>
      <c r="G45" s="6">
        <f t="shared" si="19"/>
        <v>2788</v>
      </c>
      <c r="H45" s="6">
        <f t="shared" si="19"/>
        <v>3855.6</v>
      </c>
      <c r="I45" s="6">
        <f t="shared" si="19"/>
        <v>4352</v>
      </c>
      <c r="J45" s="6">
        <f t="shared" si="19"/>
        <v>5521.6</v>
      </c>
      <c r="K45" s="6">
        <f t="shared" si="19"/>
        <v>11160.5</v>
      </c>
      <c r="L45" s="7" t="s">
        <v>91</v>
      </c>
      <c r="M45" s="18">
        <v>296.64</v>
      </c>
    </row>
    <row r="46" spans="1:13" ht="17.25" thickTop="1" thickBot="1">
      <c r="A46" s="28"/>
      <c r="B46" s="18" t="s">
        <v>68</v>
      </c>
      <c r="C46" s="6">
        <f>C43*0.42+C43</f>
        <v>367.78</v>
      </c>
      <c r="D46" s="6">
        <f t="shared" ref="D46:K46" si="20">D43*0.42+D43</f>
        <v>472.86</v>
      </c>
      <c r="E46" s="6">
        <f t="shared" si="20"/>
        <v>1077.78</v>
      </c>
      <c r="F46" s="6">
        <f t="shared" si="20"/>
        <v>1306.4000000000001</v>
      </c>
      <c r="G46" s="6">
        <f t="shared" si="20"/>
        <v>2328.8000000000002</v>
      </c>
      <c r="H46" s="6">
        <f t="shared" si="20"/>
        <v>3220.56</v>
      </c>
      <c r="I46" s="6">
        <f t="shared" si="20"/>
        <v>3635.2</v>
      </c>
      <c r="J46" s="6">
        <f t="shared" si="20"/>
        <v>4612.16</v>
      </c>
      <c r="K46" s="6">
        <f t="shared" si="20"/>
        <v>9322.2999999999993</v>
      </c>
      <c r="L46" s="7" t="s">
        <v>92</v>
      </c>
      <c r="M46" s="18">
        <v>249</v>
      </c>
    </row>
    <row r="47" spans="1:13" ht="17.25" thickTop="1" thickBot="1">
      <c r="A47" s="28"/>
      <c r="B47" s="18" t="s">
        <v>136</v>
      </c>
      <c r="C47" s="6">
        <v>337</v>
      </c>
      <c r="D47" s="6">
        <v>433</v>
      </c>
      <c r="E47" s="6">
        <v>987</v>
      </c>
      <c r="F47" s="6">
        <v>1196</v>
      </c>
      <c r="G47" s="6">
        <v>2132</v>
      </c>
      <c r="H47" s="6">
        <v>2948</v>
      </c>
      <c r="I47" s="6">
        <v>3328</v>
      </c>
      <c r="J47" s="6">
        <v>4222</v>
      </c>
      <c r="K47" s="6">
        <v>8535</v>
      </c>
      <c r="L47" s="7" t="s">
        <v>91</v>
      </c>
      <c r="M47" s="18"/>
    </row>
    <row r="48" spans="1:13" ht="17.25" thickTop="1" thickBot="1">
      <c r="A48" s="29"/>
      <c r="B48" s="18" t="s">
        <v>36</v>
      </c>
      <c r="C48" s="6">
        <f>C43*0.13+C43</f>
        <v>292.67</v>
      </c>
      <c r="D48" s="6">
        <f t="shared" ref="D48:K48" si="21">D43*0.13+D43</f>
        <v>376.29</v>
      </c>
      <c r="E48" s="6">
        <f t="shared" si="21"/>
        <v>857.67</v>
      </c>
      <c r="F48" s="6">
        <f t="shared" si="21"/>
        <v>1039.5999999999999</v>
      </c>
      <c r="G48" s="6">
        <f t="shared" si="21"/>
        <v>1853.2</v>
      </c>
      <c r="H48" s="6">
        <f t="shared" si="21"/>
        <v>2562.84</v>
      </c>
      <c r="I48" s="6">
        <f t="shared" si="21"/>
        <v>2892.8</v>
      </c>
      <c r="J48" s="6">
        <f t="shared" si="21"/>
        <v>3670.24</v>
      </c>
      <c r="K48" s="6">
        <f t="shared" si="21"/>
        <v>7418.45</v>
      </c>
      <c r="L48" s="7" t="s">
        <v>92</v>
      </c>
      <c r="M48" s="18">
        <v>82</v>
      </c>
    </row>
    <row r="49" spans="1:17" ht="17.25" thickTop="1" thickBot="1">
      <c r="A49" s="30"/>
      <c r="B49" s="18" t="s">
        <v>38</v>
      </c>
      <c r="C49" s="6">
        <v>259</v>
      </c>
      <c r="D49" s="6">
        <v>333</v>
      </c>
      <c r="E49" s="6">
        <v>759</v>
      </c>
      <c r="F49" s="6">
        <v>920</v>
      </c>
      <c r="G49" s="6">
        <v>1640</v>
      </c>
      <c r="H49" s="6">
        <v>2268</v>
      </c>
      <c r="I49" s="6">
        <v>2560</v>
      </c>
      <c r="J49" s="6">
        <v>3248</v>
      </c>
      <c r="K49" s="6">
        <v>6565</v>
      </c>
      <c r="L49" s="7" t="s">
        <v>91</v>
      </c>
      <c r="M49" s="18" t="s">
        <v>17</v>
      </c>
    </row>
    <row r="50" spans="1:17" ht="17.25" thickTop="1" thickBot="1">
      <c r="A50" s="28"/>
      <c r="B50" s="85" t="s">
        <v>147</v>
      </c>
      <c r="C50" s="86">
        <f>C49*1.2</f>
        <v>310.8</v>
      </c>
      <c r="D50" s="86">
        <f t="shared" ref="D50:K50" si="22">D49*1.2</f>
        <v>399.59999999999997</v>
      </c>
      <c r="E50" s="86">
        <f t="shared" si="22"/>
        <v>910.8</v>
      </c>
      <c r="F50" s="86">
        <f t="shared" si="22"/>
        <v>1104</v>
      </c>
      <c r="G50" s="86">
        <f t="shared" si="22"/>
        <v>1968</v>
      </c>
      <c r="H50" s="86">
        <f t="shared" si="22"/>
        <v>2721.6</v>
      </c>
      <c r="I50" s="86">
        <f t="shared" si="22"/>
        <v>3072</v>
      </c>
      <c r="J50" s="86">
        <f t="shared" si="22"/>
        <v>3897.6</v>
      </c>
      <c r="K50" s="86">
        <f t="shared" si="22"/>
        <v>7878</v>
      </c>
      <c r="L50" s="86" t="s">
        <v>91</v>
      </c>
      <c r="M50" s="85" t="s">
        <v>17</v>
      </c>
    </row>
    <row r="51" spans="1:17" ht="17.25" thickTop="1" thickBot="1">
      <c r="A51" s="28"/>
      <c r="B51" s="85" t="s">
        <v>148</v>
      </c>
      <c r="C51" s="86">
        <f>C49*1.25</f>
        <v>323.75</v>
      </c>
      <c r="D51" s="86">
        <f t="shared" ref="D51:K51" si="23">D49*1.25</f>
        <v>416.25</v>
      </c>
      <c r="E51" s="86">
        <f t="shared" si="23"/>
        <v>948.75</v>
      </c>
      <c r="F51" s="86">
        <f t="shared" si="23"/>
        <v>1150</v>
      </c>
      <c r="G51" s="86">
        <f t="shared" si="23"/>
        <v>2050</v>
      </c>
      <c r="H51" s="86">
        <f t="shared" si="23"/>
        <v>2835</v>
      </c>
      <c r="I51" s="86">
        <f t="shared" si="23"/>
        <v>3200</v>
      </c>
      <c r="J51" s="86">
        <f t="shared" si="23"/>
        <v>4060</v>
      </c>
      <c r="K51" s="86">
        <f t="shared" si="23"/>
        <v>8206.25</v>
      </c>
      <c r="L51" s="87" t="s">
        <v>91</v>
      </c>
      <c r="M51" s="85" t="s">
        <v>17</v>
      </c>
    </row>
    <row r="52" spans="1:17" ht="17.25" thickTop="1" thickBot="1">
      <c r="A52" s="28"/>
      <c r="B52" s="18" t="s">
        <v>39</v>
      </c>
      <c r="D52" s="6">
        <f t="shared" ref="D52:K52" si="24">D43*0.2+D43</f>
        <v>399.6</v>
      </c>
      <c r="E52" s="6">
        <f t="shared" si="24"/>
        <v>910.8</v>
      </c>
      <c r="F52" s="6">
        <f t="shared" si="24"/>
        <v>1104</v>
      </c>
      <c r="G52" s="6">
        <f t="shared" si="24"/>
        <v>1968</v>
      </c>
      <c r="H52" s="6">
        <f t="shared" si="24"/>
        <v>2721.6</v>
      </c>
      <c r="I52" s="6">
        <f t="shared" si="24"/>
        <v>3072</v>
      </c>
      <c r="J52" s="6">
        <f t="shared" si="24"/>
        <v>3897.6</v>
      </c>
      <c r="K52" s="6">
        <f t="shared" si="24"/>
        <v>7878</v>
      </c>
      <c r="L52" s="7" t="s">
        <v>92</v>
      </c>
      <c r="M52" s="18">
        <v>55</v>
      </c>
    </row>
    <row r="53" spans="1:17" ht="17.25" thickTop="1" thickBot="1">
      <c r="A53" s="28" t="s">
        <v>37</v>
      </c>
      <c r="B53" s="18" t="s">
        <v>40</v>
      </c>
      <c r="C53" s="6">
        <f>C49*0.15+C49</f>
        <v>297.85000000000002</v>
      </c>
      <c r="D53" s="6">
        <f t="shared" ref="D53:K53" si="25">D49*0.15+D49</f>
        <v>382.95</v>
      </c>
      <c r="E53" s="6">
        <f t="shared" si="25"/>
        <v>872.85</v>
      </c>
      <c r="F53" s="6">
        <f t="shared" si="25"/>
        <v>1058</v>
      </c>
      <c r="G53" s="6">
        <f t="shared" si="25"/>
        <v>1886</v>
      </c>
      <c r="H53" s="6">
        <f t="shared" si="25"/>
        <v>2608.1999999999998</v>
      </c>
      <c r="I53" s="6">
        <f t="shared" si="25"/>
        <v>2944</v>
      </c>
      <c r="J53" s="6">
        <f t="shared" si="25"/>
        <v>3735.2</v>
      </c>
      <c r="K53" s="6">
        <f t="shared" si="25"/>
        <v>7549.75</v>
      </c>
      <c r="L53" s="7" t="s">
        <v>92</v>
      </c>
      <c r="M53" s="18">
        <v>52</v>
      </c>
    </row>
    <row r="54" spans="1:17" ht="17.25" thickTop="1" thickBot="1">
      <c r="A54" s="28"/>
      <c r="B54" s="18" t="s">
        <v>104</v>
      </c>
      <c r="C54" s="6">
        <f>C49*0.4+C49</f>
        <v>362.6</v>
      </c>
      <c r="D54" s="6">
        <f t="shared" ref="D54:K54" si="26">D49*0.4+D49</f>
        <v>466.20000000000005</v>
      </c>
      <c r="E54" s="6">
        <f t="shared" si="26"/>
        <v>1062.5999999999999</v>
      </c>
      <c r="F54" s="6">
        <f t="shared" si="26"/>
        <v>1288</v>
      </c>
      <c r="G54" s="6">
        <f t="shared" si="26"/>
        <v>2296</v>
      </c>
      <c r="H54" s="6">
        <f t="shared" si="26"/>
        <v>3175.2</v>
      </c>
      <c r="I54" s="6">
        <f t="shared" si="26"/>
        <v>3584</v>
      </c>
      <c r="J54" s="6">
        <f t="shared" si="26"/>
        <v>4547.2</v>
      </c>
      <c r="K54" s="6">
        <f t="shared" si="26"/>
        <v>9191</v>
      </c>
      <c r="L54" s="7"/>
      <c r="M54" s="18">
        <v>109.69</v>
      </c>
    </row>
    <row r="55" spans="1:17" ht="17.25" thickTop="1" thickBot="1">
      <c r="A55" s="28"/>
      <c r="B55" s="18" t="s">
        <v>41</v>
      </c>
      <c r="C55" s="6">
        <f>C49*0.3+C49</f>
        <v>336.7</v>
      </c>
      <c r="D55" s="6">
        <f t="shared" ref="D55:K55" si="27">D49*0.3+D49</f>
        <v>432.9</v>
      </c>
      <c r="E55" s="6">
        <f t="shared" si="27"/>
        <v>986.7</v>
      </c>
      <c r="F55" s="6">
        <f t="shared" si="27"/>
        <v>1196</v>
      </c>
      <c r="G55" s="6">
        <f t="shared" si="27"/>
        <v>2132</v>
      </c>
      <c r="H55" s="6">
        <f t="shared" si="27"/>
        <v>2948.4</v>
      </c>
      <c r="I55" s="6">
        <f t="shared" si="27"/>
        <v>3328</v>
      </c>
      <c r="J55" s="6">
        <f t="shared" si="27"/>
        <v>4222.3999999999996</v>
      </c>
      <c r="K55" s="6">
        <f t="shared" si="27"/>
        <v>8534.5</v>
      </c>
      <c r="L55" s="7" t="s">
        <v>92</v>
      </c>
      <c r="M55" s="18">
        <v>120</v>
      </c>
    </row>
    <row r="56" spans="1:17" ht="17.25" thickTop="1" thickBot="1">
      <c r="A56" s="28"/>
      <c r="B56" s="18" t="s">
        <v>95</v>
      </c>
      <c r="C56" s="6">
        <f>C49*0.4+C49</f>
        <v>362.6</v>
      </c>
      <c r="D56" s="6">
        <f t="shared" ref="D56:K56" si="28">D49*0.4+D49</f>
        <v>466.20000000000005</v>
      </c>
      <c r="E56" s="6">
        <f t="shared" si="28"/>
        <v>1062.5999999999999</v>
      </c>
      <c r="F56" s="6">
        <f t="shared" si="28"/>
        <v>1288</v>
      </c>
      <c r="G56" s="6">
        <f t="shared" si="28"/>
        <v>2296</v>
      </c>
      <c r="H56" s="6">
        <f t="shared" si="28"/>
        <v>3175.2</v>
      </c>
      <c r="I56" s="6">
        <f t="shared" si="28"/>
        <v>3584</v>
      </c>
      <c r="J56" s="6">
        <f t="shared" si="28"/>
        <v>4547.2</v>
      </c>
      <c r="K56" s="6">
        <f t="shared" si="28"/>
        <v>9191</v>
      </c>
      <c r="L56" s="7" t="s">
        <v>91</v>
      </c>
      <c r="M56" s="18">
        <v>190</v>
      </c>
    </row>
    <row r="57" spans="1:17" ht="17.25" thickTop="1" thickBot="1">
      <c r="A57" s="28"/>
      <c r="B57" s="20" t="s">
        <v>42</v>
      </c>
      <c r="C57" s="6">
        <f>C49*0.2+C49</f>
        <v>310.8</v>
      </c>
      <c r="D57" s="6">
        <f t="shared" ref="D57:K57" si="29">D49*0.2+D49</f>
        <v>399.6</v>
      </c>
      <c r="E57" s="6">
        <f t="shared" si="29"/>
        <v>910.8</v>
      </c>
      <c r="F57" s="6">
        <f t="shared" si="29"/>
        <v>1104</v>
      </c>
      <c r="G57" s="6">
        <f t="shared" si="29"/>
        <v>1968</v>
      </c>
      <c r="H57" s="6">
        <f t="shared" si="29"/>
        <v>2721.6</v>
      </c>
      <c r="I57" s="6">
        <f t="shared" si="29"/>
        <v>3072</v>
      </c>
      <c r="J57" s="6">
        <f t="shared" si="29"/>
        <v>3897.6</v>
      </c>
      <c r="K57" s="6">
        <f t="shared" si="29"/>
        <v>7878</v>
      </c>
      <c r="L57" s="7" t="s">
        <v>92</v>
      </c>
      <c r="M57" s="18">
        <v>74</v>
      </c>
      <c r="Q57" s="13"/>
    </row>
    <row r="58" spans="1:17" ht="17.25" thickTop="1" thickBot="1">
      <c r="A58" s="31"/>
      <c r="B58" s="21" t="s">
        <v>116</v>
      </c>
      <c r="C58" s="22">
        <v>373</v>
      </c>
      <c r="D58" s="6">
        <v>480</v>
      </c>
      <c r="E58" s="6">
        <v>1093</v>
      </c>
      <c r="F58" s="6">
        <v>1325</v>
      </c>
      <c r="G58" s="6">
        <v>2362</v>
      </c>
      <c r="H58" s="6">
        <v>2722</v>
      </c>
      <c r="I58" s="6">
        <v>3684</v>
      </c>
      <c r="J58" s="6">
        <v>4678</v>
      </c>
      <c r="K58" s="6">
        <v>9454</v>
      </c>
      <c r="L58" s="7" t="s">
        <v>118</v>
      </c>
      <c r="M58" s="18"/>
      <c r="O58" s="13"/>
    </row>
    <row r="59" spans="1:17" ht="17.25" thickTop="1" thickBot="1">
      <c r="A59" s="31"/>
      <c r="B59" s="21" t="s">
        <v>117</v>
      </c>
      <c r="C59" s="22">
        <v>448</v>
      </c>
      <c r="D59" s="6">
        <v>576</v>
      </c>
      <c r="E59" s="6">
        <v>1312</v>
      </c>
      <c r="F59" s="6">
        <v>1590</v>
      </c>
      <c r="G59" s="6">
        <v>2834</v>
      </c>
      <c r="H59" s="6">
        <v>3266</v>
      </c>
      <c r="I59" s="6">
        <v>4421</v>
      </c>
      <c r="J59" s="6">
        <v>5614</v>
      </c>
      <c r="K59" s="6">
        <v>11345</v>
      </c>
      <c r="L59" s="7" t="s">
        <v>119</v>
      </c>
      <c r="M59" s="18"/>
    </row>
    <row r="60" spans="1:17" ht="17.25" thickTop="1" thickBot="1">
      <c r="A60" s="28"/>
      <c r="B60" s="17" t="s">
        <v>120</v>
      </c>
      <c r="C60" s="6">
        <v>502</v>
      </c>
      <c r="D60" s="6">
        <v>691</v>
      </c>
      <c r="E60" s="6">
        <v>1574</v>
      </c>
      <c r="F60" s="6">
        <v>1908</v>
      </c>
      <c r="G60" s="6">
        <v>3401</v>
      </c>
      <c r="H60" s="6">
        <v>3919</v>
      </c>
      <c r="I60" s="6">
        <v>5305</v>
      </c>
      <c r="J60" s="6">
        <v>6737</v>
      </c>
      <c r="K60" s="6">
        <v>13614</v>
      </c>
      <c r="L60" s="7" t="s">
        <v>92</v>
      </c>
      <c r="M60" s="18"/>
    </row>
    <row r="61" spans="1:17" ht="17.25" thickTop="1" thickBot="1">
      <c r="A61" s="31"/>
      <c r="B61" s="70" t="s">
        <v>144</v>
      </c>
      <c r="C61" s="6">
        <v>583</v>
      </c>
      <c r="D61" s="6">
        <v>750</v>
      </c>
      <c r="E61" s="6">
        <v>1706</v>
      </c>
      <c r="F61" s="6">
        <v>2070</v>
      </c>
      <c r="G61" s="6">
        <v>3690</v>
      </c>
      <c r="H61" s="6">
        <v>5103</v>
      </c>
      <c r="I61" s="6">
        <v>5760</v>
      </c>
      <c r="J61" s="6">
        <v>7308</v>
      </c>
      <c r="K61" s="6">
        <v>14772</v>
      </c>
      <c r="L61" s="7"/>
      <c r="M61" s="69"/>
    </row>
    <row r="62" spans="1:17" ht="17.25" thickTop="1" thickBot="1">
      <c r="A62" s="29"/>
      <c r="B62" s="29" t="s">
        <v>145</v>
      </c>
      <c r="C62" s="86">
        <v>648</v>
      </c>
      <c r="D62" s="86">
        <v>833</v>
      </c>
      <c r="E62" s="86">
        <v>1896</v>
      </c>
      <c r="F62" s="86">
        <v>2300</v>
      </c>
      <c r="G62" s="86">
        <v>4100</v>
      </c>
      <c r="H62" s="86">
        <v>5670</v>
      </c>
      <c r="I62" s="86">
        <v>6400</v>
      </c>
      <c r="J62" s="86">
        <v>8120</v>
      </c>
      <c r="K62" s="86">
        <v>16413</v>
      </c>
      <c r="L62" s="87" t="s">
        <v>92</v>
      </c>
      <c r="M62" s="69"/>
    </row>
    <row r="63" spans="1:17" ht="17.25" thickTop="1" thickBot="1">
      <c r="A63" s="103" t="s">
        <v>43</v>
      </c>
      <c r="B63" s="18" t="s">
        <v>43</v>
      </c>
      <c r="C63" s="6">
        <v>259</v>
      </c>
      <c r="D63" s="6">
        <v>333</v>
      </c>
      <c r="E63" s="6">
        <v>759</v>
      </c>
      <c r="F63" s="6">
        <v>920</v>
      </c>
      <c r="G63" s="6">
        <v>1640</v>
      </c>
      <c r="H63" s="6">
        <v>2268</v>
      </c>
      <c r="I63" s="6">
        <v>2560</v>
      </c>
      <c r="J63" s="6">
        <v>3248</v>
      </c>
      <c r="K63" s="6">
        <v>6565</v>
      </c>
      <c r="L63" s="7" t="s">
        <v>91</v>
      </c>
      <c r="M63" s="18" t="s">
        <v>17</v>
      </c>
    </row>
    <row r="64" spans="1:17" ht="17.25" thickTop="1" thickBot="1">
      <c r="A64" s="103"/>
      <c r="B64" s="18" t="s">
        <v>44</v>
      </c>
      <c r="C64" s="6">
        <f>C63*0.42+C63</f>
        <v>367.78</v>
      </c>
      <c r="D64" s="6">
        <f t="shared" ref="D64:K64" si="30">D63*0.42+D63</f>
        <v>472.86</v>
      </c>
      <c r="E64" s="6">
        <f t="shared" si="30"/>
        <v>1077.78</v>
      </c>
      <c r="F64" s="6">
        <f t="shared" si="30"/>
        <v>1306.4000000000001</v>
      </c>
      <c r="G64" s="6">
        <f t="shared" si="30"/>
        <v>2328.8000000000002</v>
      </c>
      <c r="H64" s="6">
        <f t="shared" si="30"/>
        <v>3220.56</v>
      </c>
      <c r="I64" s="6">
        <f t="shared" si="30"/>
        <v>3635.2</v>
      </c>
      <c r="J64" s="6">
        <f t="shared" si="30"/>
        <v>4612.16</v>
      </c>
      <c r="K64" s="6">
        <f t="shared" si="30"/>
        <v>9322.2999999999993</v>
      </c>
      <c r="L64" s="7" t="s">
        <v>93</v>
      </c>
      <c r="M64" s="18">
        <v>237</v>
      </c>
    </row>
    <row r="65" spans="1:13" ht="17.25" thickTop="1" thickBot="1">
      <c r="A65" s="20"/>
      <c r="B65" s="99" t="s">
        <v>157</v>
      </c>
      <c r="C65" s="6">
        <v>350</v>
      </c>
      <c r="D65" s="6">
        <v>450</v>
      </c>
      <c r="E65" s="6">
        <v>1025</v>
      </c>
      <c r="F65" s="6">
        <v>1242</v>
      </c>
      <c r="G65" s="6">
        <v>2214</v>
      </c>
      <c r="H65" s="6">
        <v>3062</v>
      </c>
      <c r="I65" s="6">
        <v>3456</v>
      </c>
      <c r="J65" s="6">
        <v>4385</v>
      </c>
      <c r="K65" s="6">
        <v>8863</v>
      </c>
      <c r="L65" s="7" t="s">
        <v>92</v>
      </c>
      <c r="M65" s="67"/>
    </row>
    <row r="66" spans="1:13" ht="17.25" thickTop="1" thickBot="1">
      <c r="A66" s="30"/>
      <c r="B66" s="18" t="s">
        <v>45</v>
      </c>
      <c r="C66" s="6">
        <v>259</v>
      </c>
      <c r="D66" s="6">
        <v>333</v>
      </c>
      <c r="E66" s="6">
        <v>759</v>
      </c>
      <c r="F66" s="6">
        <v>920</v>
      </c>
      <c r="G66" s="6">
        <v>1640</v>
      </c>
      <c r="H66" s="6">
        <v>2268</v>
      </c>
      <c r="I66" s="6">
        <v>2560</v>
      </c>
      <c r="J66" s="6">
        <v>3248</v>
      </c>
      <c r="K66" s="6">
        <v>6565</v>
      </c>
      <c r="L66" s="7" t="s">
        <v>91</v>
      </c>
      <c r="M66" s="18" t="s">
        <v>17</v>
      </c>
    </row>
    <row r="67" spans="1:13" ht="17.25" thickTop="1" thickBot="1">
      <c r="A67" s="28"/>
      <c r="B67" s="18" t="s">
        <v>96</v>
      </c>
      <c r="C67" s="6">
        <f>C63*0.15+C63</f>
        <v>297.85000000000002</v>
      </c>
      <c r="D67" s="6">
        <f t="shared" ref="D67:K67" si="31">D63*0.15+D63</f>
        <v>382.95</v>
      </c>
      <c r="E67" s="6">
        <f t="shared" si="31"/>
        <v>872.85</v>
      </c>
      <c r="F67" s="6">
        <f t="shared" si="31"/>
        <v>1058</v>
      </c>
      <c r="G67" s="6">
        <f t="shared" si="31"/>
        <v>1886</v>
      </c>
      <c r="H67" s="6">
        <f t="shared" si="31"/>
        <v>2608.1999999999998</v>
      </c>
      <c r="I67" s="6">
        <f t="shared" si="31"/>
        <v>2944</v>
      </c>
      <c r="J67" s="6">
        <f t="shared" si="31"/>
        <v>3735.2</v>
      </c>
      <c r="K67" s="6">
        <f t="shared" si="31"/>
        <v>7549.75</v>
      </c>
      <c r="L67" s="6" t="s">
        <v>91</v>
      </c>
      <c r="M67" s="18">
        <v>49</v>
      </c>
    </row>
    <row r="68" spans="1:13" ht="17.25" thickTop="1" thickBot="1">
      <c r="A68" s="28" t="s">
        <v>45</v>
      </c>
      <c r="B68" s="18" t="s">
        <v>46</v>
      </c>
      <c r="C68" s="6">
        <f>C66*0.4+C66</f>
        <v>362.6</v>
      </c>
      <c r="D68" s="6">
        <f t="shared" ref="D68:K68" si="32">D66*0.4+D66</f>
        <v>466.20000000000005</v>
      </c>
      <c r="E68" s="6">
        <f t="shared" si="32"/>
        <v>1062.5999999999999</v>
      </c>
      <c r="F68" s="6">
        <f t="shared" si="32"/>
        <v>1288</v>
      </c>
      <c r="G68" s="6">
        <f t="shared" si="32"/>
        <v>2296</v>
      </c>
      <c r="H68" s="6">
        <f t="shared" si="32"/>
        <v>3175.2</v>
      </c>
      <c r="I68" s="6">
        <f t="shared" si="32"/>
        <v>3584</v>
      </c>
      <c r="J68" s="6">
        <f t="shared" si="32"/>
        <v>4547.2</v>
      </c>
      <c r="K68" s="6">
        <f t="shared" si="32"/>
        <v>9191</v>
      </c>
      <c r="L68" s="7" t="s">
        <v>92</v>
      </c>
      <c r="M68" s="18">
        <v>219</v>
      </c>
    </row>
    <row r="69" spans="1:13" ht="17.25" thickTop="1" thickBot="1">
      <c r="A69" s="28"/>
      <c r="B69" s="18" t="s">
        <v>48</v>
      </c>
      <c r="C69" s="6">
        <v>648</v>
      </c>
      <c r="D69" s="6">
        <v>833</v>
      </c>
      <c r="E69" s="6">
        <v>1896</v>
      </c>
      <c r="F69" s="6">
        <v>2300</v>
      </c>
      <c r="G69" s="6">
        <v>4100</v>
      </c>
      <c r="H69" s="6">
        <v>5670</v>
      </c>
      <c r="I69" s="6">
        <v>6400</v>
      </c>
      <c r="J69" s="6">
        <v>8120</v>
      </c>
      <c r="K69" s="6">
        <v>16413</v>
      </c>
      <c r="L69" s="7" t="s">
        <v>92</v>
      </c>
      <c r="M69" s="18"/>
    </row>
    <row r="70" spans="1:13" ht="17.25" thickTop="1" thickBot="1">
      <c r="A70" s="28"/>
      <c r="B70" s="18" t="s">
        <v>134</v>
      </c>
      <c r="C70" s="6">
        <v>337</v>
      </c>
      <c r="D70" s="6">
        <v>433</v>
      </c>
      <c r="E70" s="6">
        <v>987</v>
      </c>
      <c r="F70" s="6">
        <v>1196</v>
      </c>
      <c r="G70" s="6">
        <v>2132</v>
      </c>
      <c r="H70" s="6">
        <v>2948</v>
      </c>
      <c r="I70" s="6">
        <v>3328</v>
      </c>
      <c r="J70" s="6">
        <v>4222</v>
      </c>
      <c r="K70" s="6">
        <v>8535</v>
      </c>
      <c r="L70" s="7" t="s">
        <v>91</v>
      </c>
      <c r="M70" s="18"/>
    </row>
    <row r="71" spans="1:13" ht="17.25" thickTop="1" thickBot="1">
      <c r="A71" s="28"/>
      <c r="B71" s="18" t="s">
        <v>95</v>
      </c>
      <c r="C71" s="6">
        <f>C66*0.3+C66</f>
        <v>336.7</v>
      </c>
      <c r="D71" s="6">
        <f t="shared" ref="D71:K71" si="33">D66*0.3+D66</f>
        <v>432.9</v>
      </c>
      <c r="E71" s="6">
        <f t="shared" si="33"/>
        <v>986.7</v>
      </c>
      <c r="F71" s="6">
        <f t="shared" si="33"/>
        <v>1196</v>
      </c>
      <c r="G71" s="6">
        <f t="shared" si="33"/>
        <v>2132</v>
      </c>
      <c r="H71" s="6">
        <f t="shared" si="33"/>
        <v>2948.4</v>
      </c>
      <c r="I71" s="6">
        <f t="shared" si="33"/>
        <v>3328</v>
      </c>
      <c r="J71" s="6">
        <f t="shared" si="33"/>
        <v>4222.3999999999996</v>
      </c>
      <c r="K71" s="6">
        <f t="shared" si="33"/>
        <v>8534.5</v>
      </c>
      <c r="L71" s="7" t="s">
        <v>91</v>
      </c>
      <c r="M71" s="18">
        <v>192</v>
      </c>
    </row>
    <row r="72" spans="1:13" ht="17.25" thickTop="1" thickBot="1">
      <c r="A72" s="28"/>
      <c r="B72" s="99" t="s">
        <v>124</v>
      </c>
      <c r="C72" s="6">
        <v>778</v>
      </c>
      <c r="D72" s="6">
        <v>1000</v>
      </c>
      <c r="E72" s="6">
        <v>2275</v>
      </c>
      <c r="F72" s="6">
        <v>2760</v>
      </c>
      <c r="G72" s="6">
        <v>4920</v>
      </c>
      <c r="H72" s="6">
        <v>6804</v>
      </c>
      <c r="I72" s="6">
        <v>7680</v>
      </c>
      <c r="J72" s="6">
        <v>9744</v>
      </c>
      <c r="K72" s="6">
        <v>19696</v>
      </c>
      <c r="L72" s="7"/>
      <c r="M72" s="99"/>
    </row>
    <row r="73" spans="1:13" ht="17.25" thickTop="1" thickBot="1">
      <c r="A73" s="29"/>
      <c r="B73" s="18" t="s">
        <v>47</v>
      </c>
      <c r="C73" s="6">
        <f>C66*0.6+C66</f>
        <v>414.4</v>
      </c>
      <c r="D73" s="6">
        <f t="shared" ref="D73:K73" si="34">D66*0.6+D66</f>
        <v>532.79999999999995</v>
      </c>
      <c r="E73" s="6">
        <f t="shared" si="34"/>
        <v>1214.4000000000001</v>
      </c>
      <c r="F73" s="6">
        <f t="shared" si="34"/>
        <v>1472</v>
      </c>
      <c r="G73" s="6">
        <f t="shared" si="34"/>
        <v>2624</v>
      </c>
      <c r="H73" s="6">
        <f t="shared" si="34"/>
        <v>3628.8</v>
      </c>
      <c r="I73" s="6">
        <f t="shared" si="34"/>
        <v>4096</v>
      </c>
      <c r="J73" s="6">
        <f t="shared" si="34"/>
        <v>5196.8</v>
      </c>
      <c r="K73" s="6">
        <f t="shared" si="34"/>
        <v>10504</v>
      </c>
      <c r="L73" s="7" t="s">
        <v>93</v>
      </c>
      <c r="M73" s="18">
        <v>319</v>
      </c>
    </row>
    <row r="74" spans="1:13" ht="17.25" thickTop="1" thickBot="1">
      <c r="A74" s="18" t="s">
        <v>48</v>
      </c>
      <c r="B74" s="18" t="s">
        <v>48</v>
      </c>
      <c r="C74" s="6">
        <v>259</v>
      </c>
      <c r="D74" s="6">
        <v>333</v>
      </c>
      <c r="E74" s="6">
        <v>759</v>
      </c>
      <c r="F74" s="6">
        <v>920</v>
      </c>
      <c r="G74" s="6">
        <v>1640</v>
      </c>
      <c r="H74" s="6">
        <v>2268</v>
      </c>
      <c r="I74" s="6">
        <v>2560</v>
      </c>
      <c r="J74" s="6">
        <v>3248</v>
      </c>
      <c r="K74" s="6">
        <v>6565</v>
      </c>
      <c r="L74" s="7" t="s">
        <v>91</v>
      </c>
      <c r="M74" s="18" t="s">
        <v>17</v>
      </c>
    </row>
    <row r="75" spans="1:13" ht="17.25" thickTop="1" thickBot="1">
      <c r="A75" s="18"/>
      <c r="B75" s="18" t="s">
        <v>124</v>
      </c>
      <c r="C75" s="6">
        <v>337</v>
      </c>
      <c r="D75" s="6">
        <v>433</v>
      </c>
      <c r="E75" s="6">
        <v>987</v>
      </c>
      <c r="F75" s="6">
        <v>1196</v>
      </c>
      <c r="G75" s="6">
        <v>2132</v>
      </c>
      <c r="H75" s="6">
        <v>2948</v>
      </c>
      <c r="I75" s="6">
        <v>3328</v>
      </c>
      <c r="J75" s="6">
        <v>4222</v>
      </c>
      <c r="K75" s="6">
        <v>8535</v>
      </c>
      <c r="L75" s="7" t="s">
        <v>91</v>
      </c>
      <c r="M75" s="18"/>
    </row>
    <row r="76" spans="1:13" ht="17.25" thickTop="1" thickBot="1">
      <c r="A76" s="103" t="s">
        <v>49</v>
      </c>
      <c r="B76" s="18" t="s">
        <v>50</v>
      </c>
      <c r="C76" s="6">
        <f>C74*0.4+C74</f>
        <v>362.6</v>
      </c>
      <c r="D76" s="6">
        <f t="shared" ref="D76:K76" si="35">D74*0.4+D74</f>
        <v>466.20000000000005</v>
      </c>
      <c r="E76" s="6">
        <f t="shared" si="35"/>
        <v>1062.5999999999999</v>
      </c>
      <c r="F76" s="6">
        <f t="shared" si="35"/>
        <v>1288</v>
      </c>
      <c r="G76" s="6">
        <f t="shared" si="35"/>
        <v>2296</v>
      </c>
      <c r="H76" s="6">
        <f t="shared" si="35"/>
        <v>3175.2</v>
      </c>
      <c r="I76" s="6">
        <f t="shared" si="35"/>
        <v>3584</v>
      </c>
      <c r="J76" s="6">
        <f t="shared" si="35"/>
        <v>4547.2</v>
      </c>
      <c r="K76" s="6">
        <f t="shared" si="35"/>
        <v>9191</v>
      </c>
      <c r="L76" s="7" t="s">
        <v>93</v>
      </c>
      <c r="M76" s="18">
        <v>62</v>
      </c>
    </row>
    <row r="77" spans="1:13" ht="17.25" thickTop="1" thickBot="1">
      <c r="A77" s="103"/>
      <c r="B77" s="18" t="s">
        <v>128</v>
      </c>
      <c r="C77" s="6">
        <v>436</v>
      </c>
      <c r="D77" s="6">
        <v>559</v>
      </c>
      <c r="E77" s="6">
        <v>1276</v>
      </c>
      <c r="F77" s="6">
        <v>1546</v>
      </c>
      <c r="G77" s="6">
        <v>2755</v>
      </c>
      <c r="H77" s="6">
        <v>3810</v>
      </c>
      <c r="I77" s="6">
        <v>4301</v>
      </c>
      <c r="J77" s="6">
        <v>5456</v>
      </c>
      <c r="K77" s="6">
        <v>11029</v>
      </c>
      <c r="L77" s="7" t="s">
        <v>93</v>
      </c>
      <c r="M77" s="18"/>
    </row>
    <row r="78" spans="1:13" ht="17.25" thickTop="1" thickBot="1">
      <c r="A78" s="103"/>
      <c r="B78" s="18" t="s">
        <v>51</v>
      </c>
      <c r="C78" s="6">
        <v>259</v>
      </c>
      <c r="D78" s="6">
        <v>333</v>
      </c>
      <c r="E78" s="6">
        <v>759</v>
      </c>
      <c r="F78" s="6">
        <v>920</v>
      </c>
      <c r="G78" s="6">
        <v>1640</v>
      </c>
      <c r="H78" s="6">
        <v>2268</v>
      </c>
      <c r="I78" s="6">
        <v>2560</v>
      </c>
      <c r="J78" s="6">
        <v>3248</v>
      </c>
      <c r="K78" s="6">
        <v>6565</v>
      </c>
      <c r="L78" s="7" t="s">
        <v>91</v>
      </c>
      <c r="M78" s="18" t="s">
        <v>17</v>
      </c>
    </row>
    <row r="79" spans="1:13" ht="17.25" thickTop="1" thickBot="1">
      <c r="A79" s="30"/>
      <c r="B79" s="18" t="s">
        <v>52</v>
      </c>
      <c r="C79" s="6">
        <v>259</v>
      </c>
      <c r="D79" s="6">
        <v>333</v>
      </c>
      <c r="E79" s="6">
        <v>759</v>
      </c>
      <c r="F79" s="6">
        <v>920</v>
      </c>
      <c r="G79" s="6">
        <v>1640</v>
      </c>
      <c r="H79" s="6">
        <v>2268</v>
      </c>
      <c r="I79" s="6">
        <v>2560</v>
      </c>
      <c r="J79" s="6">
        <v>3248</v>
      </c>
      <c r="K79" s="6">
        <v>6565</v>
      </c>
      <c r="L79" s="7" t="s">
        <v>91</v>
      </c>
      <c r="M79" s="18" t="s">
        <v>17</v>
      </c>
    </row>
    <row r="80" spans="1:13" ht="17.25" thickTop="1" thickBot="1">
      <c r="A80" s="28"/>
      <c r="B80" s="18" t="s">
        <v>69</v>
      </c>
      <c r="C80" s="6">
        <f>C79*0.4+C79</f>
        <v>362.6</v>
      </c>
      <c r="D80" s="6">
        <f t="shared" ref="D80:K80" si="36">D79*0.4+D79</f>
        <v>466.20000000000005</v>
      </c>
      <c r="E80" s="6">
        <f t="shared" si="36"/>
        <v>1062.5999999999999</v>
      </c>
      <c r="F80" s="6">
        <f t="shared" si="36"/>
        <v>1288</v>
      </c>
      <c r="G80" s="6">
        <f t="shared" si="36"/>
        <v>2296</v>
      </c>
      <c r="H80" s="6">
        <f t="shared" si="36"/>
        <v>3175.2</v>
      </c>
      <c r="I80" s="6">
        <f t="shared" si="36"/>
        <v>3584</v>
      </c>
      <c r="J80" s="6">
        <f t="shared" si="36"/>
        <v>4547.2</v>
      </c>
      <c r="K80" s="6">
        <f t="shared" si="36"/>
        <v>9191</v>
      </c>
      <c r="L80" s="7" t="s">
        <v>93</v>
      </c>
      <c r="M80" s="18">
        <v>410</v>
      </c>
    </row>
    <row r="81" spans="1:13" s="94" customFormat="1" ht="17.25" thickTop="1" thickBot="1">
      <c r="A81" s="92"/>
      <c r="B81" s="24" t="s">
        <v>50</v>
      </c>
      <c r="C81" s="91">
        <f>C79*0.8+C79</f>
        <v>466.20000000000005</v>
      </c>
      <c r="D81" s="91">
        <f t="shared" ref="D81:K81" si="37">D79*0.8+D79</f>
        <v>599.40000000000009</v>
      </c>
      <c r="E81" s="91">
        <f t="shared" si="37"/>
        <v>1366.2</v>
      </c>
      <c r="F81" s="91">
        <f t="shared" si="37"/>
        <v>1656</v>
      </c>
      <c r="G81" s="91">
        <f t="shared" si="37"/>
        <v>2952</v>
      </c>
      <c r="H81" s="91">
        <f t="shared" si="37"/>
        <v>4082.4</v>
      </c>
      <c r="I81" s="91">
        <f t="shared" si="37"/>
        <v>4608</v>
      </c>
      <c r="J81" s="91">
        <f t="shared" si="37"/>
        <v>5846.4</v>
      </c>
      <c r="K81" s="91">
        <f t="shared" si="37"/>
        <v>11817</v>
      </c>
      <c r="L81" s="93" t="s">
        <v>92</v>
      </c>
      <c r="M81" s="24">
        <v>478.75</v>
      </c>
    </row>
    <row r="82" spans="1:13" ht="17.25" thickTop="1" thickBot="1">
      <c r="A82" s="28"/>
      <c r="B82" s="18" t="s">
        <v>51</v>
      </c>
      <c r="C82" s="6">
        <f>C79*0.9+C79</f>
        <v>492.1</v>
      </c>
      <c r="D82" s="6">
        <f t="shared" ref="D82:K82" si="38">D79*0.9+D79</f>
        <v>632.70000000000005</v>
      </c>
      <c r="E82" s="6">
        <f t="shared" si="38"/>
        <v>1442.1</v>
      </c>
      <c r="F82" s="6">
        <f t="shared" si="38"/>
        <v>1748</v>
      </c>
      <c r="G82" s="6">
        <f t="shared" si="38"/>
        <v>3116</v>
      </c>
      <c r="H82" s="6">
        <f t="shared" si="38"/>
        <v>4309.2</v>
      </c>
      <c r="I82" s="6">
        <f t="shared" si="38"/>
        <v>4864</v>
      </c>
      <c r="J82" s="6">
        <f t="shared" si="38"/>
        <v>6171.2000000000007</v>
      </c>
      <c r="K82" s="6">
        <f t="shared" si="38"/>
        <v>12473.5</v>
      </c>
      <c r="L82" s="7"/>
      <c r="M82" s="18">
        <v>553.76</v>
      </c>
    </row>
    <row r="83" spans="1:13" ht="17.25" thickTop="1" thickBot="1">
      <c r="A83" s="28" t="s">
        <v>52</v>
      </c>
      <c r="B83" s="18" t="s">
        <v>53</v>
      </c>
      <c r="C83" s="6">
        <f>C79*0.2+C79</f>
        <v>310.8</v>
      </c>
      <c r="D83" s="6">
        <f t="shared" ref="D83:K83" si="39">D79*0.2+D79</f>
        <v>399.6</v>
      </c>
      <c r="E83" s="6">
        <f t="shared" si="39"/>
        <v>910.8</v>
      </c>
      <c r="F83" s="6">
        <f t="shared" si="39"/>
        <v>1104</v>
      </c>
      <c r="G83" s="6">
        <f t="shared" si="39"/>
        <v>1968</v>
      </c>
      <c r="H83" s="6">
        <f t="shared" si="39"/>
        <v>2721.6</v>
      </c>
      <c r="I83" s="6">
        <f t="shared" si="39"/>
        <v>3072</v>
      </c>
      <c r="J83" s="6">
        <f t="shared" si="39"/>
        <v>3897.6</v>
      </c>
      <c r="K83" s="6">
        <f t="shared" si="39"/>
        <v>7878</v>
      </c>
      <c r="L83" s="7" t="s">
        <v>92</v>
      </c>
      <c r="M83" s="18">
        <v>155</v>
      </c>
    </row>
    <row r="84" spans="1:13" ht="17.25" thickTop="1" thickBot="1">
      <c r="A84" s="28"/>
      <c r="B84" s="18" t="s">
        <v>55</v>
      </c>
      <c r="C84" s="6">
        <v>404</v>
      </c>
      <c r="D84" s="6">
        <v>520</v>
      </c>
      <c r="E84" s="6">
        <v>1184</v>
      </c>
      <c r="F84" s="6">
        <v>1435</v>
      </c>
      <c r="G84" s="6">
        <v>2558</v>
      </c>
      <c r="H84" s="6">
        <v>3539</v>
      </c>
      <c r="I84" s="6">
        <v>3994</v>
      </c>
      <c r="J84" s="6">
        <v>5067</v>
      </c>
      <c r="K84" s="6">
        <v>10071</v>
      </c>
      <c r="L84" s="7" t="s">
        <v>92</v>
      </c>
      <c r="M84" s="18"/>
    </row>
    <row r="85" spans="1:13" ht="17.25" thickTop="1" thickBot="1">
      <c r="A85" s="28"/>
      <c r="B85" s="18" t="s">
        <v>57</v>
      </c>
      <c r="C85" s="6">
        <v>485</v>
      </c>
      <c r="D85" s="6">
        <v>624</v>
      </c>
      <c r="E85" s="6">
        <v>1421</v>
      </c>
      <c r="F85" s="6">
        <v>1722</v>
      </c>
      <c r="G85" s="6">
        <v>3070</v>
      </c>
      <c r="H85" s="6">
        <v>4247</v>
      </c>
      <c r="I85" s="6">
        <v>4793</v>
      </c>
      <c r="J85" s="6">
        <v>6080</v>
      </c>
      <c r="K85" s="6">
        <v>12085</v>
      </c>
      <c r="L85" s="7" t="s">
        <v>92</v>
      </c>
      <c r="M85" s="18"/>
    </row>
    <row r="86" spans="1:13" ht="17.25" thickTop="1" thickBot="1">
      <c r="A86" s="28"/>
      <c r="B86" s="18" t="s">
        <v>56</v>
      </c>
      <c r="C86" s="6">
        <f>C79*0.18+C79</f>
        <v>305.62</v>
      </c>
      <c r="D86" s="6">
        <f t="shared" ref="D86:K86" si="40">D79*0.18+D79</f>
        <v>392.94</v>
      </c>
      <c r="E86" s="6">
        <f t="shared" si="40"/>
        <v>895.62</v>
      </c>
      <c r="F86" s="6">
        <f t="shared" si="40"/>
        <v>1085.5999999999999</v>
      </c>
      <c r="G86" s="6">
        <f t="shared" si="40"/>
        <v>1935.2</v>
      </c>
      <c r="H86" s="6">
        <f t="shared" si="40"/>
        <v>2676.24</v>
      </c>
      <c r="I86" s="6">
        <f t="shared" si="40"/>
        <v>3020.8</v>
      </c>
      <c r="J86" s="6">
        <f t="shared" si="40"/>
        <v>3832.64</v>
      </c>
      <c r="K86" s="6">
        <f t="shared" si="40"/>
        <v>7746.7</v>
      </c>
      <c r="L86" s="7"/>
      <c r="M86" s="18">
        <v>83.94</v>
      </c>
    </row>
    <row r="87" spans="1:13" ht="17.25" thickTop="1" thickBot="1">
      <c r="A87" s="29"/>
      <c r="B87" s="18" t="s">
        <v>54</v>
      </c>
      <c r="C87" s="6">
        <f>C79*0.2+C79</f>
        <v>310.8</v>
      </c>
      <c r="D87" s="6">
        <f t="shared" ref="D87:K87" si="41">D79*0.2+D79</f>
        <v>399.6</v>
      </c>
      <c r="E87" s="6">
        <f t="shared" si="41"/>
        <v>910.8</v>
      </c>
      <c r="F87" s="6">
        <f t="shared" si="41"/>
        <v>1104</v>
      </c>
      <c r="G87" s="6">
        <f t="shared" si="41"/>
        <v>1968</v>
      </c>
      <c r="H87" s="6">
        <f t="shared" si="41"/>
        <v>2721.6</v>
      </c>
      <c r="I87" s="6">
        <f t="shared" si="41"/>
        <v>3072</v>
      </c>
      <c r="J87" s="6">
        <f t="shared" si="41"/>
        <v>3897.6</v>
      </c>
      <c r="K87" s="6">
        <f t="shared" si="41"/>
        <v>7878</v>
      </c>
      <c r="L87" s="7" t="s">
        <v>93</v>
      </c>
      <c r="M87" s="18">
        <v>101</v>
      </c>
    </row>
    <row r="88" spans="1:13" ht="17.25" thickTop="1" thickBot="1">
      <c r="A88" s="28"/>
      <c r="B88" s="68" t="s">
        <v>143</v>
      </c>
      <c r="C88" s="6">
        <v>373</v>
      </c>
      <c r="D88" s="6">
        <v>480</v>
      </c>
      <c r="E88" s="6">
        <v>1093</v>
      </c>
      <c r="F88" s="6">
        <v>1325</v>
      </c>
      <c r="G88" s="6">
        <v>2362</v>
      </c>
      <c r="H88" s="6">
        <v>3266</v>
      </c>
      <c r="I88" s="6">
        <v>3686</v>
      </c>
      <c r="J88" s="6">
        <v>4678</v>
      </c>
      <c r="K88" s="6">
        <v>9454</v>
      </c>
      <c r="L88" s="7"/>
      <c r="M88" s="68"/>
    </row>
    <row r="89" spans="1:13" ht="17.25" thickTop="1" thickBot="1">
      <c r="A89" s="28"/>
      <c r="B89" s="24" t="s">
        <v>101</v>
      </c>
      <c r="C89" s="91">
        <v>466</v>
      </c>
      <c r="D89" s="91">
        <v>599</v>
      </c>
      <c r="E89" s="91">
        <v>1366</v>
      </c>
      <c r="F89" s="91">
        <v>1656</v>
      </c>
      <c r="G89" s="91">
        <v>2952</v>
      </c>
      <c r="H89" s="91">
        <v>4082</v>
      </c>
      <c r="I89" s="91">
        <v>4608</v>
      </c>
      <c r="J89" s="91">
        <v>5846</v>
      </c>
      <c r="K89" s="91">
        <v>11817</v>
      </c>
      <c r="L89" s="7"/>
      <c r="M89" s="88"/>
    </row>
    <row r="90" spans="1:13" ht="17.25" thickTop="1" thickBot="1">
      <c r="A90" s="30"/>
      <c r="B90" s="18" t="s">
        <v>55</v>
      </c>
      <c r="C90" s="6">
        <v>259</v>
      </c>
      <c r="D90" s="6">
        <v>333</v>
      </c>
      <c r="E90" s="6">
        <v>759</v>
      </c>
      <c r="F90" s="6">
        <v>920</v>
      </c>
      <c r="G90" s="6">
        <v>1640</v>
      </c>
      <c r="H90" s="6">
        <v>2268</v>
      </c>
      <c r="I90" s="6">
        <v>2560</v>
      </c>
      <c r="J90" s="6">
        <v>3248</v>
      </c>
      <c r="K90" s="6">
        <v>6565</v>
      </c>
      <c r="L90" s="7" t="s">
        <v>91</v>
      </c>
      <c r="M90" s="18" t="s">
        <v>17</v>
      </c>
    </row>
    <row r="91" spans="1:13" ht="17.25" thickTop="1" thickBot="1">
      <c r="A91" s="28" t="s">
        <v>55</v>
      </c>
      <c r="B91" s="18" t="s">
        <v>56</v>
      </c>
      <c r="C91" s="6">
        <f>C90*0.2+C90</f>
        <v>310.8</v>
      </c>
      <c r="D91" s="6">
        <f t="shared" ref="D91:K91" si="42">D90*0.2+D90</f>
        <v>399.6</v>
      </c>
      <c r="E91" s="6">
        <f t="shared" si="42"/>
        <v>910.8</v>
      </c>
      <c r="F91" s="6">
        <f t="shared" si="42"/>
        <v>1104</v>
      </c>
      <c r="G91" s="6">
        <f t="shared" si="42"/>
        <v>1968</v>
      </c>
      <c r="H91" s="6">
        <f t="shared" si="42"/>
        <v>2721.6</v>
      </c>
      <c r="I91" s="6">
        <f t="shared" si="42"/>
        <v>3072</v>
      </c>
      <c r="J91" s="6">
        <f t="shared" si="42"/>
        <v>3897.6</v>
      </c>
      <c r="K91" s="6">
        <f t="shared" si="42"/>
        <v>7878</v>
      </c>
      <c r="L91" s="7" t="s">
        <v>93</v>
      </c>
      <c r="M91" s="18">
        <v>116</v>
      </c>
    </row>
    <row r="92" spans="1:13" ht="17.25" thickTop="1" thickBot="1">
      <c r="A92" s="28"/>
      <c r="B92" s="18" t="s">
        <v>98</v>
      </c>
      <c r="C92" s="6">
        <f>C90*0.9+C90</f>
        <v>492.1</v>
      </c>
      <c r="D92" s="6">
        <f t="shared" ref="D92:K92" si="43">D90*0.9+D90</f>
        <v>632.70000000000005</v>
      </c>
      <c r="E92" s="6">
        <f t="shared" si="43"/>
        <v>1442.1</v>
      </c>
      <c r="F92" s="6">
        <f t="shared" si="43"/>
        <v>1748</v>
      </c>
      <c r="G92" s="6">
        <f t="shared" si="43"/>
        <v>3116</v>
      </c>
      <c r="H92" s="6">
        <f t="shared" si="43"/>
        <v>4309.2</v>
      </c>
      <c r="I92" s="6">
        <f t="shared" si="43"/>
        <v>4864</v>
      </c>
      <c r="J92" s="6">
        <f t="shared" si="43"/>
        <v>6171.2000000000007</v>
      </c>
      <c r="K92" s="6">
        <f t="shared" si="43"/>
        <v>12473.5</v>
      </c>
      <c r="L92" s="7"/>
      <c r="M92" s="18">
        <v>605.09</v>
      </c>
    </row>
    <row r="93" spans="1:13" ht="17.25" thickTop="1" thickBot="1">
      <c r="A93" s="28"/>
      <c r="B93" s="18" t="s">
        <v>99</v>
      </c>
      <c r="C93" s="6">
        <f>C90*0.2+C90</f>
        <v>310.8</v>
      </c>
      <c r="D93" s="6">
        <f t="shared" ref="D93:K93" si="44">D90*0.2+D90</f>
        <v>399.6</v>
      </c>
      <c r="E93" s="6">
        <f t="shared" si="44"/>
        <v>910.8</v>
      </c>
      <c r="F93" s="6">
        <f t="shared" si="44"/>
        <v>1104</v>
      </c>
      <c r="G93" s="6">
        <f t="shared" si="44"/>
        <v>1968</v>
      </c>
      <c r="H93" s="6">
        <f t="shared" si="44"/>
        <v>2721.6</v>
      </c>
      <c r="I93" s="6">
        <f t="shared" si="44"/>
        <v>3072</v>
      </c>
      <c r="J93" s="6">
        <f t="shared" si="44"/>
        <v>3897.6</v>
      </c>
      <c r="K93" s="6">
        <f t="shared" si="44"/>
        <v>7878</v>
      </c>
      <c r="L93" s="7"/>
      <c r="M93" s="18">
        <v>140</v>
      </c>
    </row>
    <row r="94" spans="1:13" ht="17.25" thickTop="1" thickBot="1">
      <c r="A94" s="28"/>
      <c r="B94" s="18" t="s">
        <v>57</v>
      </c>
      <c r="C94" s="6">
        <f>C90*0.18+C90</f>
        <v>305.62</v>
      </c>
      <c r="D94" s="6">
        <f t="shared" ref="D94:K94" si="45">D90*0.18+D90</f>
        <v>392.94</v>
      </c>
      <c r="E94" s="6">
        <f>E90*0.18+E90</f>
        <v>895.62</v>
      </c>
      <c r="F94" s="6">
        <f>F90*0.18+F90</f>
        <v>1085.5999999999999</v>
      </c>
      <c r="G94" s="6">
        <f t="shared" si="45"/>
        <v>1935.2</v>
      </c>
      <c r="H94" s="6">
        <f t="shared" si="45"/>
        <v>2676.24</v>
      </c>
      <c r="I94" s="6">
        <f t="shared" si="45"/>
        <v>3020.8</v>
      </c>
      <c r="J94" s="6">
        <f t="shared" si="45"/>
        <v>3832.64</v>
      </c>
      <c r="K94" s="6">
        <f t="shared" si="45"/>
        <v>7746.7</v>
      </c>
      <c r="L94" s="7" t="s">
        <v>93</v>
      </c>
      <c r="M94" s="18">
        <v>86</v>
      </c>
    </row>
    <row r="95" spans="1:13" ht="17.25" thickTop="1" thickBot="1">
      <c r="A95" s="84"/>
      <c r="B95" s="70" t="s">
        <v>150</v>
      </c>
      <c r="C95" s="91">
        <f>C94*1.2</f>
        <v>366.74399999999997</v>
      </c>
      <c r="D95" s="91">
        <f t="shared" ref="D95:J95" si="46">D94*1.2</f>
        <v>471.52799999999996</v>
      </c>
      <c r="E95" s="91">
        <f t="shared" si="46"/>
        <v>1074.7439999999999</v>
      </c>
      <c r="F95" s="91">
        <f t="shared" si="46"/>
        <v>1302.7199999999998</v>
      </c>
      <c r="G95" s="91">
        <f t="shared" si="46"/>
        <v>2322.2399999999998</v>
      </c>
      <c r="H95" s="91">
        <f t="shared" si="46"/>
        <v>3211.4879999999998</v>
      </c>
      <c r="I95" s="91">
        <f t="shared" si="46"/>
        <v>3624.96</v>
      </c>
      <c r="J95" s="91">
        <f t="shared" si="46"/>
        <v>4599.1679999999997</v>
      </c>
      <c r="K95" s="91">
        <f>K94*1.2</f>
        <v>9296.0399999999991</v>
      </c>
      <c r="L95" s="7"/>
      <c r="M95" s="82"/>
    </row>
    <row r="96" spans="1:13" ht="17.25" thickTop="1" thickBot="1">
      <c r="A96" s="102" t="s">
        <v>58</v>
      </c>
      <c r="B96" s="18" t="s">
        <v>58</v>
      </c>
      <c r="C96" s="6">
        <v>259</v>
      </c>
      <c r="D96" s="6">
        <v>333</v>
      </c>
      <c r="E96" s="6">
        <v>759</v>
      </c>
      <c r="F96" s="6">
        <v>920</v>
      </c>
      <c r="G96" s="6">
        <v>1640</v>
      </c>
      <c r="H96" s="6">
        <v>2268</v>
      </c>
      <c r="I96" s="6">
        <v>2560</v>
      </c>
      <c r="J96" s="6">
        <v>3248</v>
      </c>
      <c r="K96" s="6">
        <v>6565</v>
      </c>
      <c r="L96" s="7" t="s">
        <v>91</v>
      </c>
      <c r="M96" s="18" t="s">
        <v>17</v>
      </c>
    </row>
    <row r="97" spans="1:15" ht="17.25" thickTop="1" thickBot="1">
      <c r="A97" s="103"/>
      <c r="B97" s="18" t="s">
        <v>101</v>
      </c>
      <c r="C97" s="6">
        <f>C96*0.4+C96</f>
        <v>362.6</v>
      </c>
      <c r="D97" s="6">
        <f t="shared" ref="D97:K97" si="47">D96*0.4+D96</f>
        <v>466.20000000000005</v>
      </c>
      <c r="E97" s="6">
        <f t="shared" si="47"/>
        <v>1062.5999999999999</v>
      </c>
      <c r="F97" s="6">
        <f t="shared" si="47"/>
        <v>1288</v>
      </c>
      <c r="G97" s="6">
        <f t="shared" si="47"/>
        <v>2296</v>
      </c>
      <c r="H97" s="6">
        <f t="shared" si="47"/>
        <v>3175.2</v>
      </c>
      <c r="I97" s="6">
        <f t="shared" si="47"/>
        <v>3584</v>
      </c>
      <c r="J97" s="6">
        <f t="shared" si="47"/>
        <v>4547.2</v>
      </c>
      <c r="K97" s="6">
        <f t="shared" si="47"/>
        <v>9191</v>
      </c>
      <c r="L97" s="7" t="s">
        <v>91</v>
      </c>
      <c r="M97" s="18">
        <v>194.7</v>
      </c>
    </row>
    <row r="98" spans="1:15" ht="17.25" thickTop="1" thickBot="1">
      <c r="A98" s="103"/>
      <c r="B98" s="18" t="s">
        <v>65</v>
      </c>
      <c r="C98" s="6">
        <v>337</v>
      </c>
      <c r="D98" s="6">
        <v>433</v>
      </c>
      <c r="E98" s="6">
        <v>987</v>
      </c>
      <c r="F98" s="6">
        <v>1196</v>
      </c>
      <c r="G98" s="6">
        <v>2132</v>
      </c>
      <c r="H98" s="6">
        <v>2948</v>
      </c>
      <c r="I98" s="6">
        <v>3328</v>
      </c>
      <c r="J98" s="6">
        <v>4222</v>
      </c>
      <c r="K98" s="6">
        <v>8535</v>
      </c>
      <c r="L98" s="7"/>
      <c r="M98" s="18"/>
    </row>
    <row r="99" spans="1:15" ht="17.25" thickTop="1" thickBot="1">
      <c r="A99" s="103"/>
      <c r="B99" s="18" t="s">
        <v>59</v>
      </c>
      <c r="C99" s="6">
        <f>C96*0.2+C96</f>
        <v>310.8</v>
      </c>
      <c r="D99" s="6">
        <f>D96*0.2+D96</f>
        <v>399.6</v>
      </c>
      <c r="E99" s="6">
        <f>E96*0.2+E96</f>
        <v>910.8</v>
      </c>
      <c r="F99" s="6">
        <f t="shared" ref="F99:K99" si="48">F96*0.2+F96</f>
        <v>1104</v>
      </c>
      <c r="G99" s="6">
        <f t="shared" si="48"/>
        <v>1968</v>
      </c>
      <c r="H99" s="6">
        <f t="shared" si="48"/>
        <v>2721.6</v>
      </c>
      <c r="I99" s="6">
        <f t="shared" si="48"/>
        <v>3072</v>
      </c>
      <c r="J99" s="6">
        <f t="shared" si="48"/>
        <v>3897.6</v>
      </c>
      <c r="K99" s="6">
        <f t="shared" si="48"/>
        <v>7878</v>
      </c>
      <c r="L99" s="7" t="s">
        <v>93</v>
      </c>
      <c r="M99" s="18">
        <v>78</v>
      </c>
    </row>
    <row r="100" spans="1:15" ht="17.25" thickTop="1" thickBot="1">
      <c r="A100" s="20"/>
      <c r="B100" s="24" t="s">
        <v>69</v>
      </c>
      <c r="C100" s="91">
        <f>C99*1.1</f>
        <v>341.88000000000005</v>
      </c>
      <c r="D100" s="91">
        <f t="shared" ref="D100:K100" si="49">D99*1.1</f>
        <v>439.56000000000006</v>
      </c>
      <c r="E100" s="91">
        <f t="shared" si="49"/>
        <v>1001.88</v>
      </c>
      <c r="F100" s="91">
        <f t="shared" si="49"/>
        <v>1214.4000000000001</v>
      </c>
      <c r="G100" s="91">
        <f t="shared" si="49"/>
        <v>2164.8000000000002</v>
      </c>
      <c r="H100" s="91">
        <f t="shared" si="49"/>
        <v>2993.76</v>
      </c>
      <c r="I100" s="91">
        <f t="shared" si="49"/>
        <v>3379.2000000000003</v>
      </c>
      <c r="J100" s="91">
        <f t="shared" si="49"/>
        <v>4287.3600000000006</v>
      </c>
      <c r="K100" s="91">
        <f t="shared" si="49"/>
        <v>8665.8000000000011</v>
      </c>
      <c r="L100" s="7"/>
      <c r="M100" s="96"/>
    </row>
    <row r="101" spans="1:15" ht="17.25" thickTop="1" thickBot="1">
      <c r="A101" s="30"/>
      <c r="B101" s="18" t="s">
        <v>61</v>
      </c>
      <c r="C101" s="6">
        <f>C105*0.3+C105</f>
        <v>336.7</v>
      </c>
      <c r="D101" s="6">
        <f t="shared" ref="D101:K101" si="50">D105*0.3+D105</f>
        <v>432.9</v>
      </c>
      <c r="E101" s="6">
        <f t="shared" si="50"/>
        <v>986.7</v>
      </c>
      <c r="F101" s="6">
        <f t="shared" si="50"/>
        <v>1196</v>
      </c>
      <c r="G101" s="6">
        <f t="shared" si="50"/>
        <v>2132</v>
      </c>
      <c r="H101" s="6">
        <f t="shared" si="50"/>
        <v>2948.4</v>
      </c>
      <c r="I101" s="6">
        <f t="shared" si="50"/>
        <v>3328</v>
      </c>
      <c r="J101" s="6">
        <f t="shared" si="50"/>
        <v>4222.3999999999996</v>
      </c>
      <c r="K101" s="6">
        <f t="shared" si="50"/>
        <v>8534.5</v>
      </c>
      <c r="L101" s="7" t="s">
        <v>93</v>
      </c>
      <c r="M101" s="18">
        <v>150</v>
      </c>
    </row>
    <row r="102" spans="1:15" ht="17.25" thickTop="1" thickBot="1">
      <c r="A102" s="28"/>
      <c r="B102" s="18" t="s">
        <v>62</v>
      </c>
      <c r="C102" s="6">
        <f>C105*0.4+C105</f>
        <v>362.6</v>
      </c>
      <c r="D102" s="6">
        <f t="shared" ref="D102:K102" si="51">D105*0.4+D105</f>
        <v>466.20000000000005</v>
      </c>
      <c r="E102" s="6">
        <f t="shared" si="51"/>
        <v>1062.5999999999999</v>
      </c>
      <c r="F102" s="6">
        <f t="shared" si="51"/>
        <v>1288</v>
      </c>
      <c r="G102" s="6">
        <f t="shared" si="51"/>
        <v>2296</v>
      </c>
      <c r="H102" s="6">
        <f t="shared" si="51"/>
        <v>3175.2</v>
      </c>
      <c r="I102" s="6">
        <f t="shared" si="51"/>
        <v>3584</v>
      </c>
      <c r="J102" s="6">
        <f t="shared" si="51"/>
        <v>4547.2</v>
      </c>
      <c r="K102" s="6">
        <f t="shared" si="51"/>
        <v>9191</v>
      </c>
      <c r="L102" s="7" t="s">
        <v>92</v>
      </c>
      <c r="M102" s="18">
        <v>169</v>
      </c>
    </row>
    <row r="103" spans="1:15" ht="17.25" thickTop="1" thickBot="1">
      <c r="A103" s="28"/>
      <c r="B103" s="18" t="s">
        <v>59</v>
      </c>
      <c r="C103" s="6">
        <v>442</v>
      </c>
      <c r="D103" s="6">
        <v>568</v>
      </c>
      <c r="E103" s="6">
        <v>1294</v>
      </c>
      <c r="F103" s="6">
        <v>1567</v>
      </c>
      <c r="G103" s="6">
        <v>2795</v>
      </c>
      <c r="H103" s="6">
        <v>3865</v>
      </c>
      <c r="I103" s="6">
        <v>4362</v>
      </c>
      <c r="J103" s="6">
        <v>5534</v>
      </c>
      <c r="K103" s="6">
        <v>11186</v>
      </c>
      <c r="L103" s="7" t="s">
        <v>93</v>
      </c>
      <c r="M103" s="18"/>
    </row>
    <row r="104" spans="1:15" ht="17.25" thickTop="1" thickBot="1">
      <c r="A104" s="28"/>
      <c r="B104" s="99" t="s">
        <v>52</v>
      </c>
      <c r="C104" s="6">
        <v>442</v>
      </c>
      <c r="D104" s="6">
        <v>568</v>
      </c>
      <c r="E104" s="6">
        <v>1294</v>
      </c>
      <c r="F104" s="6">
        <v>1567</v>
      </c>
      <c r="G104" s="6">
        <v>2795</v>
      </c>
      <c r="H104" s="6">
        <v>3865</v>
      </c>
      <c r="I104" s="6">
        <v>4362</v>
      </c>
      <c r="J104" s="6">
        <v>5534</v>
      </c>
      <c r="K104" s="6">
        <v>11186</v>
      </c>
      <c r="L104" s="7"/>
      <c r="M104" s="99"/>
    </row>
    <row r="105" spans="1:15" ht="17.25" thickTop="1" thickBot="1">
      <c r="A105" s="28" t="s">
        <v>60</v>
      </c>
      <c r="B105" s="18" t="s">
        <v>63</v>
      </c>
      <c r="C105" s="6">
        <v>259</v>
      </c>
      <c r="D105" s="6">
        <v>333</v>
      </c>
      <c r="E105" s="6">
        <v>759</v>
      </c>
      <c r="F105" s="6">
        <v>920</v>
      </c>
      <c r="G105" s="6">
        <v>1640</v>
      </c>
      <c r="H105" s="6">
        <v>2268</v>
      </c>
      <c r="I105" s="6">
        <v>2560</v>
      </c>
      <c r="J105" s="6">
        <v>3248</v>
      </c>
      <c r="K105" s="6">
        <v>6565</v>
      </c>
      <c r="L105" s="7" t="s">
        <v>91</v>
      </c>
      <c r="M105" s="18" t="s">
        <v>17</v>
      </c>
    </row>
    <row r="106" spans="1:15" ht="17.25" thickTop="1" thickBot="1">
      <c r="A106" s="28"/>
      <c r="B106" s="18" t="s">
        <v>132</v>
      </c>
      <c r="C106" s="6">
        <v>376</v>
      </c>
      <c r="D106" s="6">
        <v>483</v>
      </c>
      <c r="E106" s="6">
        <v>1101</v>
      </c>
      <c r="F106" s="6">
        <v>1334</v>
      </c>
      <c r="G106" s="6">
        <v>2378</v>
      </c>
      <c r="H106" s="6">
        <v>3289</v>
      </c>
      <c r="I106" s="6">
        <v>3712</v>
      </c>
      <c r="J106" s="6">
        <v>4710</v>
      </c>
      <c r="K106" s="6">
        <v>9519</v>
      </c>
      <c r="L106" s="7" t="s">
        <v>92</v>
      </c>
      <c r="M106" s="18"/>
    </row>
    <row r="107" spans="1:15" ht="17.25" thickTop="1" thickBot="1">
      <c r="A107" s="28"/>
      <c r="B107" s="71" t="s">
        <v>34</v>
      </c>
      <c r="C107" s="6">
        <f>C106*1.2</f>
        <v>451.2</v>
      </c>
      <c r="D107" s="6">
        <f t="shared" ref="D107:K107" si="52">D106*1.2</f>
        <v>579.6</v>
      </c>
      <c r="E107" s="6">
        <f t="shared" si="52"/>
        <v>1321.2</v>
      </c>
      <c r="F107" s="6">
        <f t="shared" si="52"/>
        <v>1600.8</v>
      </c>
      <c r="G107" s="6">
        <f t="shared" si="52"/>
        <v>2853.6</v>
      </c>
      <c r="H107" s="6">
        <f t="shared" si="52"/>
        <v>3946.7999999999997</v>
      </c>
      <c r="I107" s="6">
        <f t="shared" si="52"/>
        <v>4454.3999999999996</v>
      </c>
      <c r="J107" s="6">
        <f t="shared" si="52"/>
        <v>5652</v>
      </c>
      <c r="K107" s="6">
        <f t="shared" si="52"/>
        <v>11422.8</v>
      </c>
      <c r="L107" s="7"/>
      <c r="M107" s="71"/>
    </row>
    <row r="108" spans="1:15" ht="17.25" thickTop="1" thickBot="1">
      <c r="A108" s="28"/>
      <c r="B108" s="18" t="s">
        <v>69</v>
      </c>
      <c r="C108" s="6">
        <v>350</v>
      </c>
      <c r="D108" s="6">
        <v>450</v>
      </c>
      <c r="E108" s="6">
        <v>1025</v>
      </c>
      <c r="F108" s="6">
        <v>1242</v>
      </c>
      <c r="G108" s="6">
        <v>3210</v>
      </c>
      <c r="H108" s="6">
        <v>4440</v>
      </c>
      <c r="I108" s="6">
        <v>5011</v>
      </c>
      <c r="J108" s="6">
        <v>6359</v>
      </c>
      <c r="K108" s="6">
        <v>12851</v>
      </c>
      <c r="L108" s="7"/>
      <c r="M108" s="18"/>
    </row>
    <row r="109" spans="1:15" ht="17.25" thickTop="1" thickBot="1">
      <c r="A109" s="28"/>
      <c r="B109" s="18" t="s">
        <v>64</v>
      </c>
      <c r="C109" s="6">
        <f>C105*0.2+C105</f>
        <v>310.8</v>
      </c>
      <c r="D109" s="6">
        <f t="shared" ref="D109:K109" si="53">D105*0.2+D105</f>
        <v>399.6</v>
      </c>
      <c r="E109" s="6">
        <f t="shared" si="53"/>
        <v>910.8</v>
      </c>
      <c r="F109" s="6">
        <f t="shared" si="53"/>
        <v>1104</v>
      </c>
      <c r="G109" s="6">
        <f t="shared" si="53"/>
        <v>1968</v>
      </c>
      <c r="H109" s="6">
        <f t="shared" si="53"/>
        <v>2721.6</v>
      </c>
      <c r="I109" s="6">
        <f t="shared" si="53"/>
        <v>3072</v>
      </c>
      <c r="J109" s="6">
        <f t="shared" si="53"/>
        <v>3897.6</v>
      </c>
      <c r="K109" s="6">
        <f t="shared" si="53"/>
        <v>7878</v>
      </c>
      <c r="L109" s="7" t="s">
        <v>92</v>
      </c>
      <c r="M109" s="18">
        <v>70</v>
      </c>
      <c r="O109" s="80"/>
    </row>
    <row r="110" spans="1:15" ht="17.25" thickTop="1" thickBot="1">
      <c r="A110" s="28"/>
      <c r="B110" s="67" t="s">
        <v>141</v>
      </c>
      <c r="C110" s="6">
        <v>376</v>
      </c>
      <c r="D110" s="6">
        <v>483</v>
      </c>
      <c r="E110" s="6">
        <v>1101</v>
      </c>
      <c r="F110" s="6">
        <v>1334</v>
      </c>
      <c r="G110" s="6">
        <v>2378</v>
      </c>
      <c r="H110" s="6">
        <v>3289</v>
      </c>
      <c r="I110" s="6">
        <v>3712</v>
      </c>
      <c r="J110" s="6">
        <v>4710</v>
      </c>
      <c r="K110" s="6">
        <v>9519</v>
      </c>
      <c r="L110" s="7" t="s">
        <v>92</v>
      </c>
      <c r="M110" s="67"/>
      <c r="O110" s="80"/>
    </row>
    <row r="111" spans="1:15" ht="17.25" thickTop="1" thickBot="1">
      <c r="A111" s="28"/>
      <c r="B111" s="99" t="s">
        <v>158</v>
      </c>
      <c r="C111" s="6">
        <f>C105*0.3+C105</f>
        <v>336.7</v>
      </c>
      <c r="D111" s="6">
        <v>433</v>
      </c>
      <c r="E111" s="6">
        <f t="shared" ref="E111:K111" si="54">E105*0.3+E105</f>
        <v>986.7</v>
      </c>
      <c r="F111" s="6">
        <f t="shared" si="54"/>
        <v>1196</v>
      </c>
      <c r="G111" s="6">
        <f t="shared" si="54"/>
        <v>2132</v>
      </c>
      <c r="H111" s="6">
        <f t="shared" si="54"/>
        <v>2948.4</v>
      </c>
      <c r="I111" s="6">
        <f t="shared" si="54"/>
        <v>3328</v>
      </c>
      <c r="J111" s="6">
        <f t="shared" si="54"/>
        <v>4222.3999999999996</v>
      </c>
      <c r="K111" s="6">
        <f t="shared" si="54"/>
        <v>8534.5</v>
      </c>
      <c r="L111" s="23" t="s">
        <v>93</v>
      </c>
      <c r="M111" s="18">
        <v>113</v>
      </c>
    </row>
    <row r="112" spans="1:15" ht="17.25" thickTop="1" thickBot="1">
      <c r="A112" s="28"/>
      <c r="B112" s="18" t="s">
        <v>58</v>
      </c>
      <c r="C112" s="6">
        <v>368</v>
      </c>
      <c r="D112" s="6">
        <v>473</v>
      </c>
      <c r="E112" s="6">
        <v>1078</v>
      </c>
      <c r="F112" s="6">
        <v>1306</v>
      </c>
      <c r="G112" s="6">
        <v>2329</v>
      </c>
      <c r="H112" s="6">
        <v>3221</v>
      </c>
      <c r="I112" s="6">
        <v>3635</v>
      </c>
      <c r="J112" s="6">
        <v>4612</v>
      </c>
      <c r="K112" s="6">
        <v>9322</v>
      </c>
      <c r="L112" s="23"/>
      <c r="M112" s="18">
        <v>223.51</v>
      </c>
    </row>
    <row r="113" spans="1:13" ht="17.25" thickTop="1" thickBot="1">
      <c r="A113" s="28"/>
      <c r="B113" s="18" t="s">
        <v>53</v>
      </c>
      <c r="C113" s="6">
        <v>436</v>
      </c>
      <c r="D113" s="6">
        <v>559</v>
      </c>
      <c r="E113" s="6">
        <v>1276</v>
      </c>
      <c r="F113" s="6">
        <v>1546</v>
      </c>
      <c r="G113" s="6">
        <v>2755</v>
      </c>
      <c r="H113" s="6">
        <v>3810</v>
      </c>
      <c r="I113" s="6">
        <v>4301</v>
      </c>
      <c r="J113" s="6">
        <v>5456</v>
      </c>
      <c r="K113" s="6">
        <v>10029</v>
      </c>
      <c r="L113" s="23" t="s">
        <v>129</v>
      </c>
      <c r="M113" s="18"/>
    </row>
    <row r="114" spans="1:13" ht="17.25" thickTop="1" thickBot="1">
      <c r="A114" s="29"/>
      <c r="B114" s="18" t="s">
        <v>54</v>
      </c>
      <c r="C114" s="6">
        <f>C105*0.4+C105</f>
        <v>362.6</v>
      </c>
      <c r="D114" s="6">
        <f t="shared" ref="D114:K114" si="55">D105*0.4+D105</f>
        <v>466.20000000000005</v>
      </c>
      <c r="E114" s="6">
        <f t="shared" si="55"/>
        <v>1062.5999999999999</v>
      </c>
      <c r="F114" s="6">
        <f t="shared" si="55"/>
        <v>1288</v>
      </c>
      <c r="G114" s="6">
        <f t="shared" si="55"/>
        <v>2296</v>
      </c>
      <c r="H114" s="6">
        <f t="shared" si="55"/>
        <v>3175.2</v>
      </c>
      <c r="I114" s="6">
        <f t="shared" si="55"/>
        <v>3584</v>
      </c>
      <c r="J114" s="6">
        <f t="shared" si="55"/>
        <v>4547.2</v>
      </c>
      <c r="K114" s="6">
        <f t="shared" si="55"/>
        <v>9191</v>
      </c>
      <c r="L114" s="23" t="s">
        <v>93</v>
      </c>
      <c r="M114" s="18">
        <v>188</v>
      </c>
    </row>
    <row r="115" spans="1:13" ht="17.25" thickTop="1" thickBot="1">
      <c r="A115" s="28"/>
      <c r="B115" s="68" t="s">
        <v>143</v>
      </c>
      <c r="C115" s="6">
        <v>436</v>
      </c>
      <c r="D115" s="6">
        <v>559</v>
      </c>
      <c r="E115" s="6">
        <v>1276</v>
      </c>
      <c r="F115" s="6">
        <v>1546</v>
      </c>
      <c r="G115" s="6">
        <v>2755</v>
      </c>
      <c r="H115" s="6">
        <v>3810</v>
      </c>
      <c r="I115" s="6">
        <v>4300</v>
      </c>
      <c r="J115" s="6">
        <v>5456</v>
      </c>
      <c r="K115" s="6">
        <v>11029</v>
      </c>
      <c r="L115" s="23"/>
      <c r="M115" s="68"/>
    </row>
    <row r="116" spans="1:13" ht="17.25" thickTop="1" thickBot="1">
      <c r="A116" s="28"/>
      <c r="B116" s="99" t="s">
        <v>55</v>
      </c>
      <c r="C116" s="25">
        <v>404</v>
      </c>
      <c r="D116" s="25">
        <v>520</v>
      </c>
      <c r="E116" s="25">
        <v>1184</v>
      </c>
      <c r="F116" s="25">
        <v>1435</v>
      </c>
      <c r="G116" s="25">
        <v>2558</v>
      </c>
      <c r="H116" s="25">
        <v>3538</v>
      </c>
      <c r="I116" s="25">
        <v>3994</v>
      </c>
      <c r="J116" s="25">
        <v>5066</v>
      </c>
      <c r="K116" s="25">
        <v>10242</v>
      </c>
      <c r="L116" s="23"/>
      <c r="M116" s="99"/>
    </row>
    <row r="117" spans="1:13" ht="17.25" thickTop="1" thickBot="1">
      <c r="A117" s="28"/>
      <c r="B117" s="24" t="s">
        <v>106</v>
      </c>
      <c r="C117" s="25">
        <v>404</v>
      </c>
      <c r="D117" s="25">
        <v>520</v>
      </c>
      <c r="E117" s="25">
        <v>1184</v>
      </c>
      <c r="F117" s="25">
        <v>1435</v>
      </c>
      <c r="G117" s="25">
        <v>2558</v>
      </c>
      <c r="H117" s="25">
        <v>3538</v>
      </c>
      <c r="I117" s="25">
        <v>3994</v>
      </c>
      <c r="J117" s="25">
        <v>5066</v>
      </c>
      <c r="K117" s="25">
        <v>10242</v>
      </c>
      <c r="L117" s="23" t="s">
        <v>93</v>
      </c>
      <c r="M117" s="26">
        <v>43.24</v>
      </c>
    </row>
    <row r="118" spans="1:13" ht="17.25" thickTop="1" thickBot="1">
      <c r="A118" s="28"/>
      <c r="B118" s="24" t="s">
        <v>51</v>
      </c>
      <c r="C118" s="25">
        <v>590</v>
      </c>
      <c r="D118" s="25">
        <v>760</v>
      </c>
      <c r="E118" s="25">
        <v>1730</v>
      </c>
      <c r="F118" s="25">
        <v>2098</v>
      </c>
      <c r="G118" s="25">
        <v>3739</v>
      </c>
      <c r="H118" s="25">
        <v>5171</v>
      </c>
      <c r="I118" s="25">
        <v>5837</v>
      </c>
      <c r="J118" s="25">
        <v>7405</v>
      </c>
      <c r="K118" s="25">
        <v>14969</v>
      </c>
      <c r="L118" s="23" t="s">
        <v>92</v>
      </c>
      <c r="M118" s="26"/>
    </row>
    <row r="119" spans="1:13" ht="17.25" thickTop="1" thickBot="1">
      <c r="A119" s="32" t="s">
        <v>66</v>
      </c>
      <c r="B119" s="24" t="s">
        <v>66</v>
      </c>
      <c r="C119" s="25">
        <f>C111*0.4+C111</f>
        <v>471.38</v>
      </c>
      <c r="D119" s="25">
        <f t="shared" ref="D119:K119" si="56">D111*0.4+D111</f>
        <v>606.20000000000005</v>
      </c>
      <c r="E119" s="25">
        <f t="shared" si="56"/>
        <v>1381.38</v>
      </c>
      <c r="F119" s="25">
        <f t="shared" si="56"/>
        <v>1674.4</v>
      </c>
      <c r="G119" s="25">
        <f t="shared" si="56"/>
        <v>2984.8</v>
      </c>
      <c r="H119" s="25">
        <f t="shared" si="56"/>
        <v>4127.76</v>
      </c>
      <c r="I119" s="25">
        <f t="shared" si="56"/>
        <v>4659.2</v>
      </c>
      <c r="J119" s="25">
        <f t="shared" si="56"/>
        <v>5911.36</v>
      </c>
      <c r="K119" s="25">
        <f t="shared" si="56"/>
        <v>11948.3</v>
      </c>
      <c r="L119" s="23" t="s">
        <v>93</v>
      </c>
      <c r="M119" s="24">
        <v>189</v>
      </c>
    </row>
    <row r="120" spans="1:13" ht="17.25" thickTop="1" thickBot="1">
      <c r="A120" s="33"/>
      <c r="B120" s="27" t="s">
        <v>70</v>
      </c>
      <c r="C120" s="25">
        <f>C105*0.25+C105</f>
        <v>323.75</v>
      </c>
      <c r="D120" s="25">
        <f t="shared" ref="D120:K120" si="57">D105*0.25+D105</f>
        <v>416.25</v>
      </c>
      <c r="E120" s="25">
        <f t="shared" si="57"/>
        <v>948.75</v>
      </c>
      <c r="F120" s="25">
        <f t="shared" si="57"/>
        <v>1150</v>
      </c>
      <c r="G120" s="25">
        <f t="shared" si="57"/>
        <v>2050</v>
      </c>
      <c r="H120" s="25">
        <f t="shared" si="57"/>
        <v>2835</v>
      </c>
      <c r="I120" s="25">
        <f t="shared" si="57"/>
        <v>3200</v>
      </c>
      <c r="J120" s="25">
        <f t="shared" si="57"/>
        <v>4060</v>
      </c>
      <c r="K120" s="25">
        <f t="shared" si="57"/>
        <v>8206.25</v>
      </c>
      <c r="L120" s="23" t="s">
        <v>93</v>
      </c>
      <c r="M120" s="24">
        <v>130</v>
      </c>
    </row>
    <row r="121" spans="1:13" ht="17.25" thickTop="1" thickBot="1">
      <c r="A121" s="34" t="s">
        <v>73</v>
      </c>
      <c r="B121" s="27" t="s">
        <v>71</v>
      </c>
      <c r="C121" s="25">
        <f>C105*0.5+C105</f>
        <v>388.5</v>
      </c>
      <c r="D121" s="25">
        <f t="shared" ref="D121:K121" si="58">D105*0.5+D105</f>
        <v>499.5</v>
      </c>
      <c r="E121" s="25">
        <f t="shared" si="58"/>
        <v>1138.5</v>
      </c>
      <c r="F121" s="25">
        <f t="shared" si="58"/>
        <v>1380</v>
      </c>
      <c r="G121" s="25">
        <f t="shared" si="58"/>
        <v>2460</v>
      </c>
      <c r="H121" s="25">
        <f t="shared" si="58"/>
        <v>3402</v>
      </c>
      <c r="I121" s="25">
        <f t="shared" si="58"/>
        <v>3840</v>
      </c>
      <c r="J121" s="25">
        <f t="shared" si="58"/>
        <v>4872</v>
      </c>
      <c r="K121" s="25">
        <f t="shared" si="58"/>
        <v>9847.5</v>
      </c>
      <c r="L121" s="23" t="s">
        <v>93</v>
      </c>
      <c r="M121" s="24">
        <v>437</v>
      </c>
    </row>
    <row r="122" spans="1:13" ht="17.25" thickTop="1" thickBot="1">
      <c r="A122" s="35"/>
      <c r="B122" s="27" t="s">
        <v>72</v>
      </c>
      <c r="C122" s="25">
        <f>C102*0.2+C102</f>
        <v>435.12</v>
      </c>
      <c r="D122" s="25">
        <f t="shared" ref="D122:K122" si="59">D102*0.2+D102</f>
        <v>559.44000000000005</v>
      </c>
      <c r="E122" s="25">
        <f t="shared" si="59"/>
        <v>1275.1199999999999</v>
      </c>
      <c r="F122" s="25">
        <f t="shared" si="59"/>
        <v>1545.6</v>
      </c>
      <c r="G122" s="25">
        <f t="shared" si="59"/>
        <v>2755.2</v>
      </c>
      <c r="H122" s="25">
        <f t="shared" si="59"/>
        <v>3810.24</v>
      </c>
      <c r="I122" s="25">
        <f t="shared" si="59"/>
        <v>4300.8</v>
      </c>
      <c r="J122" s="25">
        <f t="shared" si="59"/>
        <v>5456.6399999999994</v>
      </c>
      <c r="K122" s="25">
        <f t="shared" si="59"/>
        <v>11029.2</v>
      </c>
      <c r="L122" s="23" t="s">
        <v>93</v>
      </c>
      <c r="M122" s="26">
        <v>128</v>
      </c>
    </row>
    <row r="123" spans="1:13" ht="16.5" thickTop="1">
      <c r="A123" s="72" t="s">
        <v>139</v>
      </c>
      <c r="B123" s="73" t="s">
        <v>73</v>
      </c>
      <c r="C123" s="74">
        <v>259</v>
      </c>
      <c r="D123" s="74">
        <v>333</v>
      </c>
      <c r="E123" s="74">
        <v>759</v>
      </c>
      <c r="F123" s="74">
        <v>920</v>
      </c>
      <c r="G123" s="74">
        <v>1640</v>
      </c>
      <c r="H123" s="74">
        <v>2268</v>
      </c>
      <c r="I123" s="74">
        <v>2560</v>
      </c>
      <c r="J123" s="74">
        <v>3248</v>
      </c>
      <c r="K123" s="74">
        <v>6565</v>
      </c>
      <c r="L123" s="75" t="s">
        <v>91</v>
      </c>
      <c r="M123" s="76"/>
    </row>
    <row r="124" spans="1:13" ht="15.75">
      <c r="A124" s="77" t="s">
        <v>139</v>
      </c>
      <c r="B124" s="61" t="s">
        <v>57</v>
      </c>
      <c r="C124" s="61">
        <f>C118+C121</f>
        <v>978.5</v>
      </c>
      <c r="D124" s="61">
        <f t="shared" ref="D124:K124" si="60">D118+D121</f>
        <v>1259.5</v>
      </c>
      <c r="E124" s="61">
        <f t="shared" si="60"/>
        <v>2868.5</v>
      </c>
      <c r="F124" s="61">
        <f t="shared" si="60"/>
        <v>3478</v>
      </c>
      <c r="G124" s="61">
        <f t="shared" si="60"/>
        <v>6199</v>
      </c>
      <c r="H124" s="61">
        <f t="shared" si="60"/>
        <v>8573</v>
      </c>
      <c r="I124" s="61">
        <f t="shared" si="60"/>
        <v>9677</v>
      </c>
      <c r="J124" s="61">
        <f t="shared" si="60"/>
        <v>12277</v>
      </c>
      <c r="K124" s="61">
        <f t="shared" si="60"/>
        <v>24816.5</v>
      </c>
      <c r="L124" s="78"/>
      <c r="M124" s="61"/>
    </row>
    <row r="125" spans="1:13">
      <c r="C125" s="4"/>
      <c r="D125" s="4"/>
      <c r="E125" s="4"/>
      <c r="F125" s="4"/>
      <c r="G125" s="4"/>
      <c r="H125" s="4"/>
      <c r="I125" s="4"/>
      <c r="J125" s="4"/>
      <c r="K125" s="4"/>
    </row>
    <row r="126" spans="1:13">
      <c r="C126" s="4"/>
      <c r="D126" s="4"/>
      <c r="E126" s="4"/>
      <c r="F126" s="4"/>
      <c r="G126" s="4"/>
      <c r="H126" s="4"/>
      <c r="I126" s="4"/>
      <c r="J126" s="4"/>
      <c r="K126" s="4"/>
    </row>
    <row r="127" spans="1:13">
      <c r="C127" s="4"/>
      <c r="D127" s="4"/>
      <c r="E127" s="4"/>
      <c r="F127" s="4"/>
      <c r="G127" s="4"/>
      <c r="H127" s="4"/>
      <c r="I127" s="4"/>
      <c r="J127" s="4"/>
      <c r="K127" s="4"/>
      <c r="L127"/>
    </row>
    <row r="128" spans="1:13">
      <c r="C128" s="4"/>
      <c r="D128" s="4"/>
      <c r="E128" s="4"/>
      <c r="F128" s="4"/>
      <c r="G128" s="4"/>
      <c r="H128" s="4"/>
      <c r="I128" s="4"/>
      <c r="J128" s="4"/>
      <c r="K128" s="4"/>
      <c r="L128"/>
    </row>
    <row r="129" spans="3:12">
      <c r="C129" s="4"/>
      <c r="D129" s="4"/>
      <c r="E129" s="4"/>
      <c r="F129" s="4"/>
      <c r="G129" s="4"/>
      <c r="H129" s="4"/>
      <c r="I129" s="4"/>
      <c r="J129" s="4"/>
      <c r="K129" s="4"/>
      <c r="L129"/>
    </row>
    <row r="130" spans="3:12">
      <c r="C130" s="4"/>
      <c r="D130" s="4"/>
      <c r="E130" s="4"/>
      <c r="F130" s="4"/>
      <c r="G130" s="4"/>
      <c r="H130" s="4"/>
      <c r="I130" s="4"/>
      <c r="J130" s="4"/>
      <c r="K130" s="4"/>
      <c r="L130"/>
    </row>
    <row r="131" spans="3:12">
      <c r="C131" s="4"/>
      <c r="D131" s="4"/>
      <c r="E131" s="4"/>
      <c r="F131" s="4"/>
      <c r="G131" s="4"/>
      <c r="H131" s="4"/>
      <c r="I131" s="4"/>
      <c r="J131" s="4"/>
      <c r="K131" s="4"/>
      <c r="L131"/>
    </row>
    <row r="132" spans="3:12">
      <c r="C132" s="4"/>
      <c r="D132" s="4"/>
      <c r="E132" s="4"/>
      <c r="F132" s="4"/>
      <c r="G132" s="4"/>
      <c r="H132" s="4"/>
      <c r="I132" s="4"/>
      <c r="J132" s="4"/>
      <c r="K132" s="4"/>
      <c r="L132"/>
    </row>
    <row r="133" spans="3:12">
      <c r="C133" s="4"/>
      <c r="D133" s="4"/>
      <c r="E133" s="4"/>
      <c r="F133" s="4"/>
      <c r="G133" s="4"/>
      <c r="H133" s="4"/>
      <c r="I133" s="4"/>
      <c r="J133" s="4"/>
      <c r="K133" s="4"/>
      <c r="L133"/>
    </row>
    <row r="134" spans="3:12">
      <c r="C134" s="4"/>
      <c r="D134" s="4"/>
      <c r="E134" s="4"/>
      <c r="F134" s="4"/>
      <c r="G134" s="4"/>
      <c r="H134" s="4"/>
      <c r="I134" s="4"/>
      <c r="J134" s="4"/>
      <c r="K134" s="4"/>
      <c r="L134"/>
    </row>
    <row r="135" spans="3:12">
      <c r="C135" s="4"/>
      <c r="D135" s="4"/>
      <c r="E135" s="4"/>
      <c r="F135" s="4"/>
      <c r="G135" s="4"/>
      <c r="H135" s="4"/>
      <c r="I135" s="4"/>
      <c r="J135" s="4"/>
      <c r="K135" s="4"/>
      <c r="L135"/>
    </row>
    <row r="136" spans="3:12">
      <c r="C136" s="4"/>
      <c r="D136" s="4"/>
      <c r="E136" s="4"/>
      <c r="F136" s="4"/>
      <c r="G136" s="4"/>
      <c r="H136" s="4"/>
      <c r="I136" s="4"/>
      <c r="J136" s="4"/>
      <c r="K136" s="4"/>
      <c r="L136"/>
    </row>
    <row r="137" spans="3:12">
      <c r="C137" s="4"/>
      <c r="D137" s="4"/>
      <c r="E137" s="4"/>
      <c r="F137" s="4"/>
      <c r="G137" s="4"/>
      <c r="H137" s="4"/>
      <c r="I137" s="4"/>
      <c r="J137" s="4"/>
      <c r="K137" s="4"/>
      <c r="L137"/>
    </row>
    <row r="138" spans="3:12">
      <c r="C138" s="4"/>
      <c r="D138" s="4"/>
      <c r="E138" s="4"/>
      <c r="F138" s="4"/>
      <c r="G138" s="4"/>
      <c r="H138" s="4"/>
      <c r="I138" s="4"/>
      <c r="J138" s="4"/>
      <c r="K138" s="4"/>
      <c r="L138"/>
    </row>
    <row r="139" spans="3:12">
      <c r="C139" s="4"/>
      <c r="D139" s="4"/>
      <c r="E139" s="4"/>
      <c r="F139" s="4"/>
      <c r="G139" s="4"/>
      <c r="H139" s="4"/>
      <c r="I139" s="4"/>
      <c r="J139" s="4"/>
      <c r="K139" s="4"/>
      <c r="L139"/>
    </row>
    <row r="140" spans="3:12">
      <c r="C140" s="4"/>
      <c r="D140" s="4"/>
      <c r="E140" s="4"/>
      <c r="F140" s="4"/>
      <c r="G140" s="4"/>
      <c r="H140" s="4"/>
      <c r="I140" s="4"/>
      <c r="J140" s="4"/>
      <c r="K140" s="4"/>
      <c r="L140"/>
    </row>
    <row r="141" spans="3:12">
      <c r="C141" s="4"/>
      <c r="D141" s="4"/>
      <c r="E141" s="4"/>
      <c r="F141" s="4"/>
      <c r="G141" s="4"/>
      <c r="H141" s="4"/>
      <c r="I141" s="4"/>
      <c r="J141" s="4"/>
      <c r="K141" s="4"/>
      <c r="L141"/>
    </row>
    <row r="142" spans="3:12">
      <c r="C142" s="4"/>
      <c r="D142" s="4"/>
      <c r="E142" s="4"/>
      <c r="F142" s="4"/>
      <c r="G142" s="4"/>
      <c r="H142" s="4"/>
      <c r="I142" s="4"/>
      <c r="J142" s="4"/>
      <c r="K142" s="4"/>
      <c r="L142"/>
    </row>
    <row r="143" spans="3:12">
      <c r="C143" s="4"/>
      <c r="D143" s="4"/>
      <c r="E143" s="4"/>
      <c r="F143" s="4"/>
      <c r="G143" s="4"/>
      <c r="H143" s="4"/>
      <c r="I143" s="4"/>
      <c r="J143" s="4"/>
      <c r="K143" s="4"/>
      <c r="L143"/>
    </row>
    <row r="144" spans="3:12">
      <c r="C144" s="4"/>
      <c r="D144" s="4"/>
      <c r="E144" s="4"/>
      <c r="F144" s="4"/>
      <c r="G144" s="4"/>
      <c r="H144" s="4"/>
      <c r="I144" s="4"/>
      <c r="J144" s="4"/>
      <c r="K144" s="4"/>
      <c r="L144"/>
    </row>
    <row r="145" spans="3:12">
      <c r="C145" s="4"/>
      <c r="D145" s="4"/>
      <c r="E145" s="4"/>
      <c r="F145" s="4"/>
      <c r="G145" s="4"/>
      <c r="H145" s="4"/>
      <c r="I145" s="4"/>
      <c r="J145" s="4"/>
      <c r="K145" s="4"/>
      <c r="L145"/>
    </row>
    <row r="146" spans="3:12">
      <c r="C146" s="4"/>
      <c r="D146" s="4"/>
      <c r="E146" s="4"/>
      <c r="F146" s="4"/>
      <c r="G146" s="4"/>
      <c r="H146" s="4"/>
      <c r="I146" s="4"/>
      <c r="J146" s="4"/>
      <c r="K146" s="4"/>
      <c r="L146"/>
    </row>
    <row r="147" spans="3:12">
      <c r="C147" s="4"/>
      <c r="D147" s="4"/>
      <c r="E147" s="4"/>
      <c r="F147" s="4"/>
      <c r="G147" s="4"/>
      <c r="H147" s="4"/>
      <c r="I147" s="4"/>
      <c r="J147" s="4"/>
      <c r="K147" s="4"/>
      <c r="L147"/>
    </row>
  </sheetData>
  <mergeCells count="7">
    <mergeCell ref="A1:M1"/>
    <mergeCell ref="A96:A99"/>
    <mergeCell ref="A2:A3"/>
    <mergeCell ref="M2:M3"/>
    <mergeCell ref="A63:A64"/>
    <mergeCell ref="A76:A78"/>
    <mergeCell ref="A29:A30"/>
  </mergeCells>
  <pageMargins left="0.70866141732283472" right="0.70866141732283472" top="0.74803149606299213" bottom="0.74803149606299213" header="0.31496062992125984" footer="0.31496062992125984"/>
  <pageSetup paperSize="9" scale="80" orientation="landscape" horizontalDpi="300" verticalDpi="300" r:id="rId1"/>
  <rowBreaks count="1" manualBreakCount="1">
    <brk id="6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L22"/>
  <sheetViews>
    <sheetView workbookViewId="0">
      <selection activeCell="O4" sqref="O4"/>
    </sheetView>
  </sheetViews>
  <sheetFormatPr defaultRowHeight="15"/>
  <cols>
    <col min="1" max="1" width="13.85546875" customWidth="1"/>
  </cols>
  <sheetData>
    <row r="1" spans="1:12" ht="20.25" thickBot="1">
      <c r="A1" s="108" t="s">
        <v>78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</row>
    <row r="2" spans="1:12" ht="17.25" customHeight="1" thickTop="1" thickBot="1">
      <c r="A2" s="15" t="s">
        <v>79</v>
      </c>
      <c r="B2" s="6" t="s">
        <v>75</v>
      </c>
      <c r="C2" s="6" t="s">
        <v>3</v>
      </c>
      <c r="D2" s="8" t="s">
        <v>3</v>
      </c>
      <c r="E2" s="8" t="s">
        <v>3</v>
      </c>
      <c r="F2" s="6" t="s">
        <v>3</v>
      </c>
      <c r="G2" s="6" t="s">
        <v>3</v>
      </c>
      <c r="H2" s="8" t="s">
        <v>3</v>
      </c>
      <c r="I2" s="8" t="s">
        <v>3</v>
      </c>
      <c r="J2" s="8" t="s">
        <v>3</v>
      </c>
      <c r="K2" s="9" t="s">
        <v>12</v>
      </c>
      <c r="L2" s="103" t="s">
        <v>14</v>
      </c>
    </row>
    <row r="3" spans="1:12" ht="17.25" thickTop="1" thickBot="1">
      <c r="A3" s="15" t="s">
        <v>80</v>
      </c>
      <c r="B3" s="6" t="s">
        <v>76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7" t="s">
        <v>13</v>
      </c>
      <c r="L3" s="103"/>
    </row>
    <row r="4" spans="1:12" ht="17.25" thickTop="1" thickBot="1">
      <c r="A4" s="99" t="s">
        <v>81</v>
      </c>
      <c r="B4" s="6">
        <v>259</v>
      </c>
      <c r="C4" s="6">
        <v>333</v>
      </c>
      <c r="D4" s="6">
        <v>759</v>
      </c>
      <c r="E4" s="6">
        <v>920</v>
      </c>
      <c r="F4" s="6">
        <v>1640</v>
      </c>
      <c r="G4" s="6">
        <v>2268</v>
      </c>
      <c r="H4" s="6">
        <v>2560</v>
      </c>
      <c r="I4" s="6">
        <v>3248</v>
      </c>
      <c r="J4" s="6">
        <v>6565</v>
      </c>
      <c r="K4" s="7">
        <v>1</v>
      </c>
      <c r="L4" s="15">
        <v>0</v>
      </c>
    </row>
    <row r="5" spans="1:12" ht="20.25" customHeight="1" thickTop="1" thickBot="1">
      <c r="A5" s="16" t="s">
        <v>137</v>
      </c>
      <c r="B5" s="6">
        <f>B4*0.02+B4</f>
        <v>264.18</v>
      </c>
      <c r="C5" s="6">
        <f t="shared" ref="C5:J5" si="0">C4*0.02+C4</f>
        <v>339.66</v>
      </c>
      <c r="D5" s="6">
        <f t="shared" si="0"/>
        <v>774.18</v>
      </c>
      <c r="E5" s="6">
        <f t="shared" si="0"/>
        <v>938.4</v>
      </c>
      <c r="F5" s="6">
        <f t="shared" si="0"/>
        <v>1672.8</v>
      </c>
      <c r="G5" s="6">
        <f t="shared" si="0"/>
        <v>2313.36</v>
      </c>
      <c r="H5" s="6">
        <f t="shared" si="0"/>
        <v>2611.1999999999998</v>
      </c>
      <c r="I5" s="6">
        <f t="shared" si="0"/>
        <v>3312.96</v>
      </c>
      <c r="J5" s="6">
        <f t="shared" si="0"/>
        <v>6696.3</v>
      </c>
      <c r="K5" s="7">
        <v>1</v>
      </c>
      <c r="L5" s="15">
        <v>7</v>
      </c>
    </row>
    <row r="6" spans="1:12" ht="17.25" thickTop="1" thickBot="1">
      <c r="A6" s="99" t="s">
        <v>154</v>
      </c>
      <c r="B6" s="6">
        <f>B4*0.04+B4</f>
        <v>269.36</v>
      </c>
      <c r="C6" s="6">
        <f t="shared" ref="C6:J6" si="1">C4*0.04+C4</f>
        <v>346.32</v>
      </c>
      <c r="D6" s="6">
        <f t="shared" si="1"/>
        <v>789.36</v>
      </c>
      <c r="E6" s="6">
        <f t="shared" si="1"/>
        <v>956.8</v>
      </c>
      <c r="F6" s="6">
        <f t="shared" si="1"/>
        <v>1705.6</v>
      </c>
      <c r="G6" s="6">
        <f t="shared" si="1"/>
        <v>2358.7199999999998</v>
      </c>
      <c r="H6" s="6">
        <f t="shared" si="1"/>
        <v>2662.4</v>
      </c>
      <c r="I6" s="6">
        <f t="shared" si="1"/>
        <v>3377.92</v>
      </c>
      <c r="J6" s="6">
        <f t="shared" si="1"/>
        <v>6827.6</v>
      </c>
      <c r="K6" s="7">
        <v>1</v>
      </c>
      <c r="L6" s="15">
        <v>9</v>
      </c>
    </row>
    <row r="7" spans="1:12" ht="17.25" thickTop="1" thickBot="1">
      <c r="A7" s="99" t="s">
        <v>155</v>
      </c>
      <c r="B7" s="6">
        <f>B4*0.06+B4</f>
        <v>274.54000000000002</v>
      </c>
      <c r="C7" s="6">
        <f t="shared" ref="C7:J7" si="2">C4*0.06+C4</f>
        <v>352.98</v>
      </c>
      <c r="D7" s="6">
        <f t="shared" si="2"/>
        <v>804.54</v>
      </c>
      <c r="E7" s="6">
        <f t="shared" si="2"/>
        <v>975.2</v>
      </c>
      <c r="F7" s="6">
        <f t="shared" si="2"/>
        <v>1738.4</v>
      </c>
      <c r="G7" s="6">
        <f t="shared" si="2"/>
        <v>2404.08</v>
      </c>
      <c r="H7" s="6">
        <f t="shared" si="2"/>
        <v>2713.6</v>
      </c>
      <c r="I7" s="6">
        <f t="shared" si="2"/>
        <v>3442.88</v>
      </c>
      <c r="J7" s="6">
        <f t="shared" si="2"/>
        <v>6958.9</v>
      </c>
      <c r="K7" s="7">
        <v>1</v>
      </c>
      <c r="L7" s="15">
        <v>11</v>
      </c>
    </row>
    <row r="8" spans="1:12" ht="17.25" thickTop="1" thickBot="1">
      <c r="A8" s="15" t="s">
        <v>130</v>
      </c>
      <c r="B8" s="6">
        <v>358</v>
      </c>
      <c r="C8" s="6">
        <v>459</v>
      </c>
      <c r="D8" s="6">
        <v>1047</v>
      </c>
      <c r="E8" s="6">
        <v>1268</v>
      </c>
      <c r="F8" s="6">
        <v>2259</v>
      </c>
      <c r="G8" s="6">
        <v>3125</v>
      </c>
      <c r="H8" s="6">
        <v>3528</v>
      </c>
      <c r="I8" s="6">
        <v>4476</v>
      </c>
      <c r="J8" s="6">
        <v>9047</v>
      </c>
      <c r="K8" s="7">
        <v>1</v>
      </c>
      <c r="L8" s="15"/>
    </row>
    <row r="9" spans="1:12" ht="33" thickTop="1" thickBot="1">
      <c r="A9" s="99" t="s">
        <v>156</v>
      </c>
      <c r="B9" s="6">
        <f>B4*0.3+B4</f>
        <v>336.7</v>
      </c>
      <c r="C9" s="6">
        <f t="shared" ref="C9:J9" si="3">C4*0.3+C4</f>
        <v>432.9</v>
      </c>
      <c r="D9" s="6">
        <f t="shared" si="3"/>
        <v>986.7</v>
      </c>
      <c r="E9" s="6">
        <f t="shared" si="3"/>
        <v>1196</v>
      </c>
      <c r="F9" s="6">
        <f t="shared" si="3"/>
        <v>2132</v>
      </c>
      <c r="G9" s="6">
        <f t="shared" si="3"/>
        <v>2948.4</v>
      </c>
      <c r="H9" s="6">
        <f t="shared" si="3"/>
        <v>3328</v>
      </c>
      <c r="I9" s="6">
        <f t="shared" si="3"/>
        <v>4222.3999999999996</v>
      </c>
      <c r="J9" s="6">
        <f t="shared" si="3"/>
        <v>8534.5</v>
      </c>
      <c r="K9" s="7">
        <v>1</v>
      </c>
      <c r="L9" s="15">
        <v>35</v>
      </c>
    </row>
    <row r="10" spans="1:12" ht="17.25" thickTop="1" thickBot="1">
      <c r="A10" s="67" t="s">
        <v>140</v>
      </c>
      <c r="B10" s="6">
        <v>404</v>
      </c>
      <c r="C10" s="6">
        <v>520</v>
      </c>
      <c r="D10" s="6">
        <v>1184</v>
      </c>
      <c r="E10" s="6">
        <v>1435</v>
      </c>
      <c r="F10" s="6">
        <v>2558</v>
      </c>
      <c r="G10" s="6">
        <v>3538</v>
      </c>
      <c r="H10" s="6">
        <v>3994</v>
      </c>
      <c r="I10" s="6">
        <v>5066</v>
      </c>
      <c r="J10" s="6">
        <v>10242</v>
      </c>
      <c r="K10" s="7">
        <v>1</v>
      </c>
      <c r="L10" s="67"/>
    </row>
    <row r="11" spans="1:12" ht="17.25" thickTop="1" thickBot="1">
      <c r="A11" s="15" t="s">
        <v>82</v>
      </c>
      <c r="B11" s="6">
        <f>B4*0.01+B4</f>
        <v>261.58999999999997</v>
      </c>
      <c r="C11" s="6">
        <f t="shared" ref="C11:J11" si="4">C4*0.01+C4</f>
        <v>336.33</v>
      </c>
      <c r="D11" s="6">
        <f t="shared" si="4"/>
        <v>766.59</v>
      </c>
      <c r="E11" s="6">
        <f t="shared" si="4"/>
        <v>929.2</v>
      </c>
      <c r="F11" s="6">
        <f t="shared" si="4"/>
        <v>1656.4</v>
      </c>
      <c r="G11" s="6">
        <f t="shared" si="4"/>
        <v>2290.6799999999998</v>
      </c>
      <c r="H11" s="6">
        <f t="shared" si="4"/>
        <v>2585.6</v>
      </c>
      <c r="I11" s="6">
        <f t="shared" si="4"/>
        <v>3280.48</v>
      </c>
      <c r="J11" s="6">
        <f t="shared" si="4"/>
        <v>6630.65</v>
      </c>
      <c r="K11" s="7">
        <v>1</v>
      </c>
      <c r="L11" s="15">
        <v>5</v>
      </c>
    </row>
    <row r="12" spans="1:12" ht="17.25" thickTop="1" thickBot="1">
      <c r="A12" s="15" t="s">
        <v>89</v>
      </c>
      <c r="B12" s="6">
        <f>B4*0.1+B4</f>
        <v>284.89999999999998</v>
      </c>
      <c r="C12" s="6">
        <f t="shared" ref="C12:J12" si="5">C4*0.1+C4</f>
        <v>366.3</v>
      </c>
      <c r="D12" s="6">
        <f t="shared" si="5"/>
        <v>834.9</v>
      </c>
      <c r="E12" s="6">
        <f t="shared" si="5"/>
        <v>1012</v>
      </c>
      <c r="F12" s="6">
        <f t="shared" si="5"/>
        <v>1804</v>
      </c>
      <c r="G12" s="6">
        <f t="shared" si="5"/>
        <v>2494.8000000000002</v>
      </c>
      <c r="H12" s="6">
        <f t="shared" si="5"/>
        <v>2816</v>
      </c>
      <c r="I12" s="6">
        <f t="shared" si="5"/>
        <v>3572.8</v>
      </c>
      <c r="J12" s="6">
        <f t="shared" si="5"/>
        <v>7221.5</v>
      </c>
      <c r="K12" s="7">
        <v>1</v>
      </c>
      <c r="L12" s="15">
        <v>15</v>
      </c>
    </row>
    <row r="13" spans="1:12" ht="17.25" thickTop="1" thickBot="1">
      <c r="A13" s="15" t="s">
        <v>90</v>
      </c>
      <c r="B13" s="6">
        <f>B4*0.03+B4</f>
        <v>266.77</v>
      </c>
      <c r="C13" s="6">
        <f t="shared" ref="C13:J13" si="6">C4*0.03+C4</f>
        <v>342.99</v>
      </c>
      <c r="D13" s="6">
        <f t="shared" si="6"/>
        <v>781.77</v>
      </c>
      <c r="E13" s="6">
        <f t="shared" si="6"/>
        <v>947.6</v>
      </c>
      <c r="F13" s="6">
        <f t="shared" si="6"/>
        <v>1689.2</v>
      </c>
      <c r="G13" s="6">
        <f t="shared" si="6"/>
        <v>2336.04</v>
      </c>
      <c r="H13" s="6">
        <f t="shared" si="6"/>
        <v>2636.8</v>
      </c>
      <c r="I13" s="6">
        <f t="shared" si="6"/>
        <v>3345.44</v>
      </c>
      <c r="J13" s="6">
        <f t="shared" si="6"/>
        <v>6761.95</v>
      </c>
      <c r="K13" s="7">
        <v>1</v>
      </c>
      <c r="L13" s="15">
        <v>18</v>
      </c>
    </row>
    <row r="14" spans="1:12" ht="17.25" thickTop="1" thickBot="1">
      <c r="A14" s="15" t="s">
        <v>83</v>
      </c>
      <c r="B14" s="6">
        <f>B4*0.25+B4</f>
        <v>323.75</v>
      </c>
      <c r="C14" s="6">
        <f t="shared" ref="C14:J14" si="7">C4*0.25+C4</f>
        <v>416.25</v>
      </c>
      <c r="D14" s="6">
        <f t="shared" si="7"/>
        <v>948.75</v>
      </c>
      <c r="E14" s="6">
        <f t="shared" si="7"/>
        <v>1150</v>
      </c>
      <c r="F14" s="6">
        <f t="shared" si="7"/>
        <v>2050</v>
      </c>
      <c r="G14" s="6">
        <f t="shared" si="7"/>
        <v>2835</v>
      </c>
      <c r="H14" s="6">
        <f t="shared" si="7"/>
        <v>3200</v>
      </c>
      <c r="I14" s="6">
        <f t="shared" si="7"/>
        <v>4060</v>
      </c>
      <c r="J14" s="6">
        <f t="shared" si="7"/>
        <v>8206.25</v>
      </c>
      <c r="K14" s="7">
        <v>1</v>
      </c>
      <c r="L14" s="15">
        <v>25</v>
      </c>
    </row>
    <row r="15" spans="1:12" ht="17.25" thickTop="1" thickBot="1">
      <c r="A15" s="15" t="s">
        <v>84</v>
      </c>
      <c r="B15" s="6">
        <f>B4*0.2+B4</f>
        <v>310.8</v>
      </c>
      <c r="C15" s="6">
        <f t="shared" ref="C15:J15" si="8">C4*0.2+C4</f>
        <v>399.6</v>
      </c>
      <c r="D15" s="6">
        <f t="shared" si="8"/>
        <v>910.8</v>
      </c>
      <c r="E15" s="6">
        <f t="shared" si="8"/>
        <v>1104</v>
      </c>
      <c r="F15" s="6">
        <f t="shared" si="8"/>
        <v>1968</v>
      </c>
      <c r="G15" s="6">
        <f t="shared" si="8"/>
        <v>2721.6</v>
      </c>
      <c r="H15" s="6">
        <f t="shared" si="8"/>
        <v>3072</v>
      </c>
      <c r="I15" s="6">
        <f t="shared" si="8"/>
        <v>3897.6</v>
      </c>
      <c r="J15" s="6">
        <f t="shared" si="8"/>
        <v>7878</v>
      </c>
      <c r="K15" s="7">
        <v>1</v>
      </c>
      <c r="L15" s="15">
        <v>17</v>
      </c>
    </row>
    <row r="16" spans="1:12" ht="17.25" thickTop="1" thickBot="1">
      <c r="A16" s="15" t="s">
        <v>85</v>
      </c>
      <c r="B16" s="6">
        <f>B4*0.05+B4</f>
        <v>271.95</v>
      </c>
      <c r="C16" s="6">
        <f t="shared" ref="C16:J16" si="9">C4*0.05+C4</f>
        <v>349.65</v>
      </c>
      <c r="D16" s="6">
        <f t="shared" si="9"/>
        <v>796.95</v>
      </c>
      <c r="E16" s="6">
        <f t="shared" si="9"/>
        <v>966</v>
      </c>
      <c r="F16" s="6">
        <f t="shared" si="9"/>
        <v>1722</v>
      </c>
      <c r="G16" s="6">
        <f t="shared" si="9"/>
        <v>2381.4</v>
      </c>
      <c r="H16" s="6">
        <f t="shared" si="9"/>
        <v>2688</v>
      </c>
      <c r="I16" s="6">
        <f t="shared" si="9"/>
        <v>3410.4</v>
      </c>
      <c r="J16" s="6">
        <f t="shared" si="9"/>
        <v>6893.25</v>
      </c>
      <c r="K16" s="7">
        <v>1</v>
      </c>
      <c r="L16" s="15">
        <v>10</v>
      </c>
    </row>
    <row r="17" spans="1:12" ht="17.25" thickTop="1" thickBot="1">
      <c r="A17" s="79" t="s">
        <v>86</v>
      </c>
      <c r="B17" s="6">
        <f>B4*0.1+B4</f>
        <v>284.89999999999998</v>
      </c>
      <c r="C17" s="6">
        <f t="shared" ref="C17:J17" si="10">C4*0.1+C4</f>
        <v>366.3</v>
      </c>
      <c r="D17" s="6">
        <f t="shared" si="10"/>
        <v>834.9</v>
      </c>
      <c r="E17" s="6">
        <f t="shared" si="10"/>
        <v>1012</v>
      </c>
      <c r="F17" s="6">
        <f t="shared" si="10"/>
        <v>1804</v>
      </c>
      <c r="G17" s="6">
        <f t="shared" si="10"/>
        <v>2494.8000000000002</v>
      </c>
      <c r="H17" s="6">
        <f t="shared" si="10"/>
        <v>2816</v>
      </c>
      <c r="I17" s="6">
        <f t="shared" si="10"/>
        <v>3572.8</v>
      </c>
      <c r="J17" s="6">
        <f t="shared" si="10"/>
        <v>7221.5</v>
      </c>
      <c r="K17" s="7">
        <v>1</v>
      </c>
      <c r="L17" s="15">
        <v>15</v>
      </c>
    </row>
    <row r="18" spans="1:12" ht="17.25" thickTop="1" thickBot="1">
      <c r="A18" s="15" t="s">
        <v>87</v>
      </c>
      <c r="B18" s="6">
        <f>B4*0.01+B4</f>
        <v>261.58999999999997</v>
      </c>
      <c r="C18" s="6">
        <f t="shared" ref="C18:J18" si="11">C4*0.01+C4</f>
        <v>336.33</v>
      </c>
      <c r="D18" s="6">
        <f t="shared" si="11"/>
        <v>766.59</v>
      </c>
      <c r="E18" s="6">
        <f t="shared" si="11"/>
        <v>929.2</v>
      </c>
      <c r="F18" s="6">
        <f t="shared" si="11"/>
        <v>1656.4</v>
      </c>
      <c r="G18" s="6">
        <f t="shared" si="11"/>
        <v>2290.6799999999998</v>
      </c>
      <c r="H18" s="6">
        <f t="shared" si="11"/>
        <v>2585.6</v>
      </c>
      <c r="I18" s="6">
        <f t="shared" si="11"/>
        <v>3280.48</v>
      </c>
      <c r="J18" s="6">
        <f t="shared" si="11"/>
        <v>6630.65</v>
      </c>
      <c r="K18" s="7">
        <v>1</v>
      </c>
      <c r="L18" s="15">
        <v>6</v>
      </c>
    </row>
    <row r="19" spans="1:12" ht="33" thickTop="1" thickBot="1">
      <c r="A19" s="79" t="s">
        <v>146</v>
      </c>
      <c r="B19" s="6">
        <f>B4*0.6+B4</f>
        <v>414.4</v>
      </c>
      <c r="C19" s="6">
        <f t="shared" ref="C19:J19" si="12">C4*0.6+C4</f>
        <v>532.79999999999995</v>
      </c>
      <c r="D19" s="6">
        <f t="shared" si="12"/>
        <v>1214.4000000000001</v>
      </c>
      <c r="E19" s="6">
        <f t="shared" si="12"/>
        <v>1472</v>
      </c>
      <c r="F19" s="6">
        <f t="shared" si="12"/>
        <v>2624</v>
      </c>
      <c r="G19" s="6">
        <f t="shared" si="12"/>
        <v>3628.8</v>
      </c>
      <c r="H19" s="6">
        <f t="shared" si="12"/>
        <v>4096</v>
      </c>
      <c r="I19" s="6">
        <f t="shared" si="12"/>
        <v>5196.8</v>
      </c>
      <c r="J19" s="6">
        <f t="shared" si="12"/>
        <v>10504</v>
      </c>
      <c r="K19" s="7">
        <v>1</v>
      </c>
      <c r="L19" s="15">
        <v>45.69</v>
      </c>
    </row>
    <row r="20" spans="1:12" ht="17.25" thickTop="1" thickBot="1">
      <c r="A20" s="24" t="s">
        <v>152</v>
      </c>
      <c r="B20" s="91">
        <f t="shared" ref="B20:I20" si="13">B19*1.1</f>
        <v>455.84000000000003</v>
      </c>
      <c r="C20" s="91">
        <f t="shared" si="13"/>
        <v>586.08000000000004</v>
      </c>
      <c r="D20" s="91">
        <f t="shared" si="13"/>
        <v>1335.8400000000001</v>
      </c>
      <c r="E20" s="91">
        <f t="shared" si="13"/>
        <v>1619.2</v>
      </c>
      <c r="F20" s="91">
        <f t="shared" si="13"/>
        <v>2886.4</v>
      </c>
      <c r="G20" s="91">
        <f t="shared" si="13"/>
        <v>3991.6800000000007</v>
      </c>
      <c r="H20" s="91">
        <f t="shared" si="13"/>
        <v>4505.6000000000004</v>
      </c>
      <c r="I20" s="91">
        <f t="shared" si="13"/>
        <v>5716.4800000000005</v>
      </c>
      <c r="J20" s="91">
        <f>J19*1.1</f>
        <v>11554.400000000001</v>
      </c>
      <c r="K20" s="7"/>
      <c r="L20" s="88"/>
    </row>
    <row r="21" spans="1:12" ht="17.25" thickTop="1" thickBot="1">
      <c r="A21" s="15" t="s">
        <v>88</v>
      </c>
      <c r="B21" s="6">
        <f>B4*0.4+B4</f>
        <v>362.6</v>
      </c>
      <c r="C21" s="6">
        <f t="shared" ref="C21:J21" si="14">C4*0.4+C4</f>
        <v>466.20000000000005</v>
      </c>
      <c r="D21" s="6">
        <f t="shared" si="14"/>
        <v>1062.5999999999999</v>
      </c>
      <c r="E21" s="6">
        <f t="shared" si="14"/>
        <v>1288</v>
      </c>
      <c r="F21" s="6">
        <f t="shared" si="14"/>
        <v>2296</v>
      </c>
      <c r="G21" s="6">
        <f t="shared" si="14"/>
        <v>3175.2</v>
      </c>
      <c r="H21" s="6">
        <f t="shared" si="14"/>
        <v>3584</v>
      </c>
      <c r="I21" s="6">
        <f t="shared" si="14"/>
        <v>4547.2</v>
      </c>
      <c r="J21" s="6">
        <f t="shared" si="14"/>
        <v>9191</v>
      </c>
      <c r="K21" s="7">
        <v>1</v>
      </c>
      <c r="L21" s="15">
        <v>43</v>
      </c>
    </row>
    <row r="22" spans="1:12" ht="15.75" thickTop="1">
      <c r="H22" s="13"/>
    </row>
  </sheetData>
  <mergeCells count="2">
    <mergeCell ref="L2:L3"/>
    <mergeCell ref="A1:L1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N70"/>
  <sheetViews>
    <sheetView topLeftCell="A53" workbookViewId="0">
      <selection activeCell="L71" sqref="L71"/>
    </sheetView>
  </sheetViews>
  <sheetFormatPr defaultRowHeight="15"/>
  <cols>
    <col min="2" max="2" width="9.42578125" customWidth="1"/>
    <col min="4" max="4" width="8.140625" customWidth="1"/>
    <col min="8" max="8" width="8.85546875" customWidth="1"/>
    <col min="9" max="9" width="7.140625" bestFit="1" customWidth="1"/>
  </cols>
  <sheetData>
    <row r="1" spans="2:14" ht="18.75">
      <c r="C1" s="14"/>
      <c r="D1" s="14" t="s">
        <v>107</v>
      </c>
      <c r="E1" s="14"/>
      <c r="F1" s="14"/>
      <c r="G1" s="14"/>
      <c r="H1" s="14"/>
      <c r="I1" s="14"/>
      <c r="J1" s="14"/>
      <c r="K1" s="14"/>
    </row>
    <row r="2" spans="2:14" ht="20.25" thickBot="1">
      <c r="B2" s="101" t="s">
        <v>105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</row>
    <row r="3" spans="2:14" ht="36" customHeight="1" thickTop="1" thickBot="1">
      <c r="B3" s="110" t="s">
        <v>0</v>
      </c>
      <c r="C3" s="36" t="s">
        <v>1</v>
      </c>
      <c r="D3" s="37" t="s">
        <v>75</v>
      </c>
      <c r="E3" s="38" t="s">
        <v>3</v>
      </c>
      <c r="F3" s="39" t="s">
        <v>3</v>
      </c>
      <c r="G3" s="39" t="s">
        <v>3</v>
      </c>
      <c r="H3" s="39" t="s">
        <v>3</v>
      </c>
      <c r="I3" s="39" t="s">
        <v>3</v>
      </c>
      <c r="J3" s="39" t="s">
        <v>3</v>
      </c>
      <c r="K3" s="39" t="s">
        <v>3</v>
      </c>
      <c r="L3" s="39" t="s">
        <v>3</v>
      </c>
      <c r="M3" s="40" t="s">
        <v>12</v>
      </c>
      <c r="N3" s="112" t="s">
        <v>14</v>
      </c>
    </row>
    <row r="4" spans="2:14" ht="19.5" customHeight="1" thickTop="1" thickBot="1">
      <c r="B4" s="111"/>
      <c r="C4" s="41" t="s">
        <v>2</v>
      </c>
      <c r="D4" s="37" t="s">
        <v>76</v>
      </c>
      <c r="E4" s="37" t="s">
        <v>4</v>
      </c>
      <c r="F4" s="37" t="s">
        <v>5</v>
      </c>
      <c r="G4" s="37" t="s">
        <v>6</v>
      </c>
      <c r="H4" s="37" t="s">
        <v>7</v>
      </c>
      <c r="I4" s="37" t="s">
        <v>8</v>
      </c>
      <c r="J4" s="37" t="s">
        <v>9</v>
      </c>
      <c r="K4" s="37" t="s">
        <v>10</v>
      </c>
      <c r="L4" s="37" t="s">
        <v>11</v>
      </c>
      <c r="M4" s="42" t="s">
        <v>13</v>
      </c>
      <c r="N4" s="109"/>
    </row>
    <row r="5" spans="2:14" ht="18.75" customHeight="1" thickTop="1" thickBot="1">
      <c r="B5" s="44"/>
      <c r="C5" s="41" t="s">
        <v>16</v>
      </c>
      <c r="D5" s="37">
        <v>699</v>
      </c>
      <c r="E5" s="37">
        <v>980</v>
      </c>
      <c r="F5" s="37">
        <v>1050</v>
      </c>
      <c r="G5" s="37">
        <v>1300</v>
      </c>
      <c r="H5" s="37">
        <v>1230</v>
      </c>
      <c r="I5" s="37">
        <v>2050</v>
      </c>
      <c r="J5" s="37">
        <v>2699</v>
      </c>
      <c r="K5" s="37">
        <v>3228</v>
      </c>
      <c r="L5" s="37">
        <v>5338</v>
      </c>
      <c r="M5" s="42" t="s">
        <v>91</v>
      </c>
      <c r="N5" s="41">
        <v>452</v>
      </c>
    </row>
    <row r="6" spans="2:14" ht="21" thickTop="1" thickBot="1">
      <c r="B6" s="45" t="s">
        <v>16</v>
      </c>
      <c r="C6" s="41" t="s">
        <v>18</v>
      </c>
      <c r="D6" s="37">
        <v>1049</v>
      </c>
      <c r="E6" s="37">
        <v>1470</v>
      </c>
      <c r="F6" s="37">
        <v>1575</v>
      </c>
      <c r="G6" s="37">
        <v>1950</v>
      </c>
      <c r="H6" s="37">
        <v>1845</v>
      </c>
      <c r="I6" s="37">
        <v>3075</v>
      </c>
      <c r="J6" s="37">
        <v>4049</v>
      </c>
      <c r="K6" s="37">
        <v>4842</v>
      </c>
      <c r="L6" s="37">
        <v>8007</v>
      </c>
      <c r="M6" s="42" t="s">
        <v>92</v>
      </c>
      <c r="N6" s="41">
        <v>603</v>
      </c>
    </row>
    <row r="7" spans="2:14" ht="17.25" customHeight="1" thickTop="1" thickBot="1">
      <c r="B7" s="45"/>
      <c r="C7" s="41" t="s">
        <v>67</v>
      </c>
      <c r="D7" s="37">
        <v>839</v>
      </c>
      <c r="E7" s="37">
        <v>1176</v>
      </c>
      <c r="F7" s="37">
        <v>1260</v>
      </c>
      <c r="G7" s="37">
        <v>1560</v>
      </c>
      <c r="H7" s="37">
        <v>1476</v>
      </c>
      <c r="I7" s="37">
        <v>2460</v>
      </c>
      <c r="J7" s="37">
        <v>3239</v>
      </c>
      <c r="K7" s="37">
        <v>4035</v>
      </c>
      <c r="L7" s="37">
        <v>9049</v>
      </c>
      <c r="M7" s="42" t="s">
        <v>92</v>
      </c>
      <c r="N7" s="41">
        <v>144</v>
      </c>
    </row>
    <row r="8" spans="2:14" ht="17.25" customHeight="1" thickTop="1" thickBot="1">
      <c r="B8" s="45"/>
      <c r="C8" s="41" t="s">
        <v>126</v>
      </c>
      <c r="D8" s="37">
        <v>1091</v>
      </c>
      <c r="E8" s="37">
        <v>1529</v>
      </c>
      <c r="F8" s="37">
        <v>1638</v>
      </c>
      <c r="G8" s="37">
        <v>2028</v>
      </c>
      <c r="H8" s="37">
        <v>1919</v>
      </c>
      <c r="I8" s="37">
        <v>3198</v>
      </c>
      <c r="J8" s="37">
        <v>4211</v>
      </c>
      <c r="K8" s="37">
        <v>5246</v>
      </c>
      <c r="L8" s="37">
        <v>11764</v>
      </c>
      <c r="M8" s="42" t="s">
        <v>92</v>
      </c>
      <c r="N8" s="41"/>
    </row>
    <row r="9" spans="2:14" ht="18.75" customHeight="1" thickTop="1" thickBot="1">
      <c r="B9" s="45"/>
      <c r="C9" s="41" t="s">
        <v>127</v>
      </c>
      <c r="D9" s="37">
        <v>1107</v>
      </c>
      <c r="E9" s="37">
        <v>1552</v>
      </c>
      <c r="F9" s="37">
        <v>1663</v>
      </c>
      <c r="G9" s="37">
        <v>2059</v>
      </c>
      <c r="H9" s="37">
        <v>1948</v>
      </c>
      <c r="I9" s="37">
        <v>3247</v>
      </c>
      <c r="J9" s="37">
        <v>4275</v>
      </c>
      <c r="K9" s="37">
        <v>5326</v>
      </c>
      <c r="L9" s="37">
        <v>11945</v>
      </c>
      <c r="M9" s="42" t="s">
        <v>92</v>
      </c>
      <c r="N9" s="41"/>
    </row>
    <row r="10" spans="2:14" ht="40.5" thickTop="1" thickBot="1">
      <c r="B10" s="46"/>
      <c r="C10" s="41" t="s">
        <v>19</v>
      </c>
      <c r="D10" s="37">
        <f>D5*0.2+D5</f>
        <v>838.8</v>
      </c>
      <c r="E10" s="37">
        <f t="shared" ref="E10:L10" si="0">E5*0.18+E5</f>
        <v>1156.4000000000001</v>
      </c>
      <c r="F10" s="37">
        <f t="shared" si="0"/>
        <v>1239</v>
      </c>
      <c r="G10" s="37">
        <f t="shared" si="0"/>
        <v>1534</v>
      </c>
      <c r="H10" s="37">
        <f t="shared" si="0"/>
        <v>1451.4</v>
      </c>
      <c r="I10" s="37">
        <f t="shared" si="0"/>
        <v>2419</v>
      </c>
      <c r="J10" s="37">
        <f t="shared" si="0"/>
        <v>3184.82</v>
      </c>
      <c r="K10" s="37">
        <f t="shared" si="0"/>
        <v>3809.04</v>
      </c>
      <c r="L10" s="37">
        <f t="shared" si="0"/>
        <v>6298.84</v>
      </c>
      <c r="M10" s="42" t="s">
        <v>92</v>
      </c>
      <c r="N10" s="41">
        <v>572</v>
      </c>
    </row>
    <row r="11" spans="2:14" ht="21" thickTop="1" thickBot="1">
      <c r="B11" s="44"/>
      <c r="C11" s="41" t="s">
        <v>20</v>
      </c>
      <c r="D11" s="37">
        <v>450</v>
      </c>
      <c r="E11" s="37">
        <v>720</v>
      </c>
      <c r="F11" s="37">
        <v>950</v>
      </c>
      <c r="G11" s="37">
        <v>1300</v>
      </c>
      <c r="H11" s="37">
        <v>1379</v>
      </c>
      <c r="I11" s="37">
        <v>2225</v>
      </c>
      <c r="J11" s="37">
        <v>2879</v>
      </c>
      <c r="K11" s="37">
        <v>3150</v>
      </c>
      <c r="L11" s="37">
        <v>3700</v>
      </c>
      <c r="M11" s="42" t="s">
        <v>91</v>
      </c>
      <c r="N11" s="41">
        <v>193</v>
      </c>
    </row>
    <row r="12" spans="2:14" ht="21" thickTop="1" thickBot="1">
      <c r="B12" s="45" t="s">
        <v>20</v>
      </c>
      <c r="C12" s="41" t="s">
        <v>21</v>
      </c>
      <c r="D12" s="37">
        <v>675</v>
      </c>
      <c r="E12" s="37">
        <v>1080</v>
      </c>
      <c r="F12" s="37">
        <v>1425</v>
      </c>
      <c r="G12" s="37">
        <v>1950</v>
      </c>
      <c r="H12" s="37">
        <v>2069</v>
      </c>
      <c r="I12" s="37">
        <v>3338</v>
      </c>
      <c r="J12" s="37">
        <v>4319</v>
      </c>
      <c r="K12" s="37">
        <v>4725</v>
      </c>
      <c r="L12" s="37">
        <v>5550</v>
      </c>
      <c r="M12" s="42" t="s">
        <v>92</v>
      </c>
      <c r="N12" s="41">
        <v>271</v>
      </c>
    </row>
    <row r="13" spans="2:14" ht="21" thickTop="1" thickBot="1">
      <c r="B13" s="46"/>
      <c r="C13" s="41" t="s">
        <v>22</v>
      </c>
      <c r="D13" s="37">
        <f>D11*0.6+D11</f>
        <v>720</v>
      </c>
      <c r="E13" s="37">
        <f t="shared" ref="E13:L13" si="1">E11*0.6+E11</f>
        <v>1152</v>
      </c>
      <c r="F13" s="37">
        <f t="shared" si="1"/>
        <v>1520</v>
      </c>
      <c r="G13" s="37">
        <f t="shared" si="1"/>
        <v>2080</v>
      </c>
      <c r="H13" s="37">
        <f t="shared" si="1"/>
        <v>2206.4</v>
      </c>
      <c r="I13" s="37">
        <f t="shared" si="1"/>
        <v>3560</v>
      </c>
      <c r="J13" s="37">
        <f t="shared" si="1"/>
        <v>4606.3999999999996</v>
      </c>
      <c r="K13" s="37">
        <f t="shared" si="1"/>
        <v>5040</v>
      </c>
      <c r="L13" s="37">
        <f t="shared" si="1"/>
        <v>5920</v>
      </c>
      <c r="M13" s="42" t="s">
        <v>92</v>
      </c>
      <c r="N13" s="41">
        <v>238</v>
      </c>
    </row>
    <row r="14" spans="2:14" ht="21" thickTop="1" thickBot="1">
      <c r="B14" s="44"/>
      <c r="C14" s="41" t="s">
        <v>23</v>
      </c>
      <c r="D14" s="37">
        <v>628</v>
      </c>
      <c r="E14" s="37">
        <v>850</v>
      </c>
      <c r="F14" s="37">
        <v>950</v>
      </c>
      <c r="G14" s="37">
        <v>1300</v>
      </c>
      <c r="H14" s="37">
        <v>1379</v>
      </c>
      <c r="I14" s="37">
        <v>2225</v>
      </c>
      <c r="J14" s="37">
        <v>2879</v>
      </c>
      <c r="K14" s="37">
        <v>3150</v>
      </c>
      <c r="L14" s="37">
        <v>3700</v>
      </c>
      <c r="M14" s="42" t="s">
        <v>92</v>
      </c>
      <c r="N14" s="41">
        <v>347</v>
      </c>
    </row>
    <row r="15" spans="2:14" ht="21" thickTop="1" thickBot="1">
      <c r="B15" s="45"/>
      <c r="C15" s="41" t="s">
        <v>100</v>
      </c>
      <c r="D15" s="37">
        <f>D14*0.4+D14</f>
        <v>879.2</v>
      </c>
      <c r="E15" s="37">
        <f t="shared" ref="E15:L15" si="2">E14*0.4+E14</f>
        <v>1190</v>
      </c>
      <c r="F15" s="37">
        <f t="shared" si="2"/>
        <v>1330</v>
      </c>
      <c r="G15" s="37">
        <f t="shared" si="2"/>
        <v>1820</v>
      </c>
      <c r="H15" s="37">
        <f t="shared" si="2"/>
        <v>1930.6</v>
      </c>
      <c r="I15" s="37">
        <f t="shared" si="2"/>
        <v>3115</v>
      </c>
      <c r="J15" s="37">
        <f t="shared" si="2"/>
        <v>4030.6000000000004</v>
      </c>
      <c r="K15" s="37">
        <f t="shared" si="2"/>
        <v>4410</v>
      </c>
      <c r="L15" s="37">
        <f t="shared" si="2"/>
        <v>5180</v>
      </c>
      <c r="M15" s="47" t="s">
        <v>91</v>
      </c>
      <c r="N15" s="41">
        <v>213.26</v>
      </c>
    </row>
    <row r="16" spans="2:14" ht="21" thickTop="1" thickBot="1">
      <c r="B16" s="45" t="s">
        <v>23</v>
      </c>
      <c r="C16" s="41" t="s">
        <v>24</v>
      </c>
      <c r="D16" s="37">
        <v>1224</v>
      </c>
      <c r="E16" s="37">
        <v>1658</v>
      </c>
      <c r="F16" s="37">
        <v>1853</v>
      </c>
      <c r="G16" s="37">
        <v>2535</v>
      </c>
      <c r="H16" s="37">
        <v>2690</v>
      </c>
      <c r="I16" s="37">
        <v>4398</v>
      </c>
      <c r="J16" s="37">
        <v>5615</v>
      </c>
      <c r="K16" s="37">
        <v>6143</v>
      </c>
      <c r="L16" s="37">
        <v>7215</v>
      </c>
      <c r="M16" s="42" t="s">
        <v>93</v>
      </c>
      <c r="N16" s="41">
        <v>164</v>
      </c>
    </row>
    <row r="17" spans="2:14" ht="21" thickTop="1" thickBot="1">
      <c r="B17" s="46"/>
      <c r="C17" s="41" t="s">
        <v>25</v>
      </c>
      <c r="D17" s="37">
        <v>816</v>
      </c>
      <c r="E17" s="37">
        <v>1105</v>
      </c>
      <c r="F17" s="37">
        <v>1235</v>
      </c>
      <c r="G17" s="37">
        <v>1690</v>
      </c>
      <c r="H17" s="37">
        <v>1793</v>
      </c>
      <c r="I17" s="37">
        <v>2932</v>
      </c>
      <c r="J17" s="37">
        <v>3743</v>
      </c>
      <c r="K17" s="37">
        <v>4095</v>
      </c>
      <c r="L17" s="37">
        <v>4810</v>
      </c>
      <c r="M17" s="42" t="s">
        <v>92</v>
      </c>
      <c r="N17" s="41">
        <v>100</v>
      </c>
    </row>
    <row r="18" spans="2:14" ht="21" thickTop="1" thickBot="1">
      <c r="B18" s="46"/>
      <c r="C18" s="53" t="s">
        <v>153</v>
      </c>
      <c r="D18" s="113">
        <f>D17*1.15</f>
        <v>938.4</v>
      </c>
      <c r="E18" s="113">
        <f t="shared" ref="E18:L18" si="3">E17*1.15</f>
        <v>1270.75</v>
      </c>
      <c r="F18" s="113">
        <f t="shared" si="3"/>
        <v>1420.25</v>
      </c>
      <c r="G18" s="113">
        <f t="shared" si="3"/>
        <v>1943.4999999999998</v>
      </c>
      <c r="H18" s="113">
        <f t="shared" si="3"/>
        <v>2061.9499999999998</v>
      </c>
      <c r="I18" s="113">
        <f t="shared" si="3"/>
        <v>3371.7999999999997</v>
      </c>
      <c r="J18" s="113">
        <f t="shared" si="3"/>
        <v>4304.45</v>
      </c>
      <c r="K18" s="113">
        <f t="shared" si="3"/>
        <v>4709.25</v>
      </c>
      <c r="L18" s="113">
        <f t="shared" si="3"/>
        <v>5531.5</v>
      </c>
      <c r="M18" s="42"/>
      <c r="N18" s="90"/>
    </row>
    <row r="19" spans="2:14" ht="21" thickTop="1" thickBot="1">
      <c r="B19" s="40"/>
      <c r="C19" s="41" t="s">
        <v>26</v>
      </c>
      <c r="D19" s="37">
        <v>303</v>
      </c>
      <c r="E19" s="37">
        <v>390</v>
      </c>
      <c r="F19" s="37">
        <v>888</v>
      </c>
      <c r="G19" s="37">
        <v>1076</v>
      </c>
      <c r="H19" s="37">
        <v>1919</v>
      </c>
      <c r="I19" s="37">
        <v>2654</v>
      </c>
      <c r="J19" s="37">
        <v>2995</v>
      </c>
      <c r="K19" s="37">
        <v>3800</v>
      </c>
      <c r="L19" s="37">
        <v>7681</v>
      </c>
      <c r="M19" s="42" t="s">
        <v>91</v>
      </c>
      <c r="N19" s="41">
        <v>99</v>
      </c>
    </row>
    <row r="20" spans="2:14" ht="21" thickTop="1" thickBot="1">
      <c r="B20" s="44"/>
      <c r="C20" s="41" t="s">
        <v>28</v>
      </c>
      <c r="D20" s="37">
        <v>699</v>
      </c>
      <c r="E20" s="37">
        <v>980</v>
      </c>
      <c r="F20" s="37">
        <v>1050</v>
      </c>
      <c r="G20" s="37">
        <v>1300</v>
      </c>
      <c r="H20" s="37">
        <v>1230</v>
      </c>
      <c r="I20" s="37">
        <v>2050</v>
      </c>
      <c r="J20" s="37">
        <v>2699</v>
      </c>
      <c r="K20" s="37">
        <v>3228</v>
      </c>
      <c r="L20" s="37">
        <v>5338</v>
      </c>
      <c r="M20" s="42" t="s">
        <v>93</v>
      </c>
      <c r="N20" s="41">
        <v>497.22</v>
      </c>
    </row>
    <row r="21" spans="2:14" ht="40.5" thickTop="1" thickBot="1">
      <c r="B21" s="45"/>
      <c r="C21" s="65" t="s">
        <v>133</v>
      </c>
      <c r="D21" s="37">
        <v>559</v>
      </c>
      <c r="E21" s="37">
        <v>719</v>
      </c>
      <c r="F21" s="37">
        <v>1639</v>
      </c>
      <c r="G21" s="37">
        <v>1987</v>
      </c>
      <c r="H21" s="37">
        <v>3542</v>
      </c>
      <c r="I21" s="37">
        <v>4898</v>
      </c>
      <c r="J21" s="37">
        <v>6636</v>
      </c>
      <c r="K21" s="37">
        <v>8418</v>
      </c>
      <c r="L21" s="37">
        <v>17016</v>
      </c>
      <c r="M21" s="42" t="s">
        <v>92</v>
      </c>
      <c r="N21" s="65"/>
    </row>
    <row r="22" spans="2:14" ht="23.25" customHeight="1" thickTop="1" thickBot="1">
      <c r="B22" s="45" t="s">
        <v>27</v>
      </c>
      <c r="C22" s="41" t="s">
        <v>29</v>
      </c>
      <c r="D22" s="37">
        <v>466</v>
      </c>
      <c r="E22" s="37">
        <v>599</v>
      </c>
      <c r="F22" s="37">
        <v>1366</v>
      </c>
      <c r="G22" s="37">
        <v>1656</v>
      </c>
      <c r="H22" s="37">
        <v>2952</v>
      </c>
      <c r="I22" s="37">
        <v>4082</v>
      </c>
      <c r="J22" s="37">
        <v>5530</v>
      </c>
      <c r="K22" s="37">
        <v>7015</v>
      </c>
      <c r="L22" s="37">
        <v>14180</v>
      </c>
      <c r="M22" s="42" t="s">
        <v>92</v>
      </c>
      <c r="N22" s="41">
        <v>558</v>
      </c>
    </row>
    <row r="23" spans="2:14" ht="21" thickTop="1" thickBot="1">
      <c r="B23" s="46"/>
      <c r="C23" s="41" t="s">
        <v>30</v>
      </c>
      <c r="D23" s="37">
        <f>D22*1.2+D22</f>
        <v>1025.1999999999998</v>
      </c>
      <c r="E23" s="37">
        <f t="shared" ref="E23:L23" si="4">E22*1.2+E22</f>
        <v>1317.8</v>
      </c>
      <c r="F23" s="37">
        <f>F22*1.2+F22</f>
        <v>3005.2</v>
      </c>
      <c r="G23" s="37">
        <f t="shared" si="4"/>
        <v>3643.2</v>
      </c>
      <c r="H23" s="37">
        <f t="shared" si="4"/>
        <v>6494.4</v>
      </c>
      <c r="I23" s="37">
        <f t="shared" si="4"/>
        <v>8980.4</v>
      </c>
      <c r="J23" s="37">
        <f t="shared" si="4"/>
        <v>12166</v>
      </c>
      <c r="K23" s="37">
        <f t="shared" si="4"/>
        <v>15433</v>
      </c>
      <c r="L23" s="37">
        <f t="shared" si="4"/>
        <v>31196</v>
      </c>
      <c r="M23" s="42" t="s">
        <v>93</v>
      </c>
      <c r="N23" s="41">
        <v>862</v>
      </c>
    </row>
    <row r="24" spans="2:14" ht="21" thickTop="1" thickBot="1">
      <c r="B24" s="45"/>
      <c r="C24" s="41" t="s">
        <v>108</v>
      </c>
      <c r="D24" s="37">
        <v>466</v>
      </c>
      <c r="E24" s="37">
        <v>599</v>
      </c>
      <c r="F24" s="37">
        <v>1366</v>
      </c>
      <c r="G24" s="37">
        <v>1656</v>
      </c>
      <c r="H24" s="37">
        <v>2952</v>
      </c>
      <c r="I24" s="37">
        <v>4082</v>
      </c>
      <c r="J24" s="37">
        <v>4608</v>
      </c>
      <c r="K24" s="37">
        <v>5846</v>
      </c>
      <c r="L24" s="37">
        <v>11817</v>
      </c>
      <c r="M24" s="42"/>
      <c r="N24" s="41">
        <v>597.69000000000005</v>
      </c>
    </row>
    <row r="25" spans="2:14" ht="19.5" customHeight="1" thickTop="1" thickBot="1">
      <c r="B25" s="45" t="s">
        <v>108</v>
      </c>
      <c r="C25" s="41" t="s">
        <v>33</v>
      </c>
      <c r="D25" s="37">
        <v>559</v>
      </c>
      <c r="E25" s="37">
        <v>707</v>
      </c>
      <c r="F25" s="37">
        <v>1639</v>
      </c>
      <c r="G25" s="37">
        <v>1987</v>
      </c>
      <c r="H25" s="37">
        <v>3542</v>
      </c>
      <c r="I25" s="37">
        <v>4898</v>
      </c>
      <c r="J25" s="37">
        <v>5530</v>
      </c>
      <c r="K25" s="37">
        <v>7015</v>
      </c>
      <c r="L25" s="37">
        <v>14180</v>
      </c>
      <c r="M25" s="42" t="s">
        <v>91</v>
      </c>
      <c r="N25" s="41">
        <v>602</v>
      </c>
    </row>
    <row r="26" spans="2:14" ht="19.5" customHeight="1" thickTop="1" thickBot="1">
      <c r="B26" s="45"/>
      <c r="C26" s="41" t="s">
        <v>125</v>
      </c>
      <c r="D26" s="37">
        <v>727</v>
      </c>
      <c r="E26" s="37">
        <v>919</v>
      </c>
      <c r="F26" s="37">
        <v>2131</v>
      </c>
      <c r="G26" s="37">
        <v>2583</v>
      </c>
      <c r="H26" s="37">
        <v>4605</v>
      </c>
      <c r="I26" s="37">
        <v>6367</v>
      </c>
      <c r="J26" s="37">
        <v>7189</v>
      </c>
      <c r="K26" s="37">
        <v>9120</v>
      </c>
      <c r="L26" s="37">
        <v>18434</v>
      </c>
      <c r="M26" s="42" t="s">
        <v>91</v>
      </c>
      <c r="N26" s="41"/>
    </row>
    <row r="27" spans="2:14" ht="19.5" customHeight="1" thickTop="1" thickBot="1">
      <c r="B27" s="45"/>
      <c r="C27" s="43" t="s">
        <v>34</v>
      </c>
      <c r="D27" s="37">
        <v>850</v>
      </c>
      <c r="E27" s="37">
        <v>970</v>
      </c>
      <c r="F27" s="37">
        <v>1150</v>
      </c>
      <c r="G27" s="37">
        <v>1379</v>
      </c>
      <c r="H27" s="37">
        <v>1360</v>
      </c>
      <c r="I27" s="37">
        <v>2355</v>
      </c>
      <c r="J27" s="37">
        <v>3050</v>
      </c>
      <c r="K27" s="37">
        <v>3724</v>
      </c>
      <c r="L27" s="37">
        <v>5789</v>
      </c>
      <c r="M27" s="42" t="s">
        <v>92</v>
      </c>
      <c r="N27" s="43">
        <v>249</v>
      </c>
    </row>
    <row r="28" spans="2:14" ht="21" thickTop="1" thickBot="1">
      <c r="B28" s="46"/>
      <c r="C28" s="43" t="s">
        <v>138</v>
      </c>
      <c r="D28" s="37">
        <v>1020</v>
      </c>
      <c r="E28" s="37">
        <v>1164</v>
      </c>
      <c r="F28" s="37">
        <v>1380</v>
      </c>
      <c r="G28" s="37">
        <v>1655</v>
      </c>
      <c r="H28" s="37">
        <v>1772</v>
      </c>
      <c r="I28" s="37">
        <v>2826</v>
      </c>
      <c r="J28" s="37">
        <v>3660</v>
      </c>
      <c r="K28" s="37">
        <v>4469</v>
      </c>
      <c r="L28" s="37">
        <v>6947</v>
      </c>
      <c r="M28" s="42"/>
      <c r="N28" s="41"/>
    </row>
    <row r="29" spans="2:14" ht="21" thickTop="1" thickBot="1">
      <c r="B29" s="44" t="s">
        <v>35</v>
      </c>
      <c r="C29" s="41" t="s">
        <v>35</v>
      </c>
      <c r="D29" s="37">
        <v>559</v>
      </c>
      <c r="E29" s="37">
        <v>707</v>
      </c>
      <c r="F29" s="37">
        <v>1639</v>
      </c>
      <c r="G29" s="37">
        <v>1987</v>
      </c>
      <c r="H29" s="37">
        <v>3542</v>
      </c>
      <c r="I29" s="37">
        <v>4898</v>
      </c>
      <c r="J29" s="37">
        <v>5530</v>
      </c>
      <c r="K29" s="37">
        <v>7015</v>
      </c>
      <c r="L29" s="37">
        <v>14180</v>
      </c>
      <c r="M29" s="42" t="s">
        <v>91</v>
      </c>
      <c r="N29" s="41">
        <v>536</v>
      </c>
    </row>
    <row r="30" spans="2:14" ht="21" thickTop="1" thickBot="1">
      <c r="B30" s="45"/>
      <c r="C30" s="66" t="s">
        <v>125</v>
      </c>
      <c r="D30" s="58">
        <v>727</v>
      </c>
      <c r="E30" s="37">
        <v>919</v>
      </c>
      <c r="F30" s="37">
        <v>2131</v>
      </c>
      <c r="G30" s="37">
        <v>2583</v>
      </c>
      <c r="H30" s="37">
        <v>4605</v>
      </c>
      <c r="I30" s="37">
        <v>6307</v>
      </c>
      <c r="J30" s="37">
        <v>7189</v>
      </c>
      <c r="K30" s="37">
        <v>9120</v>
      </c>
      <c r="L30" s="37">
        <v>18434</v>
      </c>
      <c r="M30" s="42" t="s">
        <v>91</v>
      </c>
      <c r="N30" s="65"/>
    </row>
    <row r="31" spans="2:14" ht="21" thickTop="1" thickBot="1">
      <c r="B31" s="45"/>
      <c r="C31" s="66" t="s">
        <v>125</v>
      </c>
      <c r="D31" s="58">
        <v>727</v>
      </c>
      <c r="E31" s="37">
        <v>919</v>
      </c>
      <c r="F31" s="37">
        <v>2131</v>
      </c>
      <c r="G31" s="37">
        <v>2583</v>
      </c>
      <c r="H31" s="37">
        <v>4605</v>
      </c>
      <c r="I31" s="37">
        <v>6307</v>
      </c>
      <c r="J31" s="37">
        <v>7189</v>
      </c>
      <c r="K31" s="37">
        <v>9120</v>
      </c>
      <c r="L31" s="37">
        <v>18434</v>
      </c>
      <c r="M31" s="42" t="s">
        <v>91</v>
      </c>
      <c r="N31" s="100"/>
    </row>
    <row r="32" spans="2:14" ht="21" thickTop="1" thickBot="1">
      <c r="B32" s="48"/>
      <c r="C32" s="49" t="s">
        <v>68</v>
      </c>
      <c r="D32" s="50">
        <f>D29*0.42+D29</f>
        <v>793.78</v>
      </c>
      <c r="E32" s="37">
        <f t="shared" ref="E32:L32" si="5">E29*0.42+E29</f>
        <v>1003.94</v>
      </c>
      <c r="F32" s="37">
        <f t="shared" si="5"/>
        <v>2327.38</v>
      </c>
      <c r="G32" s="37">
        <f t="shared" si="5"/>
        <v>2821.54</v>
      </c>
      <c r="H32" s="37">
        <f t="shared" si="5"/>
        <v>5029.6399999999994</v>
      </c>
      <c r="I32" s="37">
        <f t="shared" si="5"/>
        <v>6955.16</v>
      </c>
      <c r="J32" s="37">
        <f t="shared" si="5"/>
        <v>7852.6</v>
      </c>
      <c r="K32" s="37">
        <f t="shared" si="5"/>
        <v>9961.2999999999993</v>
      </c>
      <c r="L32" s="37">
        <f t="shared" si="5"/>
        <v>20135.599999999999</v>
      </c>
      <c r="M32" s="42" t="s">
        <v>92</v>
      </c>
      <c r="N32" s="41">
        <v>249</v>
      </c>
    </row>
    <row r="33" spans="2:14" ht="24" customHeight="1" thickTop="1" thickBot="1">
      <c r="B33" s="45" t="s">
        <v>37</v>
      </c>
      <c r="C33" s="41" t="s">
        <v>109</v>
      </c>
      <c r="D33" s="37">
        <v>570</v>
      </c>
      <c r="E33" s="37">
        <v>733</v>
      </c>
      <c r="F33" s="37">
        <v>1670</v>
      </c>
      <c r="G33" s="37">
        <v>2024</v>
      </c>
      <c r="H33" s="37">
        <v>3608</v>
      </c>
      <c r="I33" s="37">
        <v>4990</v>
      </c>
      <c r="J33" s="37">
        <v>5632</v>
      </c>
      <c r="K33" s="37">
        <v>7146</v>
      </c>
      <c r="L33" s="37">
        <v>14443</v>
      </c>
      <c r="M33" s="42" t="s">
        <v>92</v>
      </c>
      <c r="N33" s="41">
        <v>854.5</v>
      </c>
    </row>
    <row r="34" spans="2:14" ht="40.5" thickTop="1" thickBot="1">
      <c r="B34" s="45"/>
      <c r="C34" s="41" t="s">
        <v>116</v>
      </c>
      <c r="D34" s="37">
        <v>855</v>
      </c>
      <c r="E34" s="37">
        <v>1100</v>
      </c>
      <c r="F34" s="37">
        <v>2505</v>
      </c>
      <c r="G34" s="37">
        <v>3306</v>
      </c>
      <c r="H34" s="37">
        <v>5412</v>
      </c>
      <c r="I34" s="37">
        <v>7485</v>
      </c>
      <c r="J34" s="37">
        <v>8448</v>
      </c>
      <c r="K34" s="37">
        <v>10719</v>
      </c>
      <c r="L34" s="37">
        <v>21665</v>
      </c>
      <c r="M34" s="42" t="s">
        <v>119</v>
      </c>
      <c r="N34" s="41"/>
    </row>
    <row r="35" spans="2:14" ht="21" thickTop="1" thickBot="1">
      <c r="B35" s="45"/>
      <c r="C35" s="41" t="s">
        <v>42</v>
      </c>
      <c r="D35" s="37">
        <v>855</v>
      </c>
      <c r="E35" s="37">
        <v>1100</v>
      </c>
      <c r="F35" s="37">
        <v>2505</v>
      </c>
      <c r="G35" s="37">
        <v>3306</v>
      </c>
      <c r="H35" s="37">
        <v>5412</v>
      </c>
      <c r="I35" s="37">
        <v>7485</v>
      </c>
      <c r="J35" s="37">
        <v>8448</v>
      </c>
      <c r="K35" s="37">
        <v>10719</v>
      </c>
      <c r="L35" s="37">
        <v>21665</v>
      </c>
      <c r="M35" s="42" t="s">
        <v>131</v>
      </c>
      <c r="N35" s="41"/>
    </row>
    <row r="36" spans="2:14" ht="21" thickTop="1" thickBot="1">
      <c r="B36" s="45"/>
      <c r="C36" s="41" t="s">
        <v>39</v>
      </c>
      <c r="D36" s="37">
        <v>794</v>
      </c>
      <c r="E36" s="37">
        <v>1004</v>
      </c>
      <c r="F36" s="37">
        <v>2329</v>
      </c>
      <c r="G36" s="37">
        <v>2822</v>
      </c>
      <c r="H36" s="37">
        <v>5030</v>
      </c>
      <c r="I36" s="37">
        <v>6955</v>
      </c>
      <c r="J36" s="37">
        <v>7853</v>
      </c>
      <c r="K36" s="37">
        <v>9961</v>
      </c>
      <c r="L36" s="37">
        <v>20136</v>
      </c>
      <c r="M36" s="42" t="s">
        <v>92</v>
      </c>
      <c r="N36" s="41"/>
    </row>
    <row r="37" spans="2:14" ht="21" thickTop="1" thickBot="1">
      <c r="B37" s="45"/>
      <c r="C37" s="100" t="s">
        <v>40</v>
      </c>
      <c r="D37" s="37">
        <v>1026</v>
      </c>
      <c r="E37" s="37">
        <v>1320</v>
      </c>
      <c r="F37" s="37">
        <v>3006</v>
      </c>
      <c r="G37" s="37">
        <v>3967</v>
      </c>
      <c r="H37" s="37">
        <v>6494</v>
      </c>
      <c r="I37" s="37">
        <v>8982</v>
      </c>
      <c r="J37" s="37">
        <v>10137</v>
      </c>
      <c r="K37" s="37">
        <v>12863</v>
      </c>
      <c r="L37" s="37">
        <v>25698</v>
      </c>
      <c r="M37" s="42"/>
      <c r="N37" s="100"/>
    </row>
    <row r="38" spans="2:14" ht="21" thickTop="1" thickBot="1">
      <c r="B38" s="45"/>
      <c r="C38" s="41" t="s">
        <v>41</v>
      </c>
      <c r="D38" s="37">
        <v>741</v>
      </c>
      <c r="E38" s="37">
        <v>953</v>
      </c>
      <c r="F38" s="37">
        <v>2171</v>
      </c>
      <c r="G38" s="37">
        <v>2632</v>
      </c>
      <c r="H38" s="37">
        <v>4699</v>
      </c>
      <c r="I38" s="37">
        <v>6487</v>
      </c>
      <c r="J38" s="37">
        <v>7322</v>
      </c>
      <c r="K38" s="37">
        <v>9290</v>
      </c>
      <c r="L38" s="37">
        <v>18776</v>
      </c>
      <c r="M38" s="42" t="s">
        <v>122</v>
      </c>
      <c r="N38" s="41"/>
    </row>
    <row r="39" spans="2:14" ht="20.25" customHeight="1" thickTop="1" thickBot="1">
      <c r="B39" s="109" t="s">
        <v>43</v>
      </c>
      <c r="C39" s="41" t="s">
        <v>43</v>
      </c>
      <c r="D39" s="37">
        <v>934</v>
      </c>
      <c r="E39" s="37">
        <v>1150</v>
      </c>
      <c r="F39" s="37">
        <v>1269</v>
      </c>
      <c r="G39" s="37">
        <v>1428</v>
      </c>
      <c r="H39" s="37">
        <v>1738</v>
      </c>
      <c r="I39" s="37">
        <v>3050</v>
      </c>
      <c r="J39" s="37">
        <v>4038</v>
      </c>
      <c r="K39" s="37">
        <v>4638</v>
      </c>
      <c r="L39" s="37">
        <v>7239</v>
      </c>
      <c r="M39" s="42" t="s">
        <v>114</v>
      </c>
      <c r="N39" s="41">
        <v>1166</v>
      </c>
    </row>
    <row r="40" spans="2:14" ht="21" thickTop="1" thickBot="1">
      <c r="B40" s="109"/>
      <c r="C40" s="41" t="s">
        <v>44</v>
      </c>
      <c r="D40" s="37">
        <f>D39*0.42+D39</f>
        <v>1326.28</v>
      </c>
      <c r="E40" s="37">
        <f t="shared" ref="E40:L40" si="6">E39*0.42+E39</f>
        <v>1633</v>
      </c>
      <c r="F40" s="37">
        <f t="shared" si="6"/>
        <v>1801.98</v>
      </c>
      <c r="G40" s="37">
        <f t="shared" si="6"/>
        <v>2027.76</v>
      </c>
      <c r="H40" s="37">
        <f t="shared" si="6"/>
        <v>2467.96</v>
      </c>
      <c r="I40" s="37">
        <f t="shared" si="6"/>
        <v>4331</v>
      </c>
      <c r="J40" s="37">
        <f t="shared" si="6"/>
        <v>5733.96</v>
      </c>
      <c r="K40" s="37">
        <f t="shared" si="6"/>
        <v>6585.96</v>
      </c>
      <c r="L40" s="37">
        <f t="shared" si="6"/>
        <v>10279.380000000001</v>
      </c>
      <c r="M40" s="42" t="s">
        <v>93</v>
      </c>
      <c r="N40" s="41">
        <v>1403</v>
      </c>
    </row>
    <row r="41" spans="2:14" ht="21" thickTop="1" thickBot="1">
      <c r="B41" s="44"/>
      <c r="C41" s="41" t="s">
        <v>45</v>
      </c>
      <c r="D41" s="37">
        <v>699</v>
      </c>
      <c r="E41" s="37">
        <v>980</v>
      </c>
      <c r="F41" s="37">
        <v>1050</v>
      </c>
      <c r="G41" s="37">
        <v>1300</v>
      </c>
      <c r="H41" s="37">
        <v>1230</v>
      </c>
      <c r="I41" s="37">
        <v>2050</v>
      </c>
      <c r="J41" s="37">
        <v>2699</v>
      </c>
      <c r="K41" s="37">
        <v>3228</v>
      </c>
      <c r="L41" s="37">
        <v>5338</v>
      </c>
      <c r="M41" s="42" t="s">
        <v>91</v>
      </c>
      <c r="N41" s="41">
        <v>495</v>
      </c>
    </row>
    <row r="42" spans="2:14" ht="21" thickTop="1" thickBot="1">
      <c r="B42" s="45" t="s">
        <v>45</v>
      </c>
      <c r="C42" s="41" t="s">
        <v>46</v>
      </c>
      <c r="D42" s="37">
        <v>909</v>
      </c>
      <c r="E42" s="37">
        <v>1274</v>
      </c>
      <c r="F42" s="37">
        <v>1365</v>
      </c>
      <c r="G42" s="37">
        <v>1690</v>
      </c>
      <c r="H42" s="37">
        <v>1599</v>
      </c>
      <c r="I42" s="37">
        <v>2665</v>
      </c>
      <c r="J42" s="37">
        <v>3509</v>
      </c>
      <c r="K42" s="37">
        <v>4514</v>
      </c>
      <c r="L42" s="37">
        <v>7473</v>
      </c>
      <c r="M42" s="42" t="s">
        <v>92</v>
      </c>
      <c r="N42" s="41">
        <v>714</v>
      </c>
    </row>
    <row r="43" spans="2:14" ht="21.75" customHeight="1" thickTop="1" thickBot="1">
      <c r="B43" s="45"/>
      <c r="C43" s="41" t="s">
        <v>95</v>
      </c>
      <c r="D43" s="37">
        <f>D41*0.3+D41</f>
        <v>908.7</v>
      </c>
      <c r="E43" s="37">
        <f t="shared" ref="E43:L43" si="7">E41*0.3+E41</f>
        <v>1274</v>
      </c>
      <c r="F43" s="37">
        <f t="shared" si="7"/>
        <v>1365</v>
      </c>
      <c r="G43" s="37">
        <f t="shared" si="7"/>
        <v>1690</v>
      </c>
      <c r="H43" s="37">
        <f t="shared" si="7"/>
        <v>1599</v>
      </c>
      <c r="I43" s="37">
        <f t="shared" si="7"/>
        <v>2665</v>
      </c>
      <c r="J43" s="37">
        <f t="shared" si="7"/>
        <v>3508.7</v>
      </c>
      <c r="K43" s="37">
        <f t="shared" si="7"/>
        <v>4196.3999999999996</v>
      </c>
      <c r="L43" s="37">
        <f t="shared" si="7"/>
        <v>6939.4</v>
      </c>
      <c r="M43" s="42" t="s">
        <v>91</v>
      </c>
      <c r="N43" s="41">
        <v>687</v>
      </c>
    </row>
    <row r="44" spans="2:14" ht="21" thickTop="1" thickBot="1">
      <c r="B44" s="45"/>
      <c r="C44" s="41" t="s">
        <v>47</v>
      </c>
      <c r="D44" s="37">
        <v>1182</v>
      </c>
      <c r="E44" s="37">
        <v>1656</v>
      </c>
      <c r="F44" s="37">
        <v>1775</v>
      </c>
      <c r="G44" s="37">
        <v>2197</v>
      </c>
      <c r="H44" s="37">
        <v>2079</v>
      </c>
      <c r="I44" s="37">
        <v>3465</v>
      </c>
      <c r="J44" s="37">
        <v>4562</v>
      </c>
      <c r="K44" s="37">
        <v>5455</v>
      </c>
      <c r="L44" s="37">
        <v>9021</v>
      </c>
      <c r="M44" s="42" t="s">
        <v>92</v>
      </c>
      <c r="N44" s="41"/>
    </row>
    <row r="45" spans="2:14" ht="21" thickTop="1" thickBot="1">
      <c r="B45" s="41" t="s">
        <v>48</v>
      </c>
      <c r="C45" s="41" t="s">
        <v>48</v>
      </c>
      <c r="D45" s="37">
        <v>900</v>
      </c>
      <c r="E45" s="37">
        <v>1050</v>
      </c>
      <c r="F45" s="37">
        <v>1150</v>
      </c>
      <c r="G45" s="37">
        <v>1379</v>
      </c>
      <c r="H45" s="37">
        <v>1460</v>
      </c>
      <c r="I45" s="37">
        <v>2355</v>
      </c>
      <c r="J45" s="37">
        <v>3050</v>
      </c>
      <c r="K45" s="37">
        <v>3724</v>
      </c>
      <c r="L45" s="37">
        <v>5789</v>
      </c>
      <c r="M45" s="42" t="s">
        <v>113</v>
      </c>
      <c r="N45" s="41">
        <v>950</v>
      </c>
    </row>
    <row r="46" spans="2:14" ht="21" thickTop="1" thickBot="1">
      <c r="B46" s="65"/>
      <c r="C46" s="65" t="s">
        <v>124</v>
      </c>
      <c r="D46" s="37">
        <v>1457</v>
      </c>
      <c r="E46" s="37">
        <v>1794</v>
      </c>
      <c r="F46" s="37">
        <v>1980</v>
      </c>
      <c r="G46" s="37">
        <v>2227</v>
      </c>
      <c r="H46" s="37">
        <v>2711</v>
      </c>
      <c r="I46" s="37">
        <v>5157</v>
      </c>
      <c r="J46" s="37">
        <v>6299</v>
      </c>
      <c r="K46" s="37">
        <v>7792</v>
      </c>
      <c r="L46" s="37">
        <v>12162</v>
      </c>
      <c r="M46" s="42" t="s">
        <v>92</v>
      </c>
      <c r="N46" s="65"/>
    </row>
    <row r="47" spans="2:14" ht="21" thickTop="1" thickBot="1">
      <c r="B47" s="41"/>
      <c r="C47" s="41" t="s">
        <v>121</v>
      </c>
      <c r="D47" s="37">
        <v>1350</v>
      </c>
      <c r="E47" s="37">
        <v>1575</v>
      </c>
      <c r="F47" s="37">
        <v>1725</v>
      </c>
      <c r="G47" s="37">
        <v>2069</v>
      </c>
      <c r="H47" s="37">
        <v>2190</v>
      </c>
      <c r="I47" s="37">
        <v>3536</v>
      </c>
      <c r="J47" s="37">
        <v>4575</v>
      </c>
      <c r="K47" s="37">
        <v>5586</v>
      </c>
      <c r="L47" s="37">
        <v>8684</v>
      </c>
      <c r="M47" s="42" t="s">
        <v>93</v>
      </c>
      <c r="N47" s="41"/>
    </row>
    <row r="48" spans="2:14" ht="21" thickTop="1" thickBot="1">
      <c r="B48" s="109" t="s">
        <v>49</v>
      </c>
      <c r="C48" s="41" t="s">
        <v>50</v>
      </c>
      <c r="D48" s="37">
        <v>1401</v>
      </c>
      <c r="E48" s="37">
        <v>1725</v>
      </c>
      <c r="F48" s="37">
        <v>1904</v>
      </c>
      <c r="G48" s="37">
        <v>2400</v>
      </c>
      <c r="H48" s="37">
        <v>2760</v>
      </c>
      <c r="I48" s="37">
        <v>5054</v>
      </c>
      <c r="J48" s="37">
        <v>6057</v>
      </c>
      <c r="K48" s="37">
        <v>7334</v>
      </c>
      <c r="L48" s="37">
        <v>11475</v>
      </c>
      <c r="M48" s="42" t="s">
        <v>93</v>
      </c>
      <c r="N48" s="41">
        <v>1012</v>
      </c>
    </row>
    <row r="49" spans="2:14" ht="21" thickTop="1" thickBot="1">
      <c r="B49" s="109"/>
      <c r="C49" s="41" t="s">
        <v>51</v>
      </c>
      <c r="D49" s="37">
        <v>934</v>
      </c>
      <c r="E49" s="37">
        <v>1150</v>
      </c>
      <c r="F49" s="37">
        <v>1269</v>
      </c>
      <c r="G49" s="37">
        <v>1600</v>
      </c>
      <c r="H49" s="37">
        <v>1840</v>
      </c>
      <c r="I49" s="37">
        <v>3369</v>
      </c>
      <c r="J49" s="37">
        <v>4038</v>
      </c>
      <c r="K49" s="37">
        <v>4889</v>
      </c>
      <c r="L49" s="37">
        <v>7650</v>
      </c>
      <c r="M49" s="42" t="s">
        <v>114</v>
      </c>
      <c r="N49" s="41">
        <v>1520</v>
      </c>
    </row>
    <row r="50" spans="2:14" ht="22.5" customHeight="1" thickTop="1" thickBot="1">
      <c r="B50" s="44"/>
      <c r="C50" s="41" t="s">
        <v>52</v>
      </c>
      <c r="D50" s="37">
        <v>900</v>
      </c>
      <c r="E50" s="37">
        <v>1050</v>
      </c>
      <c r="F50" s="37">
        <v>1150</v>
      </c>
      <c r="G50" s="37">
        <v>1379</v>
      </c>
      <c r="H50" s="37">
        <v>1460</v>
      </c>
      <c r="I50" s="37">
        <v>2355</v>
      </c>
      <c r="J50" s="37">
        <v>3050</v>
      </c>
      <c r="K50" s="37">
        <v>3724</v>
      </c>
      <c r="L50" s="37">
        <v>5789</v>
      </c>
      <c r="M50" s="42" t="s">
        <v>113</v>
      </c>
      <c r="N50" s="41">
        <v>991</v>
      </c>
    </row>
    <row r="51" spans="2:14" ht="18" customHeight="1" thickTop="1" thickBot="1">
      <c r="B51" s="45"/>
      <c r="C51" s="41" t="s">
        <v>69</v>
      </c>
      <c r="D51" s="37">
        <v>1350</v>
      </c>
      <c r="E51" s="37">
        <v>1575</v>
      </c>
      <c r="F51" s="37">
        <v>1725</v>
      </c>
      <c r="G51" s="37">
        <v>2069</v>
      </c>
      <c r="H51" s="37">
        <v>2190</v>
      </c>
      <c r="I51" s="37">
        <v>3533</v>
      </c>
      <c r="J51" s="37">
        <v>4575</v>
      </c>
      <c r="K51" s="37">
        <v>5586</v>
      </c>
      <c r="L51" s="37">
        <v>8684</v>
      </c>
      <c r="M51" s="42" t="s">
        <v>93</v>
      </c>
      <c r="N51" s="41">
        <v>2413</v>
      </c>
    </row>
    <row r="52" spans="2:14" ht="19.5" customHeight="1" thickTop="1" thickBot="1">
      <c r="B52" s="45" t="s">
        <v>52</v>
      </c>
      <c r="C52" s="41" t="s">
        <v>53</v>
      </c>
      <c r="D52" s="37">
        <v>1170</v>
      </c>
      <c r="E52" s="37">
        <v>1365</v>
      </c>
      <c r="F52" s="37">
        <v>1495</v>
      </c>
      <c r="G52" s="37">
        <v>1793</v>
      </c>
      <c r="H52" s="37">
        <v>1898</v>
      </c>
      <c r="I52" s="37">
        <v>2268</v>
      </c>
      <c r="J52" s="37">
        <v>3965</v>
      </c>
      <c r="K52" s="37">
        <v>4841</v>
      </c>
      <c r="L52" s="37">
        <v>7526</v>
      </c>
      <c r="M52" s="42" t="s">
        <v>92</v>
      </c>
      <c r="N52" s="41">
        <v>1146</v>
      </c>
    </row>
    <row r="53" spans="2:14" ht="21" thickTop="1" thickBot="1">
      <c r="B53" s="46"/>
      <c r="C53" s="41" t="s">
        <v>54</v>
      </c>
      <c r="D53" s="37">
        <v>1170</v>
      </c>
      <c r="E53" s="37">
        <v>1365</v>
      </c>
      <c r="F53" s="37">
        <v>1495</v>
      </c>
      <c r="G53" s="37">
        <v>1793</v>
      </c>
      <c r="H53" s="37">
        <v>1898</v>
      </c>
      <c r="I53" s="37">
        <v>2268</v>
      </c>
      <c r="J53" s="37">
        <v>3965</v>
      </c>
      <c r="K53" s="37">
        <v>4841</v>
      </c>
      <c r="L53" s="37">
        <v>7526</v>
      </c>
      <c r="M53" s="42" t="s">
        <v>93</v>
      </c>
      <c r="N53" s="41">
        <v>1092</v>
      </c>
    </row>
    <row r="54" spans="2:14" ht="21" thickTop="1" thickBot="1">
      <c r="B54" s="44"/>
      <c r="C54" s="41" t="s">
        <v>55</v>
      </c>
      <c r="D54" s="37">
        <v>934</v>
      </c>
      <c r="E54" s="37">
        <v>1150</v>
      </c>
      <c r="F54" s="37">
        <v>1269</v>
      </c>
      <c r="G54" s="37">
        <v>1600</v>
      </c>
      <c r="H54" s="37">
        <v>1840</v>
      </c>
      <c r="I54" s="37">
        <v>3369</v>
      </c>
      <c r="J54" s="37">
        <v>4038</v>
      </c>
      <c r="K54" s="37">
        <v>4889</v>
      </c>
      <c r="L54" s="37">
        <v>7650</v>
      </c>
      <c r="M54" s="42" t="s">
        <v>113</v>
      </c>
      <c r="N54" s="41">
        <v>1028</v>
      </c>
    </row>
    <row r="55" spans="2:14" ht="21" thickTop="1" thickBot="1">
      <c r="B55" s="45"/>
      <c r="C55" s="65" t="s">
        <v>57</v>
      </c>
      <c r="D55" s="37">
        <v>1170</v>
      </c>
      <c r="E55" s="37">
        <v>1365</v>
      </c>
      <c r="F55" s="37">
        <v>1495</v>
      </c>
      <c r="G55" s="37">
        <v>1793</v>
      </c>
      <c r="H55" s="37">
        <v>1898</v>
      </c>
      <c r="I55" s="37">
        <v>2268</v>
      </c>
      <c r="J55" s="37">
        <v>3965</v>
      </c>
      <c r="K55" s="37">
        <v>4841</v>
      </c>
      <c r="L55" s="37">
        <v>7526</v>
      </c>
      <c r="M55" s="42" t="s">
        <v>118</v>
      </c>
      <c r="N55" s="65"/>
    </row>
    <row r="56" spans="2:14" ht="21" thickTop="1" thickBot="1">
      <c r="B56" s="45" t="s">
        <v>55</v>
      </c>
      <c r="C56" s="41" t="s">
        <v>56</v>
      </c>
      <c r="D56" s="37">
        <v>1170</v>
      </c>
      <c r="E56" s="37">
        <v>1365</v>
      </c>
      <c r="F56" s="37">
        <v>1495</v>
      </c>
      <c r="G56" s="37">
        <v>1793</v>
      </c>
      <c r="H56" s="37">
        <v>1898</v>
      </c>
      <c r="I56" s="37">
        <v>2268</v>
      </c>
      <c r="J56" s="37">
        <v>3965</v>
      </c>
      <c r="K56" s="37">
        <v>4841</v>
      </c>
      <c r="L56" s="37">
        <v>7526</v>
      </c>
      <c r="M56" s="42" t="s">
        <v>93</v>
      </c>
      <c r="N56" s="41">
        <v>1144</v>
      </c>
    </row>
    <row r="57" spans="2:14" ht="21" thickTop="1" thickBot="1">
      <c r="B57" s="109" t="s">
        <v>58</v>
      </c>
      <c r="C57" s="41" t="s">
        <v>58</v>
      </c>
      <c r="D57" s="37">
        <v>934</v>
      </c>
      <c r="E57" s="37">
        <v>1150</v>
      </c>
      <c r="F57" s="37">
        <v>1269</v>
      </c>
      <c r="G57" s="37">
        <v>1428</v>
      </c>
      <c r="H57" s="37">
        <v>1738</v>
      </c>
      <c r="I57" s="37">
        <v>3396</v>
      </c>
      <c r="J57" s="37">
        <v>3720</v>
      </c>
      <c r="K57" s="37">
        <v>4638</v>
      </c>
      <c r="L57" s="37">
        <v>7239</v>
      </c>
      <c r="M57" s="42" t="s">
        <v>113</v>
      </c>
      <c r="N57" s="41">
        <v>1453</v>
      </c>
    </row>
    <row r="58" spans="2:14" ht="21.75" customHeight="1" thickTop="1" thickBot="1">
      <c r="B58" s="109"/>
      <c r="C58" s="41" t="s">
        <v>101</v>
      </c>
      <c r="D58" s="37">
        <v>1214</v>
      </c>
      <c r="E58" s="37">
        <v>1495</v>
      </c>
      <c r="F58" s="37">
        <v>1650</v>
      </c>
      <c r="G58" s="37">
        <v>1856</v>
      </c>
      <c r="H58" s="37">
        <v>2259</v>
      </c>
      <c r="I58" s="37">
        <v>4297</v>
      </c>
      <c r="J58" s="37">
        <v>4836</v>
      </c>
      <c r="K58" s="37">
        <v>6029</v>
      </c>
      <c r="L58" s="37">
        <v>94111</v>
      </c>
      <c r="M58" s="42" t="s">
        <v>114</v>
      </c>
      <c r="N58" s="41">
        <v>1647.7</v>
      </c>
    </row>
    <row r="59" spans="2:14" ht="21.75" customHeight="1" thickTop="1" thickBot="1">
      <c r="B59" s="109"/>
      <c r="C59" s="65" t="s">
        <v>69</v>
      </c>
      <c r="D59" s="37">
        <v>1214</v>
      </c>
      <c r="E59" s="37">
        <v>1495</v>
      </c>
      <c r="F59" s="37">
        <v>1650</v>
      </c>
      <c r="G59" s="37">
        <v>1856</v>
      </c>
      <c r="H59" s="37">
        <v>2259</v>
      </c>
      <c r="I59" s="37">
        <v>4297</v>
      </c>
      <c r="J59" s="37">
        <v>4836</v>
      </c>
      <c r="K59" s="37">
        <v>6029</v>
      </c>
      <c r="L59" s="37">
        <v>94111</v>
      </c>
      <c r="M59" s="42" t="s">
        <v>93</v>
      </c>
      <c r="N59" s="65"/>
    </row>
    <row r="60" spans="2:14" ht="21" thickTop="1" thickBot="1">
      <c r="B60" s="109"/>
      <c r="C60" s="41" t="s">
        <v>59</v>
      </c>
      <c r="D60" s="37">
        <v>1121</v>
      </c>
      <c r="E60" s="37">
        <v>1380</v>
      </c>
      <c r="F60" s="37">
        <v>1523</v>
      </c>
      <c r="G60" s="37">
        <v>1710</v>
      </c>
      <c r="H60" s="37">
        <v>2086</v>
      </c>
      <c r="I60" s="37">
        <v>2722</v>
      </c>
      <c r="J60" s="37">
        <v>4464</v>
      </c>
      <c r="K60" s="37">
        <v>5798</v>
      </c>
      <c r="L60" s="37">
        <v>9049</v>
      </c>
      <c r="M60" s="42" t="s">
        <v>93</v>
      </c>
      <c r="N60" s="41">
        <v>1531</v>
      </c>
    </row>
    <row r="61" spans="2:14" ht="21" thickTop="1" thickBot="1">
      <c r="B61" s="44"/>
      <c r="C61" s="41" t="s">
        <v>61</v>
      </c>
      <c r="D61" s="37">
        <v>1168</v>
      </c>
      <c r="E61" s="37">
        <v>1438</v>
      </c>
      <c r="F61" s="37">
        <v>1586</v>
      </c>
      <c r="G61" s="37">
        <v>1785</v>
      </c>
      <c r="H61" s="37">
        <v>2173</v>
      </c>
      <c r="I61" s="37">
        <v>3813</v>
      </c>
      <c r="J61" s="37">
        <v>5048</v>
      </c>
      <c r="K61" s="37">
        <v>6029</v>
      </c>
      <c r="L61" s="37">
        <v>9411</v>
      </c>
      <c r="M61" s="42" t="s">
        <v>93</v>
      </c>
      <c r="N61" s="41">
        <v>1681</v>
      </c>
    </row>
    <row r="62" spans="2:14" ht="21" thickTop="1" thickBot="1">
      <c r="B62" s="45"/>
      <c r="C62" s="41" t="s">
        <v>62</v>
      </c>
      <c r="D62" s="37">
        <v>1168</v>
      </c>
      <c r="E62" s="37">
        <v>1438</v>
      </c>
      <c r="F62" s="37">
        <v>1586</v>
      </c>
      <c r="G62" s="37">
        <v>1785</v>
      </c>
      <c r="H62" s="37">
        <v>2173</v>
      </c>
      <c r="I62" s="37">
        <v>3813</v>
      </c>
      <c r="J62" s="37">
        <v>5048</v>
      </c>
      <c r="K62" s="37">
        <v>6029</v>
      </c>
      <c r="L62" s="37">
        <v>9411</v>
      </c>
      <c r="M62" s="42" t="s">
        <v>92</v>
      </c>
      <c r="N62" s="41">
        <v>1323</v>
      </c>
    </row>
    <row r="63" spans="2:14" ht="22.5" customHeight="1" thickTop="1" thickBot="1">
      <c r="B63" s="45" t="s">
        <v>60</v>
      </c>
      <c r="C63" s="41" t="s">
        <v>63</v>
      </c>
      <c r="D63" s="37">
        <v>934</v>
      </c>
      <c r="E63" s="37">
        <v>1150</v>
      </c>
      <c r="F63" s="37">
        <v>1269</v>
      </c>
      <c r="G63" s="37">
        <v>1428</v>
      </c>
      <c r="H63" s="37">
        <v>1738</v>
      </c>
      <c r="I63" s="37">
        <v>3369</v>
      </c>
      <c r="J63" s="37">
        <v>4038</v>
      </c>
      <c r="K63" s="37">
        <v>4638</v>
      </c>
      <c r="L63" s="37">
        <v>7239</v>
      </c>
      <c r="M63" s="42" t="s">
        <v>111</v>
      </c>
      <c r="N63" s="41">
        <v>1154</v>
      </c>
    </row>
    <row r="64" spans="2:14" ht="19.5" customHeight="1" thickTop="1" thickBot="1">
      <c r="B64" s="45"/>
      <c r="C64" s="41" t="s">
        <v>132</v>
      </c>
      <c r="D64" s="37">
        <v>1261</v>
      </c>
      <c r="E64" s="37">
        <v>1553</v>
      </c>
      <c r="F64" s="37">
        <v>1713</v>
      </c>
      <c r="G64" s="37">
        <v>1928</v>
      </c>
      <c r="H64" s="37">
        <v>2346</v>
      </c>
      <c r="I64" s="37">
        <v>4548</v>
      </c>
      <c r="J64" s="37">
        <v>5451</v>
      </c>
      <c r="K64" s="37">
        <v>6261</v>
      </c>
      <c r="L64" s="37">
        <v>9772</v>
      </c>
      <c r="M64" s="42"/>
      <c r="N64" s="41"/>
    </row>
    <row r="65" spans="2:14" ht="21" thickTop="1" thickBot="1">
      <c r="B65" s="45"/>
      <c r="C65" s="41" t="s">
        <v>64</v>
      </c>
      <c r="D65" s="37">
        <v>1121</v>
      </c>
      <c r="E65" s="37">
        <v>1380</v>
      </c>
      <c r="F65" s="37">
        <v>1523</v>
      </c>
      <c r="G65" s="37">
        <v>1714</v>
      </c>
      <c r="H65" s="37">
        <v>2086</v>
      </c>
      <c r="I65" s="37">
        <v>2722</v>
      </c>
      <c r="J65" s="37">
        <v>4846</v>
      </c>
      <c r="K65" s="37">
        <v>5566</v>
      </c>
      <c r="L65" s="37">
        <v>8687</v>
      </c>
      <c r="M65" s="42"/>
      <c r="N65" s="41"/>
    </row>
    <row r="66" spans="2:14" ht="18.75" customHeight="1" thickTop="1" thickBot="1">
      <c r="B66" s="45"/>
      <c r="C66" s="41" t="s">
        <v>65</v>
      </c>
      <c r="D66" s="37">
        <f>D63*0.3+D63</f>
        <v>1214.2</v>
      </c>
      <c r="E66" s="37">
        <f t="shared" ref="E66:L66" si="8">E63*0.3+E63</f>
        <v>1495</v>
      </c>
      <c r="F66" s="37">
        <f t="shared" si="8"/>
        <v>1649.7</v>
      </c>
      <c r="G66" s="37">
        <f t="shared" si="8"/>
        <v>1856.4</v>
      </c>
      <c r="H66" s="37">
        <f>H63*0.3+H63</f>
        <v>2259.4</v>
      </c>
      <c r="I66" s="37">
        <v>4297</v>
      </c>
      <c r="J66" s="37">
        <f t="shared" si="8"/>
        <v>5249.4</v>
      </c>
      <c r="K66" s="37">
        <f t="shared" si="8"/>
        <v>6029.4</v>
      </c>
      <c r="L66" s="37">
        <f t="shared" si="8"/>
        <v>9410.7000000000007</v>
      </c>
      <c r="M66" s="51" t="s">
        <v>93</v>
      </c>
      <c r="N66" s="41">
        <v>1644</v>
      </c>
    </row>
    <row r="67" spans="2:14" ht="21" thickTop="1" thickBot="1">
      <c r="B67" s="45"/>
      <c r="C67" s="41" t="s">
        <v>106</v>
      </c>
      <c r="D67" s="37">
        <v>1457</v>
      </c>
      <c r="E67" s="37">
        <v>1794</v>
      </c>
      <c r="F67" s="37">
        <v>1980</v>
      </c>
      <c r="G67" s="37">
        <v>2227</v>
      </c>
      <c r="H67" s="37">
        <v>2711</v>
      </c>
      <c r="I67" s="37">
        <v>5157</v>
      </c>
      <c r="J67" s="37">
        <v>6299</v>
      </c>
      <c r="K67" s="37">
        <v>7792</v>
      </c>
      <c r="L67" s="37">
        <v>12162</v>
      </c>
      <c r="M67" s="51" t="s">
        <v>110</v>
      </c>
      <c r="N67" s="41"/>
    </row>
    <row r="68" spans="2:14" ht="21" thickTop="1" thickBot="1">
      <c r="B68" s="52" t="s">
        <v>66</v>
      </c>
      <c r="C68" s="53" t="s">
        <v>66</v>
      </c>
      <c r="D68" s="54">
        <v>934</v>
      </c>
      <c r="E68" s="54">
        <v>1150</v>
      </c>
      <c r="F68" s="54">
        <v>1269</v>
      </c>
      <c r="G68" s="54">
        <v>1428</v>
      </c>
      <c r="H68" s="54">
        <v>1738</v>
      </c>
      <c r="I68" s="37">
        <v>3396</v>
      </c>
      <c r="J68" s="54">
        <v>4038</v>
      </c>
      <c r="K68" s="54">
        <v>4638</v>
      </c>
      <c r="L68" s="54">
        <v>7239</v>
      </c>
      <c r="M68" s="51" t="s">
        <v>93</v>
      </c>
      <c r="N68" s="53">
        <v>1376</v>
      </c>
    </row>
    <row r="69" spans="2:14" ht="20.25" thickTop="1">
      <c r="B69" s="55" t="s">
        <v>112</v>
      </c>
      <c r="C69" s="56" t="s">
        <v>112</v>
      </c>
      <c r="D69" s="57">
        <v>789</v>
      </c>
      <c r="E69" s="57">
        <v>900</v>
      </c>
      <c r="F69" s="57">
        <v>1050</v>
      </c>
      <c r="G69" s="57">
        <v>1379</v>
      </c>
      <c r="H69" s="57">
        <v>1460</v>
      </c>
      <c r="I69" s="58">
        <v>2355</v>
      </c>
      <c r="J69" s="57">
        <v>3050</v>
      </c>
      <c r="K69" s="57">
        <v>3724</v>
      </c>
      <c r="L69" s="57">
        <v>5789</v>
      </c>
      <c r="M69" s="59" t="s">
        <v>92</v>
      </c>
      <c r="N69" s="60">
        <v>691</v>
      </c>
    </row>
    <row r="70" spans="2:14">
      <c r="B70" s="61"/>
      <c r="C70" s="62" t="s">
        <v>70</v>
      </c>
      <c r="D70" s="63">
        <v>947</v>
      </c>
      <c r="E70" s="63">
        <v>1080</v>
      </c>
      <c r="F70" s="63">
        <v>1260</v>
      </c>
      <c r="G70" s="63">
        <v>1655</v>
      </c>
      <c r="H70" s="63">
        <v>1752</v>
      </c>
      <c r="I70" s="63">
        <v>2823</v>
      </c>
      <c r="J70" s="63">
        <v>3660</v>
      </c>
      <c r="K70" s="63">
        <v>4469</v>
      </c>
      <c r="L70" s="63">
        <v>6947</v>
      </c>
      <c r="M70" s="64" t="s">
        <v>91</v>
      </c>
      <c r="N70" s="62"/>
    </row>
  </sheetData>
  <mergeCells count="6">
    <mergeCell ref="B57:B60"/>
    <mergeCell ref="B2:N2"/>
    <mergeCell ref="B3:B4"/>
    <mergeCell ref="N3:N4"/>
    <mergeCell ref="B39:B40"/>
    <mergeCell ref="B48:B49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regions</vt:lpstr>
      <vt:lpstr>dsm</vt:lpstr>
      <vt:lpstr>Dar-regions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Se7en</dc:creator>
  <cp:lastModifiedBy>abdull</cp:lastModifiedBy>
  <cp:lastPrinted>2013-04-19T10:51:21Z</cp:lastPrinted>
  <dcterms:created xsi:type="dcterms:W3CDTF">2012-05-12T23:10:24Z</dcterms:created>
  <dcterms:modified xsi:type="dcterms:W3CDTF">2014-08-15T08:45:01Z</dcterms:modified>
</cp:coreProperties>
</file>