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tiqt-my.sharepoint.com/personal/02026_cetiqt_senai_br/Documents/02.Nitroquimica/Nayher/Dados Nitro/Nitro_Projeto_Fator_H/Desenvolvimento_Backend/Backend/data/"/>
    </mc:Choice>
  </mc:AlternateContent>
  <xr:revisionPtr revIDLastSave="1288" documentId="13_ncr:1_{E092DCEC-9B59-4D6F-BBE9-3F93D1D2DBC8}" xr6:coauthVersionLast="47" xr6:coauthVersionMax="47" xr10:uidLastSave="{1A0641C9-8F5C-43EF-9310-36C877B26B9C}"/>
  <bookViews>
    <workbookView xWindow="0" yWindow="0" windowWidth="23040" windowHeight="12360" xr2:uid="{00000000-000D-0000-FFFF-FFFF00000000}"/>
  </bookViews>
  <sheets>
    <sheet name="Hoja1" sheetId="1" r:id="rId1"/>
    <sheet name="Cálculo da Visc Intrínseca" sheetId="2" r:id="rId2"/>
  </sheets>
  <definedNames>
    <definedName name="_xlnm._FilterDatabase" localSheetId="0" hidden="1">Hoja1!$A$2:$U$2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E2" i="2"/>
  <c r="G2" i="2" s="1"/>
  <c r="E3" i="2"/>
  <c r="G3" i="2" s="1"/>
  <c r="I3" i="2" s="1"/>
  <c r="L3" i="2" s="1"/>
  <c r="M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I66" i="2" l="1"/>
  <c r="L66" i="2" s="1"/>
  <c r="M66" i="2" s="1"/>
  <c r="I50" i="2"/>
  <c r="L50" i="2" s="1"/>
  <c r="M50" i="2" s="1"/>
  <c r="I34" i="2"/>
  <c r="L34" i="2" s="1"/>
  <c r="M34" i="2" s="1"/>
  <c r="I18" i="2"/>
  <c r="L18" i="2" s="1"/>
  <c r="M18" i="2" s="1"/>
  <c r="I2" i="2"/>
  <c r="L2" i="2" s="1"/>
  <c r="M2" i="2" s="1"/>
  <c r="I35" i="2"/>
  <c r="L35" i="2" s="1"/>
  <c r="M35" i="2" s="1"/>
  <c r="I65" i="2"/>
  <c r="L65" i="2" s="1"/>
  <c r="M65" i="2" s="1"/>
  <c r="I49" i="2"/>
  <c r="L49" i="2" s="1"/>
  <c r="M49" i="2" s="1"/>
  <c r="I8" i="2"/>
  <c r="L8" i="2" s="1"/>
  <c r="M8" i="2" s="1"/>
  <c r="I56" i="2"/>
  <c r="L56" i="2" s="1"/>
  <c r="M56" i="2" s="1"/>
  <c r="I40" i="2"/>
  <c r="L40" i="2" s="1"/>
  <c r="M40" i="2" s="1"/>
  <c r="I24" i="2"/>
  <c r="L24" i="2" s="1"/>
  <c r="M24" i="2" s="1"/>
  <c r="I71" i="2"/>
  <c r="L71" i="2" s="1"/>
  <c r="M71" i="2" s="1"/>
  <c r="I63" i="2"/>
  <c r="L63" i="2" s="1"/>
  <c r="M63" i="2" s="1"/>
  <c r="I55" i="2"/>
  <c r="L55" i="2" s="1"/>
  <c r="M55" i="2" s="1"/>
  <c r="I47" i="2"/>
  <c r="L47" i="2" s="1"/>
  <c r="M47" i="2" s="1"/>
  <c r="I39" i="2"/>
  <c r="L39" i="2" s="1"/>
  <c r="M39" i="2" s="1"/>
  <c r="I31" i="2"/>
  <c r="L31" i="2" s="1"/>
  <c r="M31" i="2" s="1"/>
  <c r="I23" i="2"/>
  <c r="L23" i="2" s="1"/>
  <c r="M23" i="2" s="1"/>
  <c r="I76" i="2"/>
  <c r="L76" i="2" s="1"/>
  <c r="M76" i="2" s="1"/>
  <c r="I60" i="2"/>
  <c r="L60" i="2" s="1"/>
  <c r="M60" i="2" s="1"/>
  <c r="I12" i="2"/>
  <c r="L12" i="2" s="1"/>
  <c r="M12" i="2" s="1"/>
  <c r="I15" i="2"/>
  <c r="L15" i="2" s="1"/>
  <c r="M15" i="2" s="1"/>
  <c r="I7" i="2"/>
  <c r="L7" i="2" s="1"/>
  <c r="M7" i="2" s="1"/>
  <c r="I51" i="2"/>
  <c r="L51" i="2" s="1"/>
  <c r="M51" i="2" s="1"/>
  <c r="I70" i="2"/>
  <c r="L70" i="2" s="1"/>
  <c r="M70" i="2" s="1"/>
  <c r="I62" i="2"/>
  <c r="L62" i="2" s="1"/>
  <c r="M62" i="2" s="1"/>
  <c r="I54" i="2"/>
  <c r="L54" i="2" s="1"/>
  <c r="M54" i="2" s="1"/>
  <c r="I38" i="2"/>
  <c r="L38" i="2" s="1"/>
  <c r="M38" i="2" s="1"/>
  <c r="I30" i="2"/>
  <c r="L30" i="2" s="1"/>
  <c r="M30" i="2" s="1"/>
  <c r="I22" i="2"/>
  <c r="L22" i="2" s="1"/>
  <c r="M22" i="2" s="1"/>
  <c r="I14" i="2"/>
  <c r="L14" i="2" s="1"/>
  <c r="M14" i="2" s="1"/>
  <c r="I6" i="2"/>
  <c r="L6" i="2" s="1"/>
  <c r="M6" i="2" s="1"/>
  <c r="I61" i="2"/>
  <c r="L61" i="2" s="1"/>
  <c r="M61" i="2" s="1"/>
  <c r="I45" i="2"/>
  <c r="L45" i="2" s="1"/>
  <c r="M45" i="2" s="1"/>
  <c r="I29" i="2"/>
  <c r="L29" i="2" s="1"/>
  <c r="M29" i="2" s="1"/>
  <c r="I13" i="2"/>
  <c r="L13" i="2" s="1"/>
  <c r="M13" i="2" s="1"/>
  <c r="I72" i="2"/>
  <c r="L72" i="2" s="1"/>
  <c r="M72" i="2" s="1"/>
  <c r="I37" i="2"/>
  <c r="L37" i="2" s="1"/>
  <c r="M37" i="2" s="1"/>
  <c r="I67" i="2"/>
  <c r="L67" i="2" s="1"/>
  <c r="M67" i="2" s="1"/>
  <c r="I19" i="2"/>
  <c r="L19" i="2" s="1"/>
  <c r="M19" i="2" s="1"/>
  <c r="I53" i="2"/>
  <c r="L53" i="2" s="1"/>
  <c r="M53" i="2" s="1"/>
  <c r="I21" i="2"/>
  <c r="L21" i="2" s="1"/>
  <c r="M21" i="2" s="1"/>
  <c r="I69" i="2"/>
  <c r="L69" i="2" s="1"/>
  <c r="M69" i="2" s="1"/>
  <c r="I73" i="2"/>
  <c r="L73" i="2" s="1"/>
  <c r="M73" i="2" s="1"/>
  <c r="I41" i="2"/>
  <c r="L41" i="2" s="1"/>
  <c r="M41" i="2" s="1"/>
  <c r="I33" i="2"/>
  <c r="L33" i="2" s="1"/>
  <c r="M33" i="2" s="1"/>
  <c r="I25" i="2"/>
  <c r="L25" i="2" s="1"/>
  <c r="M25" i="2" s="1"/>
  <c r="I17" i="2"/>
  <c r="L17" i="2" s="1"/>
  <c r="M17" i="2" s="1"/>
  <c r="I9" i="2"/>
  <c r="L9" i="2" s="1"/>
  <c r="M9" i="2" s="1"/>
  <c r="I68" i="2"/>
  <c r="L68" i="2" s="1"/>
  <c r="M68" i="2" s="1"/>
  <c r="I52" i="2"/>
  <c r="L52" i="2" s="1"/>
  <c r="M52" i="2" s="1"/>
  <c r="I44" i="2"/>
  <c r="L44" i="2" s="1"/>
  <c r="M44" i="2" s="1"/>
  <c r="I36" i="2"/>
  <c r="L36" i="2" s="1"/>
  <c r="M36" i="2" s="1"/>
  <c r="I28" i="2"/>
  <c r="L28" i="2" s="1"/>
  <c r="M28" i="2" s="1"/>
  <c r="I20" i="2"/>
  <c r="L20" i="2" s="1"/>
  <c r="M20" i="2" s="1"/>
  <c r="I4" i="2"/>
  <c r="L4" i="2" s="1"/>
  <c r="M4" i="2" s="1"/>
  <c r="I46" i="2"/>
  <c r="L46" i="2" s="1"/>
  <c r="M46" i="2" s="1"/>
  <c r="I5" i="2"/>
  <c r="L5" i="2" s="1"/>
  <c r="M5" i="2" s="1"/>
  <c r="I57" i="2"/>
  <c r="L57" i="2" s="1"/>
  <c r="M57" i="2" s="1"/>
  <c r="I64" i="2"/>
  <c r="L64" i="2" s="1"/>
  <c r="M64" i="2" s="1"/>
  <c r="I48" i="2"/>
  <c r="L48" i="2" s="1"/>
  <c r="M48" i="2" s="1"/>
  <c r="I32" i="2"/>
  <c r="L32" i="2" s="1"/>
  <c r="M32" i="2" s="1"/>
  <c r="I16" i="2"/>
  <c r="L16" i="2" s="1"/>
  <c r="M16" i="2" s="1"/>
  <c r="I58" i="2"/>
  <c r="L58" i="2" s="1"/>
  <c r="M58" i="2" s="1"/>
  <c r="I42" i="2"/>
  <c r="L42" i="2" s="1"/>
  <c r="M42" i="2" s="1"/>
  <c r="I74" i="2"/>
  <c r="L74" i="2" s="1"/>
  <c r="M74" i="2" s="1"/>
  <c r="I26" i="2"/>
  <c r="L26" i="2" s="1"/>
  <c r="M26" i="2" s="1"/>
  <c r="I75" i="2"/>
  <c r="L75" i="2" s="1"/>
  <c r="M75" i="2" s="1"/>
  <c r="I59" i="2"/>
  <c r="L59" i="2" s="1"/>
  <c r="M59" i="2" s="1"/>
  <c r="I27" i="2"/>
  <c r="L27" i="2" s="1"/>
  <c r="M27" i="2" s="1"/>
  <c r="I11" i="2"/>
  <c r="L11" i="2" s="1"/>
  <c r="M11" i="2" s="1"/>
  <c r="I43" i="2"/>
  <c r="L43" i="2" s="1"/>
  <c r="M43" i="2" s="1"/>
  <c r="I10" i="2"/>
  <c r="L10" i="2" s="1"/>
  <c r="M10" i="2" s="1"/>
  <c r="J2" i="2" l="1"/>
  <c r="J18" i="2"/>
  <c r="J34" i="2"/>
  <c r="J50" i="2"/>
  <c r="J66" i="2"/>
  <c r="J38" i="2"/>
  <c r="J57" i="2"/>
  <c r="J29" i="2"/>
  <c r="J68" i="2"/>
  <c r="J40" i="2"/>
  <c r="J43" i="2"/>
  <c r="J42" i="2"/>
  <c r="J46" i="2"/>
  <c r="J9" i="2"/>
  <c r="J53" i="2"/>
  <c r="J61" i="2"/>
  <c r="J70" i="2"/>
  <c r="J31" i="2"/>
  <c r="J56" i="2"/>
  <c r="J64" i="2"/>
  <c r="J60" i="2"/>
  <c r="J69" i="2"/>
  <c r="J10" i="2"/>
  <c r="J23" i="2"/>
  <c r="J17" i="2"/>
  <c r="J6" i="2"/>
  <c r="J39" i="2"/>
  <c r="J8" i="2"/>
  <c r="J26" i="2"/>
  <c r="J13" i="2"/>
  <c r="J74" i="2"/>
  <c r="J76" i="2"/>
  <c r="J3" i="2"/>
  <c r="J45" i="2"/>
  <c r="J11" i="2"/>
  <c r="J19" i="2"/>
  <c r="J27" i="2"/>
  <c r="J16" i="2"/>
  <c r="J20" i="2"/>
  <c r="J25" i="2"/>
  <c r="J67" i="2"/>
  <c r="J14" i="2"/>
  <c r="J7" i="2"/>
  <c r="J47" i="2"/>
  <c r="J49" i="2"/>
  <c r="J44" i="2"/>
  <c r="J71" i="2"/>
  <c r="J54" i="2"/>
  <c r="J5" i="2"/>
  <c r="J62" i="2"/>
  <c r="J4" i="2"/>
  <c r="J51" i="2"/>
  <c r="J59" i="2"/>
  <c r="J32" i="2"/>
  <c r="J28" i="2"/>
  <c r="J33" i="2"/>
  <c r="J37" i="2"/>
  <c r="J22" i="2"/>
  <c r="J15" i="2"/>
  <c r="J55" i="2"/>
  <c r="J65" i="2"/>
  <c r="J73" i="2"/>
  <c r="J52" i="2"/>
  <c r="J24" i="2"/>
  <c r="J21" i="2"/>
  <c r="J58" i="2"/>
  <c r="J75" i="2"/>
  <c r="J48" i="2"/>
  <c r="J36" i="2"/>
  <c r="J41" i="2"/>
  <c r="J72" i="2"/>
  <c r="J30" i="2"/>
  <c r="J12" i="2"/>
  <c r="J63" i="2"/>
  <c r="J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tc={4CF71C0D-03B3-45CD-9552-9F3D95BDEBE3}</author>
    <author>tc={3B32CCD5-FC56-45C5-B9BF-0C970EAFCD08}</author>
    <author>tc={DAE48964-C52E-49EA-B95A-4710432585B4}</author>
    <author>tc={5F0DF9B5-5A45-4CF9-A63B-277808D8CBB6}</author>
  </authors>
  <commentList>
    <comment ref="B2" authorId="0" shapeId="0" xr:uid="{4CF71C0D-03B3-45CD-9552-9F3D95BDEB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Corresponde a o indice ou identificador do experimento conforme o planejamento experimental</t>
      </text>
    </comment>
    <comment ref="D2" authorId="1" shapeId="0" xr:uid="{3B32CCD5-FC56-45C5-B9BF-0C970EAFCD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Tipo de produto caracterizado ex: 1/2 ES </t>
      </text>
    </comment>
    <comment ref="E2" authorId="2" shapeId="0" xr:uid="{DAE48964-C52E-49EA-B95A-4710432585B4}">
      <text>
        <t>[Threaded comment]
Your version of Excel allows you to read this threaded comment; however, any edits to it will get removed if the file is opened in a newer version of Excel. Learn more: https://go.microsoft.com/fwlink/?linkid=870924
Comment:
    Tipo de materia prima celulose ex Eucalipto</t>
      </text>
    </comment>
    <comment ref="H2" authorId="3" shapeId="0" xr:uid="{5F0DF9B5-5A45-4CF9-A63B-277808D8CB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Corresponde a o número identificador da corrida de nitração em planta</t>
      </text>
    </comment>
  </commentList>
</comments>
</file>

<file path=xl/sharedStrings.xml><?xml version="1.0" encoding="utf-8"?>
<sst xmlns="http://schemas.openxmlformats.org/spreadsheetml/2006/main" count="407" uniqueCount="133">
  <si>
    <t>Varíaveis de classificação de matéria prima</t>
  </si>
  <si>
    <t>Variáveis de caracterização inicial</t>
  </si>
  <si>
    <t>Variáveis de configuração do experimento</t>
  </si>
  <si>
    <t>Variáveis de caracterização final</t>
  </si>
  <si>
    <t>Data Experimento (Digestão)</t>
  </si>
  <si>
    <t>Número do experimento</t>
  </si>
  <si>
    <t>Nome do Fornecedor</t>
  </si>
  <si>
    <t>Tipo de produto</t>
  </si>
  <si>
    <t>Tipo Celulose</t>
  </si>
  <si>
    <t>Número do Cozimento</t>
  </si>
  <si>
    <t>Ficha técnica na pasta ?</t>
  </si>
  <si>
    <t>Número de corrida da nitração (Número da Mistura)</t>
  </si>
  <si>
    <t>Número do Batch</t>
  </si>
  <si>
    <t>Viscosidade intrínseca (nitrada)</t>
  </si>
  <si>
    <t>Grau polimerização inicial</t>
  </si>
  <si>
    <t>Massa molar inicial</t>
  </si>
  <si>
    <t>Massa nitrocelulose alimentada</t>
  </si>
  <si>
    <t>Volume de água alimentado  (l)</t>
  </si>
  <si>
    <t>rotação do impelidor</t>
  </si>
  <si>
    <t>Temperatura de Patamar (°C)</t>
  </si>
  <si>
    <t>Tempo de Patamar (min)</t>
  </si>
  <si>
    <t>Viscosidade Intrínseca final produto</t>
  </si>
  <si>
    <t>Viscosidade final solução</t>
  </si>
  <si>
    <t>Grau polimerização final</t>
  </si>
  <si>
    <t>Massa molar final</t>
  </si>
  <si>
    <t>50% SnowDragon e 50% Flocaracel</t>
  </si>
  <si>
    <t>1/2 ES</t>
  </si>
  <si>
    <t>E393</t>
  </si>
  <si>
    <t>N/A</t>
  </si>
  <si>
    <t>1/3 Tianjin e 2/3 ADM</t>
  </si>
  <si>
    <t>1/2 ES GC</t>
  </si>
  <si>
    <t>G2/68</t>
  </si>
  <si>
    <t>T462</t>
  </si>
  <si>
    <t xml:space="preserve">G2 </t>
  </si>
  <si>
    <t>S48</t>
  </si>
  <si>
    <t>G2</t>
  </si>
  <si>
    <t>CC51</t>
  </si>
  <si>
    <t>-</t>
  </si>
  <si>
    <t>1/2 ADM e 1/2 Tianjin</t>
  </si>
  <si>
    <t>1/4 ES GC</t>
  </si>
  <si>
    <t>Y263</t>
  </si>
  <si>
    <t>R47</t>
  </si>
  <si>
    <t>AC46</t>
  </si>
  <si>
    <t>CC264</t>
  </si>
  <si>
    <t>A Verificar</t>
  </si>
  <si>
    <t>A verificar</t>
  </si>
  <si>
    <t>T49</t>
  </si>
  <si>
    <t>Y50</t>
  </si>
  <si>
    <t>G2/62</t>
  </si>
  <si>
    <t>BC38</t>
  </si>
  <si>
    <t>AC39</t>
  </si>
  <si>
    <t>ADM</t>
  </si>
  <si>
    <t>80ES</t>
  </si>
  <si>
    <t>G4</t>
  </si>
  <si>
    <t>I312</t>
  </si>
  <si>
    <t>SnowDragon | Floracel</t>
  </si>
  <si>
    <t>G3/77</t>
  </si>
  <si>
    <t>O309</t>
  </si>
  <si>
    <t>AC239</t>
  </si>
  <si>
    <t>Austrocel</t>
  </si>
  <si>
    <t>25 AS</t>
  </si>
  <si>
    <t>U384</t>
  </si>
  <si>
    <t>BC238</t>
  </si>
  <si>
    <t>D328</t>
  </si>
  <si>
    <t>T262</t>
  </si>
  <si>
    <t>G334</t>
  </si>
  <si>
    <t>BC260</t>
  </si>
  <si>
    <t>S461</t>
  </si>
  <si>
    <t>60% SnowDragon e 40%  Floracel</t>
  </si>
  <si>
    <t>CC491</t>
  </si>
  <si>
    <t>G350</t>
  </si>
  <si>
    <t>AC384</t>
  </si>
  <si>
    <t>g2/68</t>
  </si>
  <si>
    <t>CC37</t>
  </si>
  <si>
    <t>Y36</t>
  </si>
  <si>
    <t>100% ADM</t>
  </si>
  <si>
    <t>2000 ES</t>
  </si>
  <si>
    <t>Y78</t>
  </si>
  <si>
    <t>S76</t>
  </si>
  <si>
    <t>25ES</t>
  </si>
  <si>
    <t xml:space="preserve">G334 </t>
  </si>
  <si>
    <t>DEU ERRADO</t>
  </si>
  <si>
    <t>F360</t>
  </si>
  <si>
    <t>3/4 Austrocel / 1/4 Floracel</t>
  </si>
  <si>
    <t>P310</t>
  </si>
  <si>
    <t>X313</t>
  </si>
  <si>
    <t>1/3 Snow Dragon  e 2/3 ADM</t>
  </si>
  <si>
    <t>CC91</t>
  </si>
  <si>
    <t>G1</t>
  </si>
  <si>
    <t>V314</t>
  </si>
  <si>
    <t>BC92</t>
  </si>
  <si>
    <t>Y463</t>
  </si>
  <si>
    <t>80 ES</t>
  </si>
  <si>
    <t>T313</t>
  </si>
  <si>
    <t xml:space="preserve">35 AS </t>
  </si>
  <si>
    <t>P303</t>
  </si>
  <si>
    <t>17 AS</t>
  </si>
  <si>
    <t>U312</t>
  </si>
  <si>
    <t>Y315</t>
  </si>
  <si>
    <t>U304</t>
  </si>
  <si>
    <t>R311</t>
  </si>
  <si>
    <t>BC441</t>
  </si>
  <si>
    <t>CC440</t>
  </si>
  <si>
    <t>Q314</t>
  </si>
  <si>
    <t>SnowDragon</t>
  </si>
  <si>
    <t>400 ES</t>
  </si>
  <si>
    <t>CC72</t>
  </si>
  <si>
    <t>S69</t>
  </si>
  <si>
    <t>AC435</t>
  </si>
  <si>
    <t>N302</t>
  </si>
  <si>
    <t>60% ADM e 40%  Floracel</t>
  </si>
  <si>
    <t>G0</t>
  </si>
  <si>
    <t>S149</t>
  </si>
  <si>
    <t>R68</t>
  </si>
  <si>
    <t>Número da Amostra</t>
  </si>
  <si>
    <t>Viscosidade 0,5g (cp)</t>
  </si>
  <si>
    <t>Viscosidade 1,0g (cp)</t>
  </si>
  <si>
    <t>Densidade (g/cm³)</t>
  </si>
  <si>
    <t>Viscosidade Relativa (0,5g)</t>
  </si>
  <si>
    <t>Viscosidade Relativa (1,0g)</t>
  </si>
  <si>
    <t>Viscosidade Inerente (0,5g)</t>
  </si>
  <si>
    <r>
      <t>Viscosidade Inerente (</t>
    </r>
    <r>
      <rPr>
        <sz val="11"/>
        <color theme="1"/>
        <rFont val="Calibri"/>
        <family val="2"/>
        <scheme val="minor"/>
      </rPr>
      <t>1,0</t>
    </r>
    <r>
      <rPr>
        <sz val="11"/>
        <color theme="1"/>
        <rFont val="Calibri"/>
        <family val="2"/>
        <scheme val="minor"/>
      </rPr>
      <t>g)</t>
    </r>
  </si>
  <si>
    <t>Viscosidade Intrínseca (dL/g)</t>
  </si>
  <si>
    <t>Viscosidade Intrínseca (mL/g)</t>
  </si>
  <si>
    <t>% de Nitrogênio da Amostra</t>
  </si>
  <si>
    <t>Viscosidade Intrínseca Corrigida pela % de Nitrogênio (mL/g)</t>
  </si>
  <si>
    <t>Grau de Polimerização da Nitrocelulose</t>
  </si>
  <si>
    <t>Coluna1</t>
  </si>
  <si>
    <t>Valor Constante</t>
  </si>
  <si>
    <t>Densidade do Acetato de Etila (g/cm³)</t>
  </si>
  <si>
    <t>Viscosidade do Acetato de Etila (cp)</t>
  </si>
  <si>
    <t>K (nitrocelulose-acetato de Etila)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</si>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</sst>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top style="thin">
          <color theme="1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theme="1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Amostra 2</c:v>
          </c:tx>
          <c:spPr>
            <a:ln>
              <a:solidFill>
                <a:schemeClr val="accent2"/>
              </a:solidFill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125316343409361"/>
                  <c:y val="-5.0291630212890057E-2"/>
                </c:manualLayout>
              </c:layout>
              <c:numFmt formatCode="General" sourceLinked="0"/>
            </c:trendlineLbl>
          </c:trendline>
          <c:cat>
            <c:numRef>
              <c:f>'Cálculo da Visc Intrínseca'!$Q$2:$Q$3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'Cálculo da Visc Intrínseca'!$G$3:$H$3</c:f>
              <c:numCache>
                <c:formatCode>0.00</c:formatCode>
                <c:ptCount val="2"/>
                <c:pt idx="0">
                  <c:v>6.7283059821079378</c:v>
                </c:pt>
                <c:pt idx="1">
                  <c:v>5.8948269307357384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13-453B-B908-DADA0B477941}"/>
            </c:ext>
          </c:extLst>
        </c:ser>
        <c:ser>
          <c:idx val="0"/>
          <c:order val="1"/>
          <c:tx>
            <c:v>Amostra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'Cálculo da Visc Intrínseca'!$Q$2:$Q$3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'Cálculo da Visc Intrínseca'!$G$4:$H$4</c:f>
              <c:numCache>
                <c:formatCode>0.00</c:formatCode>
                <c:ptCount val="2"/>
                <c:pt idx="0">
                  <c:v>6.1261746112594491</c:v>
                </c:pt>
                <c:pt idx="1">
                  <c:v>5.3402000430771608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13-453B-B908-DADA0B47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48072"/>
        <c:axId val="621850120"/>
      </c:lineChart>
      <c:catAx>
        <c:axId val="62184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Concentração</a:t>
                </a:r>
                <a:r>
                  <a:rPr lang="pt-BR" baseline="0"/>
                  <a:t> de NC Seca (mg/ 100 ml de Acetato de Etila)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50120"/>
        <c:crosses val="autoZero"/>
        <c:auto val="1"/>
        <c:lblAlgn val="ctr"/>
        <c:lblOffset val="100"/>
        <c:noMultiLvlLbl val="0"/>
      </c:catAx>
      <c:valAx>
        <c:axId val="6218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Viscosidade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48072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8</xdr:row>
      <xdr:rowOff>28575</xdr:rowOff>
    </xdr:from>
    <xdr:to>
      <xdr:col>21</xdr:col>
      <xdr:colOff>390525</xdr:colOff>
      <xdr:row>22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14C8D8-1150-5CFC-9489-50263097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yher Vallejo" id="{B453D309-B296-46CA-8074-14379E3C0A00}" userId="S::15091@cetiqt.senai.br::c981ee07-92d5-488d-87bb-45f87654f90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6735F-2A6C-4290-AFC9-D8E6260D54B5}" name="Tabela1" displayName="Tabela1" ref="A1:M76" totalsRowShown="0" headerRowDxfId="31" dataDxfId="30">
  <autoFilter ref="A1:M76" xr:uid="{1B96735F-2A6C-4290-AFC9-D8E6260D54B5}"/>
  <tableColumns count="13">
    <tableColumn id="1" xr3:uid="{D1D4EDDF-3C55-41C1-8411-D2500052D325}" name="Número da Amostra" dataDxfId="29"/>
    <tableColumn id="2" xr3:uid="{47DAD5EC-D9A6-4934-A524-9426A51F0512}" name="Viscosidade 0,5g (cp)" dataDxfId="28"/>
    <tableColumn id="3" xr3:uid="{1F334762-A4A3-45D4-9030-D14B3A9F658B}" name="Viscosidade 1,0g (cp)" dataDxfId="27"/>
    <tableColumn id="4" xr3:uid="{459042DD-85E4-4B1F-AFF6-01EACE924DC1}" name="Densidade (g/cm³)" dataDxfId="26"/>
    <tableColumn id="5" xr3:uid="{2C047949-E2B3-44E3-A010-A15C381D6CED}" name="Viscosidade Relativa (0,5g)" dataDxfId="25">
      <calculatedColumnFormula>Tabela1[[#This Row],[Viscosidade 0,5g (cp)]]/$T$3</calculatedColumnFormula>
    </tableColumn>
    <tableColumn id="7" xr3:uid="{BD8E8291-9238-4916-AE47-832DDB03224D}" name="Viscosidade Relativa (1,0g)" dataDxfId="24">
      <calculatedColumnFormula>Tabela1[[#This Row],[Viscosidade 1,0g (cp)]]/$T$3</calculatedColumnFormula>
    </tableColumn>
    <tableColumn id="8" xr3:uid="{F4B03183-4F64-495D-9E97-B7775E664487}" name="Viscosidade Inerente (0,5g)" dataDxfId="23">
      <calculatedColumnFormula>LN(Tabela1[[#This Row],[Viscosidade Relativa (0,5g)]])/$Q$2</calculatedColumnFormula>
    </tableColumn>
    <tableColumn id="9" xr3:uid="{1C84C03E-BA0B-476A-AD61-2F919E80DDD7}" name="Viscosidade Inerente (1,0g)" dataDxfId="22">
      <calculatedColumnFormula>LN(Tabela1[[#This Row],[Viscosidade Relativa (1,0g)]])/$Q$3</calculatedColumnFormula>
    </tableColumn>
    <tableColumn id="10" xr3:uid="{ED796C18-7916-46EC-9C96-C3C5B51B1198}" name="Viscosidade Intrínseca (dL/g)" dataDxfId="21">
      <calculatedColumnFormula>(($Q$3*Tabela1[[#This Row],[Viscosidade Inerente (0,5g)]]) - $Q$2*Tabela1[[#This Row],[Viscosidade Inerente (1,0g)]])/($Q$3-$Q$2)</calculatedColumnFormula>
    </tableColumn>
    <tableColumn id="11" xr3:uid="{CDF89AA3-3785-44B6-A7AC-E605A051DBE1}" name="Viscosidade Intrínseca (mL/g)" dataDxfId="20">
      <calculatedColumnFormula>Tabela1[[#This Row],[Viscosidade Intrínseca (dL/g)]]*100</calculatedColumnFormula>
    </tableColumn>
    <tableColumn id="13" xr3:uid="{4A7D09F4-7C3A-44B6-B674-E942B0CDA386}" name="% de Nitrogênio da Amostra" dataDxfId="19"/>
    <tableColumn id="12" xr3:uid="{0BEF502A-72C8-4532-A56D-FC83B9776044}" name="Viscosidade Intrínseca Corrigida pela % de Nitrogênio (mL/g)" dataDxfId="18">
      <calculatedColumnFormula>100*(10^(LOG10(Tabela1[[#This Row],[Viscosidade Intrínseca (dL/g)]]) +LOG10(1.833 -0.0589*Tabela1[[#This Row],[% de Nitrogênio da Amostra]])+LOG10((14.15 - Tabela1[[#This Row],[% de Nitrogênio da Amostra]])*0.114)))</calculatedColumnFormula>
    </tableColumn>
    <tableColumn id="14" xr3:uid="{81DE8F70-5D61-49C0-9CFD-14CE87FD7887}" name="Grau de Polimerização da Nitrocelulose" dataDxfId="17">
      <calculatedColumnFormula>((Tabela1[[#This Row],[Viscosidade Intrínseca Corrigida pela % de Nitrogênio (mL/g)]]/100)/$T$4)^1/$T$5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80B84F-3AD0-4001-981D-FDB09D770BBE}" name="Tabela3" displayName="Tabela3" ref="Q1:Q4" totalsRowShown="0" headerRowDxfId="16" dataDxfId="15">
  <autoFilter ref="Q1:Q4" xr:uid="{A080B84F-3AD0-4001-981D-FDB09D770BBE}"/>
  <tableColumns count="1">
    <tableColumn id="1" xr3:uid="{71EE98B4-20F2-43B8-8D1F-790177E284A8}" name="Coluna1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2063CC-AC42-4012-95BC-D4A0AB68508F}" name="Tabela5" displayName="Tabela5" ref="S1:T5" totalsRowShown="0" headerRowDxfId="13" dataDxfId="11" headerRowBorderDxfId="12" tableBorderDxfId="10">
  <autoFilter ref="S1:T5" xr:uid="{0A2063CC-AC42-4012-95BC-D4A0AB68508F}"/>
  <tableColumns count="2">
    <tableColumn id="1" xr3:uid="{D3233641-5DB2-4154-BDD5-5240BB79DA43}" name="Coluna1" dataDxfId="9"/>
    <tableColumn id="2" xr3:uid="{FD5FA7BF-6594-4A31-BF0C-8B642C3FF5F4}" name="Valor Constante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11-17T16:39:44.35" personId="{B453D309-B296-46CA-8074-14379E3C0A00}" id="{4CF71C0D-03B3-45CD-9552-9F3D95BDEBE3}">
    <text>Corresponde a o indice ou identificador do experimento conforme o planejamento experimental</text>
  </threadedComment>
  <threadedComment ref="D2" dT="2023-11-21T12:50:06.69" personId="{B453D309-B296-46CA-8074-14379E3C0A00}" id="{3B32CCD5-FC56-45C5-B9BF-0C970EAFCD08}">
    <text xml:space="preserve">Tipo de produto caracterizado ex: 1/2 ES </text>
  </threadedComment>
  <threadedComment ref="E2" dT="2023-11-21T12:50:34.42" personId="{B453D309-B296-46CA-8074-14379E3C0A00}" id="{DAE48964-C52E-49EA-B95A-4710432585B4}">
    <text>Tipo de materia prima celulose ex Eucalipto</text>
  </threadedComment>
  <threadedComment ref="H2" dT="2023-11-17T16:42:30.68" personId="{B453D309-B296-46CA-8074-14379E3C0A00}" id="{5F0DF9B5-5A45-4CF9-A63B-277808D8CBB6}">
    <text>Corresponde a o número identificador da corrida de nitração em planta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tabSelected="1" topLeftCell="A52" workbookViewId="0">
      <selection activeCell="A52" sqref="A52:K52"/>
    </sheetView>
  </sheetViews>
  <sheetFormatPr defaultColWidth="9.109375" defaultRowHeight="15" customHeight="1" x14ac:dyDescent="0.3"/>
  <cols>
    <col min="1" max="1" width="12" style="17" customWidth="1"/>
    <col min="2" max="2" width="12.109375" style="27" customWidth="1"/>
    <col min="3" max="3" width="32.109375" style="17" bestFit="1" customWidth="1"/>
    <col min="4" max="4" width="13.33203125" style="17" customWidth="1"/>
    <col min="5" max="5" width="9.6640625" style="17" customWidth="1"/>
    <col min="6" max="6" width="11.44140625" style="17" customWidth="1"/>
    <col min="7" max="7" width="12.33203125" style="17" customWidth="1"/>
    <col min="8" max="8" width="19.5546875" style="17" customWidth="1"/>
    <col min="9" max="10" width="10.88671875" style="17" customWidth="1"/>
    <col min="11" max="11" width="18" style="17" customWidth="1"/>
    <col min="12" max="12" width="14.109375" style="17" customWidth="1"/>
    <col min="13" max="13" width="18.33203125" style="17" customWidth="1"/>
    <col min="14" max="16" width="14.5546875" style="17" customWidth="1"/>
    <col min="17" max="17" width="11.109375" style="17" customWidth="1"/>
    <col min="18" max="18" width="16.33203125" style="17" customWidth="1"/>
    <col min="19" max="19" width="17" style="17" customWidth="1"/>
    <col min="20" max="20" width="17.88671875" style="17" customWidth="1"/>
    <col min="21" max="21" width="12.5546875" style="17" customWidth="1"/>
    <col min="22" max="16384" width="9.109375" style="17"/>
  </cols>
  <sheetData>
    <row r="1" spans="1:21" ht="14.4" x14ac:dyDescent="0.3">
      <c r="B1" s="38" t="s">
        <v>0</v>
      </c>
      <c r="C1" s="38"/>
      <c r="D1" s="38"/>
      <c r="E1" s="38"/>
      <c r="F1" s="38"/>
      <c r="G1" s="38"/>
      <c r="H1" s="38" t="s">
        <v>1</v>
      </c>
      <c r="I1" s="38"/>
      <c r="J1" s="38"/>
      <c r="K1" s="38"/>
      <c r="L1" s="38"/>
      <c r="M1" s="38" t="s">
        <v>2</v>
      </c>
      <c r="N1" s="38"/>
      <c r="O1" s="38"/>
      <c r="P1" s="38"/>
      <c r="Q1" s="38"/>
      <c r="R1" s="39" t="s">
        <v>3</v>
      </c>
      <c r="S1" s="39"/>
      <c r="T1" s="39"/>
      <c r="U1" s="39"/>
    </row>
    <row r="2" spans="1:21" s="16" customFormat="1" ht="43.2" x14ac:dyDescent="0.3">
      <c r="A2" s="1" t="s">
        <v>4</v>
      </c>
      <c r="B2" s="19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</row>
    <row r="3" spans="1:21" ht="14.4" x14ac:dyDescent="0.3">
      <c r="A3" s="25">
        <v>45337</v>
      </c>
      <c r="B3" s="26">
        <v>1</v>
      </c>
      <c r="C3" s="21" t="s">
        <v>25</v>
      </c>
      <c r="D3" s="17" t="s">
        <v>26</v>
      </c>
      <c r="F3" s="17" t="s">
        <v>27</v>
      </c>
      <c r="H3" s="17">
        <v>464</v>
      </c>
      <c r="I3" s="17">
        <v>7026</v>
      </c>
      <c r="J3" s="20">
        <v>203.59886216482099</v>
      </c>
      <c r="K3" s="20">
        <v>153.08185125174512</v>
      </c>
      <c r="M3" s="20">
        <v>294.40000000000003</v>
      </c>
      <c r="N3" s="17">
        <v>3.2</v>
      </c>
      <c r="P3" s="17">
        <v>135</v>
      </c>
      <c r="Q3" s="17">
        <v>130</v>
      </c>
      <c r="R3" s="17" t="s">
        <v>28</v>
      </c>
    </row>
    <row r="4" spans="1:21" ht="14.4" x14ac:dyDescent="0.3">
      <c r="A4" s="25">
        <v>45338</v>
      </c>
      <c r="B4" s="27">
        <v>2</v>
      </c>
      <c r="C4" s="17" t="s">
        <v>29</v>
      </c>
      <c r="D4" s="17" t="s">
        <v>30</v>
      </c>
      <c r="E4" s="17" t="s">
        <v>31</v>
      </c>
      <c r="F4" s="17" t="s">
        <v>32</v>
      </c>
      <c r="H4" s="17">
        <v>526</v>
      </c>
      <c r="I4" s="17">
        <v>938</v>
      </c>
      <c r="J4" s="20">
        <v>230.53223994698862</v>
      </c>
      <c r="K4" s="20">
        <v>173.33251123833733</v>
      </c>
      <c r="M4" s="20">
        <v>310.39999999999998</v>
      </c>
      <c r="N4" s="17">
        <v>3.2</v>
      </c>
      <c r="P4" s="17">
        <v>139</v>
      </c>
      <c r="Q4" s="17">
        <v>70</v>
      </c>
      <c r="R4" s="17" t="s">
        <v>28</v>
      </c>
    </row>
    <row r="5" spans="1:21" ht="14.4" x14ac:dyDescent="0.3">
      <c r="A5" s="25">
        <v>45341</v>
      </c>
      <c r="B5" s="27">
        <v>3</v>
      </c>
      <c r="C5" s="17" t="s">
        <v>29</v>
      </c>
      <c r="D5" s="17" t="s">
        <v>30</v>
      </c>
      <c r="E5" s="17" t="s">
        <v>33</v>
      </c>
      <c r="F5" s="17" t="s">
        <v>34</v>
      </c>
      <c r="H5" s="17">
        <v>44</v>
      </c>
      <c r="I5" s="17">
        <v>984</v>
      </c>
      <c r="J5" s="20">
        <v>168.33674522662773</v>
      </c>
      <c r="K5" s="20">
        <v>126.56898137340433</v>
      </c>
      <c r="M5" s="20">
        <v>297.60000000000002</v>
      </c>
      <c r="N5" s="17">
        <v>3.2</v>
      </c>
      <c r="P5" s="17">
        <v>135</v>
      </c>
      <c r="Q5" s="17">
        <v>95</v>
      </c>
      <c r="R5" s="17" t="s">
        <v>28</v>
      </c>
    </row>
    <row r="6" spans="1:21" ht="14.4" x14ac:dyDescent="0.3">
      <c r="A6" s="25">
        <v>45337</v>
      </c>
      <c r="B6" s="26">
        <v>4</v>
      </c>
      <c r="C6" s="17" t="s">
        <v>29</v>
      </c>
      <c r="D6" s="17" t="s">
        <v>30</v>
      </c>
      <c r="E6" s="17" t="s">
        <v>35</v>
      </c>
      <c r="F6" s="17" t="s">
        <v>36</v>
      </c>
      <c r="H6" s="17">
        <v>46</v>
      </c>
      <c r="I6" s="17" t="s">
        <v>37</v>
      </c>
      <c r="J6" s="20">
        <v>205.91842902319476</v>
      </c>
      <c r="K6" s="20">
        <v>154.82588648360507</v>
      </c>
      <c r="M6" s="20">
        <v>316.8</v>
      </c>
      <c r="N6" s="17">
        <v>3.2</v>
      </c>
      <c r="P6" s="17">
        <v>130</v>
      </c>
      <c r="Q6" s="17">
        <v>85</v>
      </c>
      <c r="R6" s="17" t="s">
        <v>28</v>
      </c>
    </row>
    <row r="7" spans="1:21" ht="14.4" x14ac:dyDescent="0.3">
      <c r="A7" s="25">
        <v>45338</v>
      </c>
      <c r="B7" s="27">
        <v>5</v>
      </c>
      <c r="C7" s="17" t="s">
        <v>38</v>
      </c>
      <c r="D7" s="17" t="s">
        <v>39</v>
      </c>
      <c r="E7" s="17" t="s">
        <v>35</v>
      </c>
      <c r="F7" s="17" t="s">
        <v>40</v>
      </c>
      <c r="H7" s="17">
        <v>333</v>
      </c>
      <c r="I7" s="17" t="s">
        <v>37</v>
      </c>
      <c r="J7" s="20">
        <v>116.93073369832329</v>
      </c>
      <c r="K7" s="20">
        <v>87.917844885957365</v>
      </c>
      <c r="M7" s="20">
        <v>256</v>
      </c>
      <c r="N7" s="17">
        <v>3.2</v>
      </c>
      <c r="P7" s="17">
        <v>139</v>
      </c>
      <c r="Q7" s="17">
        <v>130</v>
      </c>
      <c r="R7" s="17" t="s">
        <v>28</v>
      </c>
    </row>
    <row r="8" spans="1:21" ht="14.4" x14ac:dyDescent="0.3">
      <c r="A8" s="25">
        <v>45341</v>
      </c>
      <c r="B8" s="27">
        <v>6</v>
      </c>
      <c r="C8" s="17" t="s">
        <v>38</v>
      </c>
      <c r="D8" s="17" t="s">
        <v>39</v>
      </c>
      <c r="E8" s="17" t="s">
        <v>35</v>
      </c>
      <c r="F8" s="17" t="s">
        <v>40</v>
      </c>
      <c r="H8" s="17">
        <v>333</v>
      </c>
      <c r="I8" s="17" t="s">
        <v>37</v>
      </c>
      <c r="J8" s="20">
        <v>225.92940371783587</v>
      </c>
      <c r="K8" s="20">
        <v>169.87173211867361</v>
      </c>
      <c r="M8" s="20">
        <v>272</v>
      </c>
      <c r="N8" s="17">
        <v>3.2</v>
      </c>
      <c r="P8" s="17">
        <v>142</v>
      </c>
      <c r="Q8" s="17">
        <v>95</v>
      </c>
      <c r="R8" s="17" t="s">
        <v>28</v>
      </c>
    </row>
    <row r="9" spans="1:21" ht="14.4" x14ac:dyDescent="0.3">
      <c r="A9" s="25">
        <v>45342</v>
      </c>
      <c r="B9" s="26">
        <v>7</v>
      </c>
      <c r="C9" s="17" t="s">
        <v>29</v>
      </c>
      <c r="D9" s="17" t="s">
        <v>30</v>
      </c>
      <c r="E9" s="17" t="s">
        <v>35</v>
      </c>
      <c r="F9" s="17" t="s">
        <v>41</v>
      </c>
      <c r="H9" s="17">
        <v>44</v>
      </c>
      <c r="I9" s="17">
        <v>984</v>
      </c>
      <c r="J9" s="20">
        <v>193.7862772345967</v>
      </c>
      <c r="K9" s="20">
        <v>145.70396784556144</v>
      </c>
      <c r="M9" s="20">
        <v>272</v>
      </c>
      <c r="N9" s="17">
        <v>3.2</v>
      </c>
      <c r="P9" s="17">
        <v>139</v>
      </c>
      <c r="Q9" s="17">
        <v>70</v>
      </c>
      <c r="R9" s="17" t="s">
        <v>28</v>
      </c>
    </row>
    <row r="10" spans="1:21" ht="14.4" x14ac:dyDescent="0.3">
      <c r="A10" s="25">
        <v>45349</v>
      </c>
      <c r="B10" s="27">
        <v>8</v>
      </c>
      <c r="C10" s="17" t="s">
        <v>29</v>
      </c>
      <c r="D10" s="17" t="s">
        <v>30</v>
      </c>
      <c r="E10" s="17" t="s">
        <v>35</v>
      </c>
      <c r="F10" s="17" t="s">
        <v>42</v>
      </c>
      <c r="H10" s="17">
        <v>44</v>
      </c>
      <c r="I10" s="17">
        <v>984</v>
      </c>
      <c r="J10" s="20">
        <v>58.80860724177046</v>
      </c>
      <c r="K10" s="20">
        <v>44.216997926143208</v>
      </c>
      <c r="M10" s="20">
        <v>272</v>
      </c>
      <c r="N10" s="17">
        <v>3.2</v>
      </c>
      <c r="P10" s="17">
        <v>147</v>
      </c>
      <c r="Q10" s="17">
        <v>70</v>
      </c>
      <c r="R10" s="17" t="s">
        <v>28</v>
      </c>
    </row>
    <row r="11" spans="1:21" ht="14.4" x14ac:dyDescent="0.3">
      <c r="A11" s="25">
        <v>45350</v>
      </c>
      <c r="B11" s="27">
        <v>9</v>
      </c>
      <c r="C11" s="17" t="s">
        <v>38</v>
      </c>
      <c r="D11" s="17" t="s">
        <v>39</v>
      </c>
      <c r="E11" s="17" t="s">
        <v>35</v>
      </c>
      <c r="F11" s="17" t="s">
        <v>43</v>
      </c>
      <c r="H11" s="17" t="s">
        <v>44</v>
      </c>
      <c r="I11" s="17" t="s">
        <v>45</v>
      </c>
      <c r="J11" s="20">
        <v>102.19471838785455</v>
      </c>
      <c r="K11" s="20">
        <v>76.838134126206427</v>
      </c>
      <c r="M11" s="20">
        <v>316.8</v>
      </c>
      <c r="N11" s="17">
        <v>3.2</v>
      </c>
      <c r="P11" s="17">
        <v>139</v>
      </c>
      <c r="Q11" s="17">
        <v>130</v>
      </c>
      <c r="R11" s="17" t="s">
        <v>28</v>
      </c>
    </row>
    <row r="12" spans="1:21" ht="14.4" x14ac:dyDescent="0.3">
      <c r="A12" s="25">
        <v>45350</v>
      </c>
      <c r="B12" s="26">
        <v>10</v>
      </c>
      <c r="C12" s="17" t="s">
        <v>29</v>
      </c>
      <c r="D12" s="17" t="s">
        <v>30</v>
      </c>
      <c r="E12" s="17" t="s">
        <v>31</v>
      </c>
      <c r="F12" s="17" t="s">
        <v>46</v>
      </c>
      <c r="H12" s="17">
        <v>46</v>
      </c>
      <c r="I12" s="17">
        <v>984</v>
      </c>
      <c r="J12" s="20">
        <v>255.25748846301943</v>
      </c>
      <c r="K12" s="20">
        <v>191.9229236564056</v>
      </c>
      <c r="M12" s="20">
        <v>310.39999999999998</v>
      </c>
      <c r="N12" s="17">
        <v>3.2</v>
      </c>
      <c r="P12" s="17">
        <v>142</v>
      </c>
      <c r="Q12" s="17">
        <v>70</v>
      </c>
      <c r="R12" s="17" t="s">
        <v>28</v>
      </c>
    </row>
    <row r="13" spans="1:21" ht="14.4" x14ac:dyDescent="0.3">
      <c r="A13" s="25">
        <v>45351</v>
      </c>
      <c r="B13" s="27">
        <v>11</v>
      </c>
      <c r="C13" s="17" t="s">
        <v>29</v>
      </c>
      <c r="D13" s="17" t="s">
        <v>30</v>
      </c>
      <c r="E13" s="17" t="s">
        <v>35</v>
      </c>
      <c r="F13" s="17" t="s">
        <v>47</v>
      </c>
      <c r="H13" s="17">
        <v>46</v>
      </c>
      <c r="I13" s="17">
        <v>984</v>
      </c>
      <c r="J13" s="20">
        <v>238.50560046919225</v>
      </c>
      <c r="K13" s="20">
        <v>179.32751914976862</v>
      </c>
      <c r="M13" s="20">
        <v>284.8</v>
      </c>
      <c r="N13" s="17">
        <v>3.2</v>
      </c>
      <c r="P13" s="17">
        <v>139</v>
      </c>
      <c r="Q13" s="17">
        <v>95</v>
      </c>
      <c r="R13" s="17" t="s">
        <v>28</v>
      </c>
    </row>
    <row r="14" spans="1:21" ht="14.4" x14ac:dyDescent="0.3">
      <c r="A14" s="25">
        <v>45351</v>
      </c>
      <c r="B14" s="27">
        <v>12</v>
      </c>
      <c r="C14" s="17" t="s">
        <v>29</v>
      </c>
      <c r="D14" s="17" t="s">
        <v>30</v>
      </c>
      <c r="E14" s="17" t="s">
        <v>48</v>
      </c>
      <c r="F14" s="17" t="s">
        <v>49</v>
      </c>
      <c r="H14" s="17">
        <v>33</v>
      </c>
      <c r="I14" s="17" t="s">
        <v>37</v>
      </c>
      <c r="J14" s="20">
        <v>206.77255207050317</v>
      </c>
      <c r="K14" s="20">
        <v>155.46808426353624</v>
      </c>
      <c r="M14" s="20">
        <v>300.79999999999995</v>
      </c>
      <c r="N14" s="17">
        <v>3.2</v>
      </c>
      <c r="P14" s="17">
        <v>135</v>
      </c>
      <c r="Q14" s="17">
        <v>85</v>
      </c>
      <c r="R14" s="17" t="s">
        <v>28</v>
      </c>
    </row>
    <row r="15" spans="1:21" ht="14.4" x14ac:dyDescent="0.3">
      <c r="A15" s="25">
        <v>45351</v>
      </c>
      <c r="B15" s="26">
        <v>13</v>
      </c>
      <c r="C15" s="17" t="s">
        <v>38</v>
      </c>
      <c r="D15" s="17" t="s">
        <v>39</v>
      </c>
      <c r="E15" s="17" t="s">
        <v>35</v>
      </c>
      <c r="F15" s="17" t="s">
        <v>43</v>
      </c>
      <c r="H15" s="17" t="s">
        <v>44</v>
      </c>
      <c r="I15" s="17" t="s">
        <v>45</v>
      </c>
      <c r="J15" s="20">
        <v>76.261151711243372</v>
      </c>
      <c r="K15" s="20">
        <v>57.33921181296494</v>
      </c>
      <c r="M15" s="20">
        <v>300.79999999999995</v>
      </c>
      <c r="N15" s="17">
        <v>3.2</v>
      </c>
      <c r="P15" s="17">
        <v>142</v>
      </c>
      <c r="Q15" s="17">
        <v>130</v>
      </c>
      <c r="R15" s="17" t="s">
        <v>28</v>
      </c>
    </row>
    <row r="16" spans="1:21" ht="14.4" x14ac:dyDescent="0.3">
      <c r="A16" s="25">
        <v>45352</v>
      </c>
      <c r="B16" s="27">
        <v>14</v>
      </c>
      <c r="C16" s="17" t="s">
        <v>29</v>
      </c>
      <c r="D16" s="17" t="s">
        <v>30</v>
      </c>
      <c r="E16" s="17" t="s">
        <v>37</v>
      </c>
      <c r="F16" s="17" t="s">
        <v>50</v>
      </c>
      <c r="H16" s="17">
        <v>33</v>
      </c>
      <c r="I16" s="17">
        <v>967</v>
      </c>
      <c r="J16" s="20">
        <v>218.68150127655159</v>
      </c>
      <c r="K16" s="20">
        <v>164.42218141094105</v>
      </c>
      <c r="M16" s="20">
        <v>313.60000000000002</v>
      </c>
      <c r="N16" s="17">
        <v>3.2</v>
      </c>
      <c r="P16" s="17">
        <v>130</v>
      </c>
      <c r="Q16" s="17">
        <v>70</v>
      </c>
      <c r="R16" s="17" t="s">
        <v>28</v>
      </c>
    </row>
    <row r="17" spans="1:18" ht="14.4" x14ac:dyDescent="0.3">
      <c r="B17" s="27">
        <v>15</v>
      </c>
      <c r="C17" s="17" t="s">
        <v>51</v>
      </c>
      <c r="D17" s="17" t="s">
        <v>52</v>
      </c>
      <c r="E17" s="17" t="s">
        <v>53</v>
      </c>
      <c r="F17" s="17" t="s">
        <v>54</v>
      </c>
      <c r="H17" s="17">
        <v>351</v>
      </c>
      <c r="I17" s="17">
        <v>5596</v>
      </c>
      <c r="J17" s="20">
        <v>45.844638061747581</v>
      </c>
      <c r="K17" s="20">
        <v>34.469652678005701</v>
      </c>
      <c r="M17" s="20">
        <v>294.40000000000003</v>
      </c>
      <c r="N17" s="17">
        <v>3.2</v>
      </c>
      <c r="P17" s="17">
        <v>130</v>
      </c>
      <c r="Q17" s="17">
        <v>95</v>
      </c>
      <c r="R17" s="17" t="s">
        <v>28</v>
      </c>
    </row>
    <row r="18" spans="1:18" ht="14.4" x14ac:dyDescent="0.3">
      <c r="A18" s="25">
        <v>45352</v>
      </c>
      <c r="B18" s="26">
        <v>16</v>
      </c>
      <c r="C18" s="17" t="s">
        <v>55</v>
      </c>
      <c r="D18" s="17" t="s">
        <v>26</v>
      </c>
      <c r="E18" s="17" t="s">
        <v>56</v>
      </c>
      <c r="F18" s="17" t="s">
        <v>57</v>
      </c>
      <c r="H18" s="17">
        <v>427</v>
      </c>
      <c r="I18" s="17">
        <v>1272</v>
      </c>
      <c r="J18" s="20">
        <v>165.9163557201835</v>
      </c>
      <c r="K18" s="20">
        <v>124.74913963923572</v>
      </c>
      <c r="M18" s="20">
        <v>297.60000000000002</v>
      </c>
      <c r="N18" s="17">
        <v>3.2</v>
      </c>
      <c r="P18" s="17">
        <v>130</v>
      </c>
      <c r="Q18" s="17">
        <v>85</v>
      </c>
      <c r="R18" s="17" t="s">
        <v>28</v>
      </c>
    </row>
    <row r="19" spans="1:18" ht="14.4" x14ac:dyDescent="0.3">
      <c r="A19" s="25">
        <v>45355</v>
      </c>
      <c r="B19" s="27">
        <v>17</v>
      </c>
      <c r="C19" s="17" t="s">
        <v>38</v>
      </c>
      <c r="D19" s="17" t="s">
        <v>30</v>
      </c>
      <c r="E19" s="17" t="s">
        <v>35</v>
      </c>
      <c r="F19" s="17" t="s">
        <v>58</v>
      </c>
      <c r="H19" s="17">
        <v>299</v>
      </c>
      <c r="I19" s="28">
        <v>3385</v>
      </c>
      <c r="J19" s="20">
        <v>26.145316765965632</v>
      </c>
      <c r="K19" s="20">
        <v>19.658132906741077</v>
      </c>
      <c r="M19" s="20">
        <v>304</v>
      </c>
      <c r="N19" s="17">
        <v>3.2</v>
      </c>
      <c r="P19" s="17">
        <v>139</v>
      </c>
      <c r="Q19" s="17">
        <v>70</v>
      </c>
      <c r="R19" s="17" t="s">
        <v>28</v>
      </c>
    </row>
    <row r="20" spans="1:18" ht="14.4" x14ac:dyDescent="0.3">
      <c r="A20" s="25">
        <v>45355</v>
      </c>
      <c r="B20" s="27">
        <v>18</v>
      </c>
      <c r="C20" s="17" t="s">
        <v>59</v>
      </c>
      <c r="D20" s="17" t="s">
        <v>60</v>
      </c>
      <c r="E20" s="17" t="s">
        <v>37</v>
      </c>
      <c r="F20" s="17" t="s">
        <v>61</v>
      </c>
      <c r="H20" s="17">
        <v>579</v>
      </c>
      <c r="I20" s="17">
        <v>2353</v>
      </c>
      <c r="J20" s="20">
        <v>191.7043569416914</v>
      </c>
      <c r="K20" s="20">
        <v>144.13861424187326</v>
      </c>
      <c r="M20" s="20">
        <v>297.60000000000002</v>
      </c>
      <c r="N20" s="17">
        <v>3.2</v>
      </c>
      <c r="P20" s="17">
        <v>139</v>
      </c>
      <c r="Q20" s="17">
        <v>130</v>
      </c>
      <c r="R20" s="17" t="s">
        <v>28</v>
      </c>
    </row>
    <row r="21" spans="1:18" ht="14.4" x14ac:dyDescent="0.3">
      <c r="A21" s="25">
        <v>45356</v>
      </c>
      <c r="B21" s="26">
        <v>19</v>
      </c>
      <c r="C21" s="17" t="s">
        <v>38</v>
      </c>
      <c r="D21" s="17" t="s">
        <v>30</v>
      </c>
      <c r="E21" s="17" t="s">
        <v>35</v>
      </c>
      <c r="F21" s="17" t="s">
        <v>62</v>
      </c>
      <c r="H21" s="17">
        <v>299</v>
      </c>
      <c r="I21" s="28">
        <v>3385</v>
      </c>
      <c r="J21" s="20">
        <v>22.962389228271128</v>
      </c>
      <c r="K21" s="20">
        <v>17.264954306970775</v>
      </c>
      <c r="M21" s="20">
        <v>281.60000000000002</v>
      </c>
      <c r="N21" s="17">
        <v>3.2</v>
      </c>
      <c r="P21" s="17">
        <v>139</v>
      </c>
      <c r="Q21" s="17">
        <v>95</v>
      </c>
      <c r="R21" s="17" t="s">
        <v>28</v>
      </c>
    </row>
    <row r="22" spans="1:18" ht="14.4" x14ac:dyDescent="0.3">
      <c r="A22" s="25">
        <v>45356</v>
      </c>
      <c r="B22" s="27">
        <v>20</v>
      </c>
      <c r="C22" s="17" t="s">
        <v>51</v>
      </c>
      <c r="D22" s="17" t="s">
        <v>60</v>
      </c>
      <c r="E22" s="17" t="s">
        <v>35</v>
      </c>
      <c r="F22" s="17" t="s">
        <v>63</v>
      </c>
      <c r="H22" s="17">
        <v>374</v>
      </c>
      <c r="I22" s="17">
        <v>3435</v>
      </c>
      <c r="J22" s="20">
        <v>194.46554241567748</v>
      </c>
      <c r="K22" s="20">
        <v>146.21469354562217</v>
      </c>
      <c r="M22" s="20">
        <v>294.40000000000003</v>
      </c>
      <c r="N22" s="17">
        <v>3.2</v>
      </c>
      <c r="P22" s="17">
        <v>130</v>
      </c>
      <c r="Q22" s="17">
        <v>150</v>
      </c>
      <c r="R22" s="17" t="s">
        <v>28</v>
      </c>
    </row>
    <row r="23" spans="1:18" ht="14.4" x14ac:dyDescent="0.3">
      <c r="A23" s="25">
        <v>45358</v>
      </c>
      <c r="B23" s="29">
        <v>21</v>
      </c>
      <c r="C23" s="17" t="s">
        <v>38</v>
      </c>
      <c r="D23" s="17" t="s">
        <v>30</v>
      </c>
      <c r="E23" s="17" t="s">
        <v>35</v>
      </c>
      <c r="F23" s="17" t="s">
        <v>58</v>
      </c>
      <c r="H23" s="17">
        <v>299</v>
      </c>
      <c r="I23" s="28">
        <v>3385</v>
      </c>
      <c r="J23" s="20">
        <v>215.0752074024843</v>
      </c>
      <c r="K23" s="20">
        <v>161.71068225750699</v>
      </c>
      <c r="M23" s="20">
        <v>262.39999999999998</v>
      </c>
      <c r="N23" s="17">
        <v>3.2</v>
      </c>
      <c r="P23" s="17">
        <v>147</v>
      </c>
      <c r="Q23" s="17">
        <v>95</v>
      </c>
      <c r="R23" s="17" t="s">
        <v>28</v>
      </c>
    </row>
    <row r="24" spans="1:18" ht="14.4" x14ac:dyDescent="0.3">
      <c r="A24" s="25">
        <v>45365</v>
      </c>
      <c r="B24" s="26">
        <v>22</v>
      </c>
      <c r="C24" s="17" t="s">
        <v>38</v>
      </c>
      <c r="D24" s="17" t="s">
        <v>30</v>
      </c>
      <c r="E24" s="17" t="s">
        <v>35</v>
      </c>
      <c r="F24" s="17" t="s">
        <v>62</v>
      </c>
      <c r="H24" s="17">
        <v>299</v>
      </c>
      <c r="I24" s="28">
        <v>3385</v>
      </c>
      <c r="J24" s="20">
        <v>165.26380823948764</v>
      </c>
      <c r="K24" s="20">
        <v>124.25850243570501</v>
      </c>
      <c r="M24" s="20">
        <v>281.60000000000002</v>
      </c>
      <c r="N24" s="17">
        <v>3.2</v>
      </c>
      <c r="P24" s="17">
        <v>130</v>
      </c>
      <c r="Q24" s="17">
        <v>70</v>
      </c>
      <c r="R24" s="17" t="s">
        <v>28</v>
      </c>
    </row>
    <row r="25" spans="1:18" ht="14.4" x14ac:dyDescent="0.3">
      <c r="A25" s="25">
        <v>45376</v>
      </c>
      <c r="B25" s="27">
        <v>23</v>
      </c>
      <c r="C25" s="17" t="s">
        <v>38</v>
      </c>
      <c r="D25" s="17" t="s">
        <v>30</v>
      </c>
      <c r="E25" s="17" t="s">
        <v>35</v>
      </c>
      <c r="F25" s="17" t="s">
        <v>64</v>
      </c>
      <c r="H25" s="17">
        <v>333</v>
      </c>
      <c r="I25" s="17" t="s">
        <v>45</v>
      </c>
      <c r="J25" s="20">
        <v>196.44081424841576</v>
      </c>
      <c r="K25" s="20">
        <v>147.69986033715472</v>
      </c>
      <c r="M25" s="20">
        <v>310.39999999999998</v>
      </c>
      <c r="N25" s="17">
        <v>3.2</v>
      </c>
      <c r="P25" s="17">
        <v>142</v>
      </c>
      <c r="Q25" s="17">
        <v>85</v>
      </c>
      <c r="R25" s="17" t="s">
        <v>28</v>
      </c>
    </row>
    <row r="26" spans="1:18" s="21" customFormat="1" ht="14.4" x14ac:dyDescent="0.3">
      <c r="A26" s="25">
        <v>45377</v>
      </c>
      <c r="B26" s="30">
        <v>24</v>
      </c>
      <c r="C26" s="21" t="s">
        <v>51</v>
      </c>
      <c r="D26" s="21" t="s">
        <v>60</v>
      </c>
      <c r="E26" s="21" t="s">
        <v>35</v>
      </c>
      <c r="F26" s="21" t="s">
        <v>65</v>
      </c>
      <c r="H26" s="21">
        <v>378</v>
      </c>
      <c r="I26" s="21">
        <v>3439</v>
      </c>
      <c r="J26" s="31">
        <v>197.62459950318862</v>
      </c>
      <c r="K26" s="31">
        <v>148.58992443848769</v>
      </c>
      <c r="M26" s="20">
        <v>284.8</v>
      </c>
      <c r="N26" s="17">
        <v>3.2</v>
      </c>
      <c r="P26" s="21">
        <v>142</v>
      </c>
      <c r="Q26" s="21">
        <v>130</v>
      </c>
      <c r="R26" s="17" t="s">
        <v>28</v>
      </c>
    </row>
    <row r="27" spans="1:18" ht="14.4" x14ac:dyDescent="0.3">
      <c r="A27" s="25">
        <v>45378</v>
      </c>
      <c r="B27" s="26">
        <v>25</v>
      </c>
      <c r="C27" s="17" t="s">
        <v>38</v>
      </c>
      <c r="D27" s="17" t="s">
        <v>30</v>
      </c>
      <c r="E27" s="17" t="s">
        <v>35</v>
      </c>
      <c r="F27" s="17" t="s">
        <v>66</v>
      </c>
      <c r="H27" s="17">
        <v>330</v>
      </c>
      <c r="I27" s="17" t="s">
        <v>45</v>
      </c>
      <c r="J27" s="20">
        <v>230.32135938305296</v>
      </c>
      <c r="K27" s="20">
        <v>173.17395442334811</v>
      </c>
      <c r="M27" s="20">
        <v>300.79999999999995</v>
      </c>
      <c r="N27" s="17">
        <v>3.2</v>
      </c>
      <c r="P27" s="17">
        <v>142</v>
      </c>
      <c r="Q27" s="17">
        <v>85</v>
      </c>
      <c r="R27" s="17" t="s">
        <v>28</v>
      </c>
    </row>
    <row r="28" spans="1:18" s="21" customFormat="1" ht="14.4" x14ac:dyDescent="0.3">
      <c r="A28" s="25">
        <v>45385</v>
      </c>
      <c r="B28" s="32">
        <v>26</v>
      </c>
      <c r="C28" s="21" t="s">
        <v>38</v>
      </c>
      <c r="D28" s="21" t="s">
        <v>30</v>
      </c>
      <c r="E28" s="21" t="s">
        <v>35</v>
      </c>
      <c r="F28" s="21" t="s">
        <v>64</v>
      </c>
      <c r="H28" s="21">
        <v>333</v>
      </c>
      <c r="I28" s="33">
        <v>3412</v>
      </c>
      <c r="J28" s="31">
        <v>216.10922838985681</v>
      </c>
      <c r="K28" s="31">
        <v>162.48814164650889</v>
      </c>
      <c r="M28" s="20">
        <v>288</v>
      </c>
      <c r="N28" s="17">
        <v>3.2</v>
      </c>
      <c r="P28" s="21">
        <v>135</v>
      </c>
      <c r="Q28" s="21">
        <v>150</v>
      </c>
      <c r="R28" s="17" t="s">
        <v>28</v>
      </c>
    </row>
    <row r="29" spans="1:18" s="22" customFormat="1" ht="14.4" x14ac:dyDescent="0.3">
      <c r="B29" s="34">
        <v>27</v>
      </c>
      <c r="C29" s="21" t="s">
        <v>25</v>
      </c>
      <c r="D29" s="17" t="s">
        <v>26</v>
      </c>
      <c r="E29" s="17"/>
      <c r="F29" s="17" t="s">
        <v>27</v>
      </c>
      <c r="G29" s="17"/>
      <c r="H29" s="17">
        <v>464</v>
      </c>
      <c r="I29" s="17">
        <v>7026</v>
      </c>
      <c r="J29" s="35" t="e">
        <v>#NUM!</v>
      </c>
      <c r="K29" s="35" t="e">
        <v>#NUM!</v>
      </c>
      <c r="M29" s="20">
        <v>304</v>
      </c>
      <c r="N29" s="17">
        <v>3.2</v>
      </c>
      <c r="P29" s="22">
        <v>147</v>
      </c>
      <c r="Q29" s="22">
        <v>130</v>
      </c>
      <c r="R29" s="17" t="s">
        <v>28</v>
      </c>
    </row>
    <row r="30" spans="1:18" ht="14.4" x14ac:dyDescent="0.3">
      <c r="B30" s="26">
        <v>28</v>
      </c>
      <c r="C30" s="17" t="s">
        <v>38</v>
      </c>
      <c r="D30" s="17" t="s">
        <v>30</v>
      </c>
      <c r="E30" s="17" t="s">
        <v>35</v>
      </c>
      <c r="F30" s="17" t="s">
        <v>64</v>
      </c>
      <c r="H30" s="17">
        <v>333</v>
      </c>
      <c r="I30" s="17" t="s">
        <v>45</v>
      </c>
      <c r="J30" s="20">
        <v>134.12373844561563</v>
      </c>
      <c r="K30" s="20">
        <v>100.84491612452304</v>
      </c>
      <c r="M30" s="20">
        <v>256</v>
      </c>
      <c r="N30" s="17">
        <v>3.2</v>
      </c>
      <c r="P30" s="17">
        <v>147</v>
      </c>
      <c r="Q30" s="17">
        <v>85</v>
      </c>
      <c r="R30" s="17" t="s">
        <v>28</v>
      </c>
    </row>
    <row r="31" spans="1:18" ht="14.4" x14ac:dyDescent="0.3">
      <c r="B31" s="27">
        <v>29</v>
      </c>
      <c r="C31" s="17" t="s">
        <v>25</v>
      </c>
      <c r="D31" s="17" t="s">
        <v>26</v>
      </c>
      <c r="F31" s="17" t="s">
        <v>27</v>
      </c>
      <c r="H31" s="17">
        <v>464</v>
      </c>
      <c r="I31" s="17">
        <v>7026</v>
      </c>
      <c r="J31" s="20" t="e">
        <v>#NUM!</v>
      </c>
      <c r="K31" s="20" t="e">
        <v>#NUM!</v>
      </c>
      <c r="M31" s="20">
        <v>297.60000000000002</v>
      </c>
      <c r="N31" s="17">
        <v>3.2</v>
      </c>
      <c r="P31" s="17">
        <v>130</v>
      </c>
      <c r="Q31" s="17">
        <v>130</v>
      </c>
      <c r="R31" s="17" t="s">
        <v>28</v>
      </c>
    </row>
    <row r="32" spans="1:18" ht="14.4" x14ac:dyDescent="0.3">
      <c r="A32" s="25">
        <v>45384</v>
      </c>
      <c r="B32" s="27">
        <v>30</v>
      </c>
      <c r="C32" s="17" t="s">
        <v>38</v>
      </c>
      <c r="D32" s="17" t="s">
        <v>30</v>
      </c>
      <c r="E32" s="17" t="s">
        <v>35</v>
      </c>
      <c r="F32" s="17" t="s">
        <v>66</v>
      </c>
      <c r="H32" s="17">
        <v>330</v>
      </c>
      <c r="I32" s="17" t="s">
        <v>45</v>
      </c>
      <c r="J32" s="20">
        <v>256.07943004779929</v>
      </c>
      <c r="K32" s="20">
        <v>192.54092484796939</v>
      </c>
      <c r="M32" s="20">
        <v>304</v>
      </c>
      <c r="N32" s="17">
        <v>3.2</v>
      </c>
      <c r="P32" s="17">
        <v>135</v>
      </c>
      <c r="Q32" s="17">
        <v>85</v>
      </c>
      <c r="R32" s="17" t="s">
        <v>28</v>
      </c>
    </row>
    <row r="33" spans="1:18" ht="14.4" x14ac:dyDescent="0.3">
      <c r="A33" s="25">
        <v>45499</v>
      </c>
      <c r="B33" s="26">
        <v>31</v>
      </c>
      <c r="C33" s="17" t="s">
        <v>29</v>
      </c>
      <c r="D33" s="17" t="s">
        <v>30</v>
      </c>
      <c r="E33" s="17" t="s">
        <v>31</v>
      </c>
      <c r="F33" s="17" t="s">
        <v>67</v>
      </c>
      <c r="H33" s="17">
        <v>524</v>
      </c>
      <c r="I33" s="17">
        <v>938</v>
      </c>
      <c r="J33" s="20">
        <v>209.45006218251331</v>
      </c>
      <c r="K33" s="20">
        <v>157.48124976128821</v>
      </c>
      <c r="M33" s="20">
        <v>281.60000000000002</v>
      </c>
      <c r="N33" s="17">
        <v>3.2</v>
      </c>
      <c r="P33" s="17">
        <v>142</v>
      </c>
      <c r="Q33" s="17">
        <v>95</v>
      </c>
      <c r="R33" s="17" t="s">
        <v>28</v>
      </c>
    </row>
    <row r="34" spans="1:18" ht="14.4" x14ac:dyDescent="0.3">
      <c r="A34" s="25">
        <v>45502</v>
      </c>
      <c r="B34" s="27">
        <v>32</v>
      </c>
      <c r="C34" s="17" t="s">
        <v>68</v>
      </c>
      <c r="D34" s="17" t="s">
        <v>26</v>
      </c>
      <c r="E34" s="17" t="s">
        <v>37</v>
      </c>
      <c r="F34" s="17" t="s">
        <v>69</v>
      </c>
      <c r="H34" s="17">
        <v>576</v>
      </c>
      <c r="I34" s="17">
        <v>480</v>
      </c>
      <c r="J34" s="20">
        <v>178.9710165431577</v>
      </c>
      <c r="K34" s="20">
        <v>134.56467409259977</v>
      </c>
      <c r="M34" s="20">
        <v>300.79999999999995</v>
      </c>
      <c r="N34" s="17">
        <v>3.2</v>
      </c>
      <c r="P34" s="17">
        <v>130</v>
      </c>
      <c r="Q34" s="17">
        <v>85</v>
      </c>
      <c r="R34" s="17" t="s">
        <v>28</v>
      </c>
    </row>
    <row r="35" spans="1:18" ht="14.4" x14ac:dyDescent="0.3">
      <c r="B35" s="27">
        <v>33</v>
      </c>
      <c r="C35" s="17" t="s">
        <v>25</v>
      </c>
      <c r="F35" s="17" t="s">
        <v>70</v>
      </c>
      <c r="H35" s="17">
        <v>412</v>
      </c>
      <c r="I35" s="17">
        <v>6991</v>
      </c>
      <c r="J35" s="20">
        <v>192.54028743520635</v>
      </c>
      <c r="K35" s="20">
        <v>144.76713340992958</v>
      </c>
      <c r="M35" s="20">
        <v>265.59999999999997</v>
      </c>
      <c r="N35" s="17">
        <v>3.2</v>
      </c>
      <c r="P35" s="17">
        <v>147</v>
      </c>
      <c r="Q35" s="17">
        <v>130</v>
      </c>
      <c r="R35" s="17" t="s">
        <v>28</v>
      </c>
    </row>
    <row r="36" spans="1:18" ht="14.4" x14ac:dyDescent="0.3">
      <c r="A36" s="25">
        <v>45503</v>
      </c>
      <c r="B36" s="26">
        <v>34</v>
      </c>
      <c r="C36" s="17" t="s">
        <v>29</v>
      </c>
      <c r="D36" s="17" t="s">
        <v>30</v>
      </c>
      <c r="E36" s="17" t="s">
        <v>37</v>
      </c>
      <c r="F36" s="17" t="s">
        <v>71</v>
      </c>
      <c r="H36" s="17">
        <v>437</v>
      </c>
      <c r="I36" s="17">
        <v>890</v>
      </c>
      <c r="J36" s="20">
        <v>221.9337990896625</v>
      </c>
      <c r="K36" s="20">
        <v>166.86751811252822</v>
      </c>
      <c r="M36" s="20">
        <v>307.2</v>
      </c>
      <c r="N36" s="17">
        <v>3.2</v>
      </c>
      <c r="P36" s="17">
        <v>130</v>
      </c>
      <c r="Q36" s="17">
        <v>95</v>
      </c>
      <c r="R36" s="17" t="s">
        <v>28</v>
      </c>
    </row>
    <row r="37" spans="1:18" ht="14.4" x14ac:dyDescent="0.3">
      <c r="A37" s="25">
        <v>45503</v>
      </c>
      <c r="B37" s="27">
        <v>35</v>
      </c>
      <c r="C37" s="17" t="s">
        <v>29</v>
      </c>
      <c r="D37" s="17" t="s">
        <v>30</v>
      </c>
      <c r="E37" s="17" t="s">
        <v>72</v>
      </c>
      <c r="F37" s="17" t="s">
        <v>73</v>
      </c>
      <c r="H37" s="17">
        <v>31</v>
      </c>
      <c r="I37" s="17">
        <v>967</v>
      </c>
      <c r="J37" s="20">
        <v>239.71146590920478</v>
      </c>
      <c r="K37" s="20">
        <v>180.23418489413893</v>
      </c>
      <c r="M37" s="20">
        <v>313.60000000000002</v>
      </c>
      <c r="N37" s="17">
        <v>3.2</v>
      </c>
      <c r="P37" s="17">
        <v>130</v>
      </c>
      <c r="Q37" s="17">
        <v>95</v>
      </c>
      <c r="R37" s="17" t="s">
        <v>28</v>
      </c>
    </row>
    <row r="38" spans="1:18" ht="14.4" x14ac:dyDescent="0.3">
      <c r="A38" s="25">
        <v>45504</v>
      </c>
      <c r="B38" s="27">
        <v>36</v>
      </c>
      <c r="C38" s="17" t="s">
        <v>29</v>
      </c>
      <c r="D38" s="17" t="s">
        <v>30</v>
      </c>
      <c r="E38" s="17" t="s">
        <v>72</v>
      </c>
      <c r="F38" s="17" t="s">
        <v>74</v>
      </c>
      <c r="H38" s="17">
        <v>31</v>
      </c>
      <c r="I38" s="17">
        <v>967</v>
      </c>
      <c r="J38" s="20">
        <v>228.10718896259314</v>
      </c>
      <c r="K38" s="20">
        <v>171.50916463352868</v>
      </c>
      <c r="M38" s="20">
        <v>300.79999999999995</v>
      </c>
      <c r="N38" s="17">
        <v>3.2</v>
      </c>
      <c r="P38" s="17">
        <v>142</v>
      </c>
      <c r="Q38" s="17">
        <v>70</v>
      </c>
      <c r="R38" s="17" t="s">
        <v>28</v>
      </c>
    </row>
    <row r="39" spans="1:18" ht="14.4" x14ac:dyDescent="0.3">
      <c r="A39" s="25">
        <v>45505</v>
      </c>
      <c r="B39" s="26">
        <v>37</v>
      </c>
      <c r="C39" s="17" t="s">
        <v>75</v>
      </c>
      <c r="D39" s="17" t="s">
        <v>76</v>
      </c>
      <c r="E39" s="17" t="s">
        <v>53</v>
      </c>
      <c r="F39" s="17" t="s">
        <v>77</v>
      </c>
      <c r="H39" s="17">
        <v>80</v>
      </c>
      <c r="I39" s="17">
        <v>1004</v>
      </c>
      <c r="J39" s="20">
        <v>232.18373971640412</v>
      </c>
      <c r="K39" s="20">
        <v>174.57424038827378</v>
      </c>
      <c r="M39" s="20">
        <v>272</v>
      </c>
      <c r="N39" s="17">
        <v>3.2</v>
      </c>
      <c r="P39" s="17">
        <v>135</v>
      </c>
      <c r="Q39" s="17">
        <v>70</v>
      </c>
      <c r="R39" s="17" t="s">
        <v>28</v>
      </c>
    </row>
    <row r="40" spans="1:18" ht="14.4" x14ac:dyDescent="0.3">
      <c r="A40" s="25">
        <v>45509</v>
      </c>
      <c r="B40" s="27">
        <v>38</v>
      </c>
      <c r="C40" s="17" t="s">
        <v>75</v>
      </c>
      <c r="D40" s="17" t="s">
        <v>76</v>
      </c>
      <c r="E40" s="17" t="s">
        <v>53</v>
      </c>
      <c r="F40" s="17" t="s">
        <v>78</v>
      </c>
      <c r="H40" s="17">
        <v>78</v>
      </c>
      <c r="I40" s="17">
        <v>1004</v>
      </c>
      <c r="J40" s="20">
        <v>192.66470723158517</v>
      </c>
      <c r="K40" s="20">
        <v>144.86068212901142</v>
      </c>
      <c r="M40" s="20">
        <v>310.39999999999998</v>
      </c>
      <c r="N40" s="17">
        <v>3.2</v>
      </c>
      <c r="P40" s="17">
        <v>139</v>
      </c>
      <c r="Q40" s="17">
        <v>85</v>
      </c>
      <c r="R40" s="17" t="s">
        <v>28</v>
      </c>
    </row>
    <row r="41" spans="1:18" ht="14.4" x14ac:dyDescent="0.3">
      <c r="A41" s="25">
        <v>45506</v>
      </c>
      <c r="B41" s="27">
        <v>39</v>
      </c>
      <c r="C41" s="17" t="s">
        <v>29</v>
      </c>
      <c r="D41" s="17" t="s">
        <v>30</v>
      </c>
      <c r="E41" s="17" t="s">
        <v>35</v>
      </c>
      <c r="F41" s="17" t="s">
        <v>36</v>
      </c>
      <c r="H41" s="17">
        <v>46</v>
      </c>
      <c r="I41" s="17" t="s">
        <v>37</v>
      </c>
      <c r="J41" s="20">
        <v>222.35681414310116</v>
      </c>
      <c r="K41" s="20">
        <v>167.18557454368508</v>
      </c>
      <c r="M41" s="20">
        <v>313.60000000000002</v>
      </c>
      <c r="N41" s="17">
        <v>3.2</v>
      </c>
      <c r="P41" s="17">
        <v>147</v>
      </c>
      <c r="Q41" s="17">
        <v>85</v>
      </c>
      <c r="R41" s="17" t="s">
        <v>28</v>
      </c>
    </row>
    <row r="42" spans="1:18" ht="14.4" x14ac:dyDescent="0.3">
      <c r="B42" s="26">
        <v>40</v>
      </c>
      <c r="C42" s="17" t="s">
        <v>25</v>
      </c>
      <c r="D42" s="17" t="s">
        <v>79</v>
      </c>
      <c r="F42" s="17" t="s">
        <v>54</v>
      </c>
      <c r="H42" s="17">
        <v>364</v>
      </c>
      <c r="I42" s="17">
        <v>6950</v>
      </c>
      <c r="J42" s="20" t="e">
        <v>#NUM!</v>
      </c>
      <c r="K42" s="20" t="e">
        <v>#NUM!</v>
      </c>
      <c r="M42" s="20">
        <v>316.8</v>
      </c>
      <c r="N42" s="17">
        <v>3.2</v>
      </c>
      <c r="P42" s="17">
        <v>147</v>
      </c>
      <c r="Q42" s="17">
        <v>130</v>
      </c>
      <c r="R42" s="17" t="s">
        <v>28</v>
      </c>
    </row>
    <row r="43" spans="1:18" ht="14.4" x14ac:dyDescent="0.3">
      <c r="A43" s="25">
        <v>45512</v>
      </c>
      <c r="B43" s="27">
        <v>41</v>
      </c>
      <c r="C43" s="17" t="s">
        <v>51</v>
      </c>
      <c r="D43" s="17" t="s">
        <v>60</v>
      </c>
      <c r="E43" s="17" t="s">
        <v>35</v>
      </c>
      <c r="F43" s="17" t="s">
        <v>80</v>
      </c>
      <c r="H43" s="17">
        <v>378</v>
      </c>
      <c r="I43" s="17">
        <v>3439</v>
      </c>
      <c r="J43" s="20">
        <v>256.60490501214838</v>
      </c>
      <c r="K43" s="20">
        <v>192.93601880612661</v>
      </c>
      <c r="M43" s="20">
        <v>256</v>
      </c>
      <c r="N43" s="17">
        <v>3.2</v>
      </c>
      <c r="P43" s="17">
        <v>142</v>
      </c>
      <c r="Q43" s="17">
        <v>150</v>
      </c>
      <c r="R43" s="17" t="s">
        <v>28</v>
      </c>
    </row>
    <row r="44" spans="1:18" ht="14.4" x14ac:dyDescent="0.3">
      <c r="A44" s="18" t="s">
        <v>81</v>
      </c>
      <c r="B44" s="27">
        <v>42</v>
      </c>
      <c r="C44" s="17" t="s">
        <v>51</v>
      </c>
      <c r="D44" s="17" t="s">
        <v>60</v>
      </c>
      <c r="E44" s="17" t="s">
        <v>35</v>
      </c>
      <c r="F44" s="17" t="s">
        <v>82</v>
      </c>
      <c r="H44" s="17">
        <v>408</v>
      </c>
      <c r="I44" s="17">
        <v>3436</v>
      </c>
      <c r="J44" s="20">
        <v>227.80251518141284</v>
      </c>
      <c r="K44" s="20">
        <v>171.28008660256606</v>
      </c>
      <c r="M44" s="20">
        <v>256</v>
      </c>
      <c r="N44" s="17">
        <v>3.2</v>
      </c>
      <c r="P44" s="17">
        <v>139</v>
      </c>
      <c r="Q44" s="17">
        <v>150</v>
      </c>
      <c r="R44" s="17" t="s">
        <v>28</v>
      </c>
    </row>
    <row r="45" spans="1:18" ht="14.4" x14ac:dyDescent="0.3">
      <c r="A45" s="25">
        <v>45530</v>
      </c>
      <c r="B45" s="26">
        <v>43</v>
      </c>
      <c r="C45" s="36" t="s">
        <v>83</v>
      </c>
      <c r="D45" s="17" t="s">
        <v>60</v>
      </c>
      <c r="F45" s="17" t="s">
        <v>84</v>
      </c>
      <c r="H45" s="17">
        <v>445</v>
      </c>
      <c r="I45" s="17">
        <v>6513</v>
      </c>
      <c r="J45" s="20">
        <v>235.5279399864246</v>
      </c>
      <c r="K45" s="20">
        <v>177.08867668152226</v>
      </c>
      <c r="M45" s="20">
        <v>307.2</v>
      </c>
      <c r="N45" s="17">
        <v>3.2</v>
      </c>
      <c r="P45" s="17">
        <v>147</v>
      </c>
      <c r="Q45" s="17">
        <v>150</v>
      </c>
      <c r="R45" s="17" t="s">
        <v>28</v>
      </c>
    </row>
    <row r="46" spans="1:18" ht="14.4" x14ac:dyDescent="0.3">
      <c r="A46" s="25">
        <v>45533</v>
      </c>
      <c r="B46" s="27">
        <v>44</v>
      </c>
      <c r="C46" s="36" t="s">
        <v>83</v>
      </c>
      <c r="D46" s="17" t="s">
        <v>60</v>
      </c>
      <c r="F46" s="17" t="s">
        <v>85</v>
      </c>
      <c r="H46" s="17">
        <v>448</v>
      </c>
      <c r="I46" s="17">
        <v>6513</v>
      </c>
      <c r="J46" s="20">
        <v>218.75313737002637</v>
      </c>
      <c r="K46" s="20">
        <v>164.47604313535817</v>
      </c>
      <c r="M46" s="20">
        <v>313.60000000000002</v>
      </c>
      <c r="N46" s="17">
        <v>3.2</v>
      </c>
      <c r="P46" s="17">
        <v>130</v>
      </c>
      <c r="Q46" s="17">
        <v>130</v>
      </c>
      <c r="R46" s="17" t="s">
        <v>28</v>
      </c>
    </row>
    <row r="47" spans="1:18" ht="14.4" x14ac:dyDescent="0.3">
      <c r="A47" s="25">
        <v>45510</v>
      </c>
      <c r="B47" s="27">
        <v>45</v>
      </c>
      <c r="C47" s="17" t="s">
        <v>86</v>
      </c>
      <c r="D47" s="17" t="s">
        <v>30</v>
      </c>
      <c r="E47" s="17" t="s">
        <v>31</v>
      </c>
      <c r="F47" s="17" t="s">
        <v>87</v>
      </c>
      <c r="H47" s="17">
        <v>84</v>
      </c>
      <c r="I47" s="17">
        <v>2445</v>
      </c>
      <c r="J47" s="20">
        <v>220.7901211987371</v>
      </c>
      <c r="K47" s="20">
        <v>166.00760992386247</v>
      </c>
      <c r="M47" s="20">
        <v>262.39999999999998</v>
      </c>
      <c r="N47" s="17">
        <v>3.2</v>
      </c>
      <c r="P47" s="17">
        <v>142</v>
      </c>
      <c r="Q47" s="17">
        <v>95</v>
      </c>
      <c r="R47" s="17" t="s">
        <v>28</v>
      </c>
    </row>
    <row r="48" spans="1:18" ht="14.4" x14ac:dyDescent="0.3">
      <c r="B48" s="26">
        <v>46</v>
      </c>
      <c r="C48" s="17" t="s">
        <v>51</v>
      </c>
      <c r="D48" s="17" t="s">
        <v>30</v>
      </c>
      <c r="E48" s="17" t="s">
        <v>88</v>
      </c>
      <c r="F48" s="17" t="s">
        <v>89</v>
      </c>
      <c r="H48" s="17">
        <v>450</v>
      </c>
      <c r="I48" s="17">
        <v>6543</v>
      </c>
      <c r="J48" s="20">
        <v>237.1501732498989</v>
      </c>
      <c r="K48" s="20">
        <v>178.30840093977361</v>
      </c>
      <c r="M48" s="20">
        <v>256</v>
      </c>
      <c r="N48" s="17">
        <v>3.2</v>
      </c>
      <c r="P48" s="17">
        <v>142</v>
      </c>
      <c r="Q48" s="17">
        <v>130</v>
      </c>
      <c r="R48" s="17" t="s">
        <v>28</v>
      </c>
    </row>
    <row r="49" spans="1:18" ht="14.4" x14ac:dyDescent="0.3">
      <c r="A49" s="18" t="s">
        <v>81</v>
      </c>
      <c r="B49" s="27">
        <v>47</v>
      </c>
      <c r="C49" s="17" t="s">
        <v>86</v>
      </c>
      <c r="D49" s="17" t="s">
        <v>30</v>
      </c>
      <c r="E49" s="17" t="s">
        <v>31</v>
      </c>
      <c r="F49" s="17" t="s">
        <v>90</v>
      </c>
      <c r="H49" s="17">
        <v>86</v>
      </c>
      <c r="I49" s="17">
        <v>2449</v>
      </c>
      <c r="J49" s="20">
        <v>339.5138736101278</v>
      </c>
      <c r="K49" s="20">
        <v>255.27358918054722</v>
      </c>
      <c r="M49" s="20">
        <v>313.60000000000002</v>
      </c>
      <c r="N49" s="17">
        <v>3.2</v>
      </c>
      <c r="P49" s="17">
        <v>147</v>
      </c>
      <c r="Q49" s="17">
        <v>85</v>
      </c>
      <c r="R49" s="17" t="s">
        <v>28</v>
      </c>
    </row>
    <row r="50" spans="1:18" ht="14.4" x14ac:dyDescent="0.3">
      <c r="A50" s="25">
        <v>45518</v>
      </c>
      <c r="B50" s="27">
        <v>48</v>
      </c>
      <c r="C50" s="17" t="s">
        <v>29</v>
      </c>
      <c r="D50" s="17" t="s">
        <v>30</v>
      </c>
      <c r="E50" s="17" t="s">
        <v>35</v>
      </c>
      <c r="F50" s="17" t="s">
        <v>91</v>
      </c>
      <c r="H50" s="17">
        <v>526</v>
      </c>
      <c r="I50" s="17">
        <v>938</v>
      </c>
      <c r="J50" s="20">
        <v>223.50884741469866</v>
      </c>
      <c r="K50" s="20">
        <v>168.05176497345767</v>
      </c>
      <c r="M50" s="20">
        <v>281.60000000000002</v>
      </c>
      <c r="N50" s="17">
        <v>3.2</v>
      </c>
      <c r="P50" s="17">
        <v>142</v>
      </c>
      <c r="Q50" s="17">
        <v>85</v>
      </c>
      <c r="R50" s="17" t="s">
        <v>28</v>
      </c>
    </row>
    <row r="51" spans="1:18" ht="14.4" x14ac:dyDescent="0.3">
      <c r="A51" s="25">
        <v>45530</v>
      </c>
      <c r="B51" s="26">
        <v>49</v>
      </c>
      <c r="C51" s="17" t="s">
        <v>51</v>
      </c>
      <c r="D51" s="17" t="s">
        <v>30</v>
      </c>
      <c r="E51" s="17" t="s">
        <v>35</v>
      </c>
      <c r="H51" s="17">
        <v>96</v>
      </c>
      <c r="I51" s="17">
        <v>6295</v>
      </c>
      <c r="J51" s="20">
        <v>162.92074884697618</v>
      </c>
      <c r="K51" s="20">
        <v>122.496803644343</v>
      </c>
      <c r="M51" s="20">
        <v>278.39999999999998</v>
      </c>
      <c r="N51" s="17">
        <v>3.2</v>
      </c>
      <c r="P51" s="17">
        <v>135</v>
      </c>
      <c r="Q51" s="17">
        <v>130</v>
      </c>
      <c r="R51" s="17" t="s">
        <v>28</v>
      </c>
    </row>
    <row r="52" spans="1:18" ht="14.4" x14ac:dyDescent="0.3">
      <c r="A52" s="25">
        <v>45518</v>
      </c>
      <c r="B52" s="27">
        <v>50</v>
      </c>
      <c r="C52" s="37"/>
      <c r="J52" s="20" t="e">
        <v>#NUM!</v>
      </c>
      <c r="K52" s="20" t="e">
        <v>#NUM!</v>
      </c>
      <c r="M52" s="20">
        <v>275.2</v>
      </c>
      <c r="N52" s="17">
        <v>3.2</v>
      </c>
      <c r="P52" s="17">
        <v>139</v>
      </c>
      <c r="Q52" s="17">
        <v>85</v>
      </c>
      <c r="R52" s="17" t="s">
        <v>28</v>
      </c>
    </row>
    <row r="53" spans="1:18" ht="14.4" x14ac:dyDescent="0.3">
      <c r="A53" s="25">
        <v>45519</v>
      </c>
      <c r="B53" s="27">
        <v>51</v>
      </c>
      <c r="C53" s="17" t="s">
        <v>51</v>
      </c>
      <c r="D53" s="17" t="s">
        <v>92</v>
      </c>
      <c r="E53" s="17" t="s">
        <v>53</v>
      </c>
      <c r="F53" s="17" t="s">
        <v>54</v>
      </c>
      <c r="H53" s="17">
        <v>351</v>
      </c>
      <c r="I53" s="17">
        <v>5596</v>
      </c>
      <c r="J53" s="20">
        <v>2224.4720764037411</v>
      </c>
      <c r="K53" s="20">
        <v>1672.5353957922866</v>
      </c>
      <c r="M53" s="20">
        <v>294.40000000000003</v>
      </c>
      <c r="N53" s="17">
        <v>3.2</v>
      </c>
      <c r="P53" s="17">
        <v>139</v>
      </c>
      <c r="Q53" s="17">
        <v>150</v>
      </c>
      <c r="R53" s="17" t="s">
        <v>28</v>
      </c>
    </row>
    <row r="54" spans="1:18" ht="14.4" x14ac:dyDescent="0.3">
      <c r="A54" s="25">
        <v>45533</v>
      </c>
      <c r="B54" s="26">
        <v>52</v>
      </c>
      <c r="C54" s="17" t="s">
        <v>51</v>
      </c>
      <c r="D54" s="17" t="s">
        <v>30</v>
      </c>
      <c r="E54" s="17" t="s">
        <v>35</v>
      </c>
      <c r="F54" s="17" t="s">
        <v>93</v>
      </c>
      <c r="H54" s="17">
        <v>450</v>
      </c>
      <c r="I54" s="17">
        <v>6543</v>
      </c>
      <c r="J54" s="20">
        <v>174.84068955359899</v>
      </c>
      <c r="K54" s="20">
        <v>131.459165077894</v>
      </c>
      <c r="M54" s="20">
        <v>297.60000000000002</v>
      </c>
      <c r="N54" s="17">
        <v>3.2</v>
      </c>
      <c r="P54" s="17">
        <v>135</v>
      </c>
      <c r="Q54" s="17">
        <v>70</v>
      </c>
      <c r="R54" s="17" t="s">
        <v>28</v>
      </c>
    </row>
    <row r="55" spans="1:18" ht="14.4" x14ac:dyDescent="0.3">
      <c r="A55" s="25">
        <v>45537</v>
      </c>
      <c r="B55" s="27">
        <v>53</v>
      </c>
      <c r="C55" s="36" t="s">
        <v>83</v>
      </c>
      <c r="D55" s="17" t="s">
        <v>94</v>
      </c>
      <c r="F55" s="17" t="s">
        <v>95</v>
      </c>
      <c r="H55" s="17">
        <v>431</v>
      </c>
      <c r="I55" s="17">
        <v>6506</v>
      </c>
      <c r="J55" s="20">
        <v>169.94991902045166</v>
      </c>
      <c r="K55" s="20">
        <v>127.78189400033961</v>
      </c>
      <c r="M55" s="20">
        <v>281.60000000000002</v>
      </c>
      <c r="N55" s="17">
        <v>3.2</v>
      </c>
      <c r="P55" s="17">
        <v>135</v>
      </c>
      <c r="Q55" s="17">
        <v>150</v>
      </c>
      <c r="R55" s="17" t="s">
        <v>28</v>
      </c>
    </row>
    <row r="56" spans="1:18" ht="14.4" x14ac:dyDescent="0.3">
      <c r="A56" s="25">
        <v>45531</v>
      </c>
      <c r="B56" s="27">
        <v>54</v>
      </c>
      <c r="C56" s="36" t="s">
        <v>83</v>
      </c>
      <c r="D56" s="17" t="s">
        <v>96</v>
      </c>
      <c r="F56" s="17" t="s">
        <v>97</v>
      </c>
      <c r="H56" s="17">
        <v>442</v>
      </c>
      <c r="I56" s="17">
        <v>6506</v>
      </c>
      <c r="J56" s="20">
        <v>219.1606307774106</v>
      </c>
      <c r="K56" s="20">
        <v>164.78242915594782</v>
      </c>
      <c r="M56" s="20">
        <v>291.2</v>
      </c>
      <c r="N56" s="17">
        <v>3.2</v>
      </c>
      <c r="P56" s="17">
        <v>139</v>
      </c>
      <c r="Q56" s="17">
        <v>85</v>
      </c>
      <c r="R56" s="17" t="s">
        <v>28</v>
      </c>
    </row>
    <row r="57" spans="1:18" ht="14.4" x14ac:dyDescent="0.3">
      <c r="A57" s="25">
        <v>45547</v>
      </c>
      <c r="B57" s="26">
        <v>55</v>
      </c>
      <c r="C57" s="17" t="s">
        <v>51</v>
      </c>
      <c r="D57" s="17" t="s">
        <v>30</v>
      </c>
      <c r="E57" s="17" t="s">
        <v>88</v>
      </c>
      <c r="F57" s="17" t="s">
        <v>98</v>
      </c>
      <c r="H57" s="17">
        <v>450</v>
      </c>
      <c r="I57" s="17">
        <v>6538</v>
      </c>
      <c r="J57" s="20">
        <v>112.30931201697732</v>
      </c>
      <c r="K57" s="20">
        <v>84.443091742088214</v>
      </c>
      <c r="M57" s="20">
        <v>275.2</v>
      </c>
      <c r="N57" s="17">
        <v>3.2</v>
      </c>
      <c r="P57" s="17">
        <v>135</v>
      </c>
      <c r="Q57" s="17">
        <v>70</v>
      </c>
      <c r="R57" s="17" t="s">
        <v>28</v>
      </c>
    </row>
    <row r="58" spans="1:18" ht="14.4" x14ac:dyDescent="0.3">
      <c r="A58" s="25">
        <v>45552</v>
      </c>
      <c r="B58" s="27">
        <v>56</v>
      </c>
      <c r="C58" s="36" t="s">
        <v>83</v>
      </c>
      <c r="D58" s="17" t="s">
        <v>94</v>
      </c>
      <c r="F58" s="17" t="s">
        <v>99</v>
      </c>
      <c r="H58" s="17">
        <v>431</v>
      </c>
      <c r="I58" s="17">
        <v>6506</v>
      </c>
      <c r="J58" s="20">
        <v>211.48310022620271</v>
      </c>
      <c r="K58" s="20">
        <v>159.00984979413738</v>
      </c>
      <c r="M58" s="20">
        <v>291.2</v>
      </c>
      <c r="N58" s="17">
        <v>3.2</v>
      </c>
      <c r="P58" s="17">
        <v>147</v>
      </c>
      <c r="Q58" s="17">
        <v>150</v>
      </c>
      <c r="R58" s="17" t="s">
        <v>28</v>
      </c>
    </row>
    <row r="59" spans="1:18" ht="14.4" x14ac:dyDescent="0.3">
      <c r="A59" s="25">
        <v>45546</v>
      </c>
      <c r="B59" s="27">
        <v>57</v>
      </c>
      <c r="C59" s="36" t="s">
        <v>83</v>
      </c>
      <c r="D59" s="17" t="s">
        <v>96</v>
      </c>
      <c r="F59" s="17" t="s">
        <v>100</v>
      </c>
      <c r="H59" s="17">
        <v>445</v>
      </c>
      <c r="I59" s="17">
        <v>6506</v>
      </c>
      <c r="J59" s="20">
        <v>206.52663269298239</v>
      </c>
      <c r="K59" s="20">
        <v>155.28318247592662</v>
      </c>
      <c r="M59" s="20">
        <v>259.20000000000005</v>
      </c>
      <c r="N59" s="17">
        <v>3.2</v>
      </c>
      <c r="P59" s="17">
        <v>147</v>
      </c>
      <c r="Q59" s="17">
        <v>70</v>
      </c>
      <c r="R59" s="17" t="s">
        <v>28</v>
      </c>
    </row>
    <row r="60" spans="1:18" ht="14.4" x14ac:dyDescent="0.3">
      <c r="B60" s="26">
        <v>58</v>
      </c>
      <c r="C60" s="17" t="s">
        <v>25</v>
      </c>
      <c r="D60" s="17" t="s">
        <v>26</v>
      </c>
      <c r="F60" s="17" t="s">
        <v>27</v>
      </c>
      <c r="H60" s="17">
        <v>464</v>
      </c>
      <c r="I60" s="17">
        <v>7026</v>
      </c>
      <c r="J60" s="20" t="e">
        <v>#NUM!</v>
      </c>
      <c r="K60" s="20" t="e">
        <v>#NUM!</v>
      </c>
      <c r="M60" s="20">
        <v>304</v>
      </c>
      <c r="N60" s="17">
        <v>3.2</v>
      </c>
      <c r="P60" s="17">
        <v>135</v>
      </c>
      <c r="Q60" s="17">
        <v>130</v>
      </c>
      <c r="R60" s="17" t="s">
        <v>28</v>
      </c>
    </row>
    <row r="61" spans="1:18" ht="14.4" x14ac:dyDescent="0.3">
      <c r="A61" s="25">
        <v>45540</v>
      </c>
      <c r="B61" s="27">
        <v>59</v>
      </c>
      <c r="C61" s="17" t="s">
        <v>51</v>
      </c>
      <c r="D61" s="17" t="s">
        <v>30</v>
      </c>
      <c r="E61" s="17" t="s">
        <v>35</v>
      </c>
      <c r="F61" s="17" t="s">
        <v>101</v>
      </c>
      <c r="H61" s="17">
        <v>639</v>
      </c>
      <c r="I61" s="17">
        <v>6654</v>
      </c>
      <c r="J61" s="20">
        <v>142.04740195686793</v>
      </c>
      <c r="K61" s="20">
        <v>106.80255786230673</v>
      </c>
      <c r="M61" s="20">
        <v>320</v>
      </c>
      <c r="N61" s="17">
        <v>3.2</v>
      </c>
      <c r="P61" s="17">
        <v>135</v>
      </c>
      <c r="Q61" s="17">
        <v>85</v>
      </c>
      <c r="R61" s="17" t="s">
        <v>28</v>
      </c>
    </row>
    <row r="62" spans="1:18" ht="14.4" x14ac:dyDescent="0.3">
      <c r="A62" s="25">
        <v>45551</v>
      </c>
      <c r="B62" s="27">
        <v>60</v>
      </c>
      <c r="C62" s="17" t="s">
        <v>51</v>
      </c>
      <c r="D62" s="17" t="s">
        <v>30</v>
      </c>
      <c r="E62" s="17" t="s">
        <v>35</v>
      </c>
      <c r="F62" s="17" t="s">
        <v>102</v>
      </c>
      <c r="H62" s="17">
        <v>639</v>
      </c>
      <c r="I62" s="17">
        <v>6647</v>
      </c>
      <c r="J62" s="20">
        <v>142.03765749693707</v>
      </c>
      <c r="K62" s="20">
        <v>106.79523120070456</v>
      </c>
      <c r="M62" s="20">
        <v>275.2</v>
      </c>
      <c r="N62" s="17">
        <v>3.2</v>
      </c>
      <c r="P62" s="17">
        <v>130</v>
      </c>
      <c r="Q62" s="17">
        <v>70</v>
      </c>
      <c r="R62" s="17" t="s">
        <v>28</v>
      </c>
    </row>
    <row r="63" spans="1:18" ht="14.4" x14ac:dyDescent="0.3">
      <c r="A63" s="25">
        <v>45545</v>
      </c>
      <c r="B63" s="26">
        <v>61</v>
      </c>
      <c r="C63" s="36" t="s">
        <v>83</v>
      </c>
      <c r="D63" s="17" t="s">
        <v>96</v>
      </c>
      <c r="F63" s="17" t="s">
        <v>97</v>
      </c>
      <c r="H63" s="17">
        <v>442</v>
      </c>
      <c r="I63" s="17">
        <v>6506</v>
      </c>
      <c r="J63" s="20">
        <v>196.11747472258548</v>
      </c>
      <c r="K63" s="20">
        <v>147.45674791171842</v>
      </c>
      <c r="M63" s="20">
        <v>278.39999999999998</v>
      </c>
      <c r="N63" s="17">
        <v>3.2</v>
      </c>
      <c r="P63" s="17">
        <v>139</v>
      </c>
      <c r="Q63" s="17">
        <v>150</v>
      </c>
      <c r="R63" s="17" t="s">
        <v>28</v>
      </c>
    </row>
    <row r="64" spans="1:18" ht="14.4" x14ac:dyDescent="0.3">
      <c r="B64" s="27">
        <v>62</v>
      </c>
      <c r="C64" s="17" t="s">
        <v>51</v>
      </c>
      <c r="D64" s="17" t="s">
        <v>30</v>
      </c>
      <c r="E64" s="17" t="s">
        <v>35</v>
      </c>
      <c r="F64" s="17" t="s">
        <v>102</v>
      </c>
      <c r="H64" s="17">
        <v>770</v>
      </c>
      <c r="I64" s="17">
        <v>6647</v>
      </c>
      <c r="J64" s="20">
        <v>160.88584333793773</v>
      </c>
      <c r="K64" s="20">
        <v>120.96679950220883</v>
      </c>
      <c r="M64" s="20">
        <v>265.59999999999997</v>
      </c>
      <c r="N64" s="17">
        <v>3.2</v>
      </c>
      <c r="P64" s="17">
        <v>135</v>
      </c>
      <c r="Q64" s="17">
        <v>95</v>
      </c>
      <c r="R64" s="17" t="s">
        <v>28</v>
      </c>
    </row>
    <row r="65" spans="1:18" ht="14.4" x14ac:dyDescent="0.3">
      <c r="B65" s="27">
        <v>63</v>
      </c>
      <c r="C65" s="36" t="s">
        <v>83</v>
      </c>
      <c r="D65" s="17" t="s">
        <v>60</v>
      </c>
      <c r="F65" s="17" t="s">
        <v>103</v>
      </c>
      <c r="H65" s="17">
        <v>448</v>
      </c>
      <c r="I65" s="17">
        <v>6513</v>
      </c>
      <c r="J65" s="20">
        <v>208.69316728691305</v>
      </c>
      <c r="K65" s="20">
        <v>156.91215585482186</v>
      </c>
      <c r="M65" s="20">
        <v>256</v>
      </c>
      <c r="N65" s="17">
        <v>3.2</v>
      </c>
      <c r="P65" s="17">
        <v>142</v>
      </c>
      <c r="Q65" s="17">
        <v>150</v>
      </c>
      <c r="R65" s="17" t="s">
        <v>28</v>
      </c>
    </row>
    <row r="66" spans="1:18" ht="14.4" x14ac:dyDescent="0.3">
      <c r="A66" s="25">
        <v>45354</v>
      </c>
      <c r="B66" s="26">
        <v>64</v>
      </c>
      <c r="C66" s="17" t="s">
        <v>51</v>
      </c>
      <c r="D66" s="17" t="s">
        <v>30</v>
      </c>
      <c r="E66" s="17" t="s">
        <v>35</v>
      </c>
      <c r="F66" s="17" t="s">
        <v>101</v>
      </c>
      <c r="H66" s="17">
        <v>639</v>
      </c>
      <c r="I66" s="17">
        <v>6654</v>
      </c>
      <c r="J66" s="20">
        <v>190.74313840688407</v>
      </c>
      <c r="K66" s="20">
        <v>143.41589353901057</v>
      </c>
      <c r="M66" s="20">
        <v>288</v>
      </c>
      <c r="N66" s="17">
        <v>3.2</v>
      </c>
      <c r="P66" s="17">
        <v>147</v>
      </c>
      <c r="Q66" s="17">
        <v>95</v>
      </c>
      <c r="R66" s="17" t="s">
        <v>28</v>
      </c>
    </row>
    <row r="67" spans="1:18" ht="14.4" x14ac:dyDescent="0.3">
      <c r="A67" s="25">
        <v>45520</v>
      </c>
      <c r="B67" s="27">
        <v>65</v>
      </c>
      <c r="C67" s="17" t="s">
        <v>104</v>
      </c>
      <c r="D67" s="17" t="s">
        <v>105</v>
      </c>
      <c r="E67" s="17" t="s">
        <v>37</v>
      </c>
      <c r="F67" s="17" t="s">
        <v>106</v>
      </c>
      <c r="H67" s="17">
        <v>72</v>
      </c>
      <c r="I67" s="17">
        <v>1000</v>
      </c>
      <c r="J67" s="20">
        <v>227.39393843219142</v>
      </c>
      <c r="K67" s="20">
        <v>170.97288603924167</v>
      </c>
      <c r="M67" s="20">
        <v>310.39999999999998</v>
      </c>
      <c r="N67" s="17">
        <v>3.2</v>
      </c>
      <c r="P67" s="17">
        <v>147</v>
      </c>
      <c r="Q67" s="17">
        <v>150</v>
      </c>
      <c r="R67" s="17" t="s">
        <v>28</v>
      </c>
    </row>
    <row r="68" spans="1:18" ht="14.4" x14ac:dyDescent="0.3">
      <c r="A68" s="25">
        <v>45523</v>
      </c>
      <c r="B68" s="27">
        <v>66</v>
      </c>
      <c r="C68" s="17" t="s">
        <v>104</v>
      </c>
      <c r="D68" s="17" t="s">
        <v>105</v>
      </c>
      <c r="F68" s="17" t="s">
        <v>107</v>
      </c>
      <c r="H68" s="17">
        <v>69</v>
      </c>
      <c r="I68" s="17">
        <v>991</v>
      </c>
      <c r="J68" s="20">
        <v>219.65514726864353</v>
      </c>
      <c r="K68" s="20">
        <v>165.15424606664928</v>
      </c>
      <c r="M68" s="20">
        <v>284.8</v>
      </c>
      <c r="N68" s="17">
        <v>3.2</v>
      </c>
      <c r="P68" s="17">
        <v>130</v>
      </c>
      <c r="Q68" s="17">
        <v>150</v>
      </c>
      <c r="R68" s="17" t="s">
        <v>28</v>
      </c>
    </row>
    <row r="69" spans="1:18" ht="14.4" x14ac:dyDescent="0.3">
      <c r="B69" s="26">
        <v>67</v>
      </c>
      <c r="C69" s="17" t="s">
        <v>25</v>
      </c>
      <c r="D69" s="17" t="s">
        <v>26</v>
      </c>
      <c r="F69" s="17" t="s">
        <v>27</v>
      </c>
      <c r="H69" s="17">
        <v>464</v>
      </c>
      <c r="I69" s="17">
        <v>7026</v>
      </c>
      <c r="J69" s="20">
        <v>214.67263976346263</v>
      </c>
      <c r="K69" s="20">
        <v>161.40799982215236</v>
      </c>
      <c r="M69" s="20">
        <v>278.39999999999998</v>
      </c>
      <c r="N69" s="17">
        <v>3.2</v>
      </c>
      <c r="P69" s="17">
        <v>130</v>
      </c>
      <c r="Q69" s="17">
        <v>130</v>
      </c>
      <c r="R69" s="17" t="s">
        <v>28</v>
      </c>
    </row>
    <row r="70" spans="1:18" ht="14.4" x14ac:dyDescent="0.3">
      <c r="A70" s="25">
        <v>45547</v>
      </c>
      <c r="B70" s="27">
        <v>68</v>
      </c>
      <c r="C70" s="17" t="s">
        <v>51</v>
      </c>
      <c r="D70" s="17" t="s">
        <v>30</v>
      </c>
      <c r="F70" s="17" t="s">
        <v>108</v>
      </c>
      <c r="H70" s="17">
        <v>631</v>
      </c>
      <c r="I70" s="17">
        <v>6649</v>
      </c>
      <c r="J70" s="20">
        <v>156.73641844208569</v>
      </c>
      <c r="K70" s="20">
        <v>117.84693115946294</v>
      </c>
      <c r="M70" s="20">
        <v>320</v>
      </c>
      <c r="N70" s="17">
        <v>3.2</v>
      </c>
      <c r="P70" s="17">
        <v>147</v>
      </c>
      <c r="Q70" s="17">
        <v>70</v>
      </c>
      <c r="R70" s="17" t="s">
        <v>28</v>
      </c>
    </row>
    <row r="71" spans="1:18" ht="14.4" x14ac:dyDescent="0.3">
      <c r="A71" s="25">
        <v>45546</v>
      </c>
      <c r="B71" s="27">
        <v>69</v>
      </c>
      <c r="C71" s="17" t="s">
        <v>51</v>
      </c>
      <c r="D71" s="17" t="s">
        <v>30</v>
      </c>
      <c r="F71" s="17" t="s">
        <v>108</v>
      </c>
      <c r="H71" s="17">
        <v>631</v>
      </c>
      <c r="I71" s="17">
        <v>6649</v>
      </c>
      <c r="J71" s="20">
        <v>161.92506422290904</v>
      </c>
      <c r="K71" s="20">
        <v>121.74816858865343</v>
      </c>
      <c r="M71" s="20">
        <v>291.2</v>
      </c>
      <c r="N71" s="17">
        <v>3.2</v>
      </c>
      <c r="P71" s="17">
        <v>139</v>
      </c>
      <c r="Q71" s="17">
        <v>95</v>
      </c>
      <c r="R71" s="17" t="s">
        <v>28</v>
      </c>
    </row>
    <row r="72" spans="1:18" ht="14.4" x14ac:dyDescent="0.3">
      <c r="A72" s="25">
        <v>45544</v>
      </c>
      <c r="B72" s="26">
        <v>70</v>
      </c>
      <c r="C72" s="36" t="s">
        <v>83</v>
      </c>
      <c r="D72" s="17" t="s">
        <v>94</v>
      </c>
      <c r="F72" s="17" t="s">
        <v>109</v>
      </c>
      <c r="H72" s="17">
        <v>428</v>
      </c>
      <c r="I72" s="17">
        <v>6506</v>
      </c>
      <c r="J72" s="20">
        <v>179.97554717552237</v>
      </c>
      <c r="K72" s="20">
        <v>135.31996028234764</v>
      </c>
      <c r="M72" s="20">
        <v>300.79999999999995</v>
      </c>
      <c r="N72" s="17">
        <v>3.2</v>
      </c>
      <c r="P72" s="17">
        <v>142</v>
      </c>
      <c r="Q72" s="17">
        <v>150</v>
      </c>
      <c r="R72" s="17" t="s">
        <v>28</v>
      </c>
    </row>
    <row r="73" spans="1:18" ht="14.4" x14ac:dyDescent="0.3">
      <c r="A73" s="25">
        <v>45524</v>
      </c>
      <c r="B73" s="27">
        <v>71</v>
      </c>
      <c r="C73" s="17" t="s">
        <v>110</v>
      </c>
      <c r="D73" s="17" t="s">
        <v>79</v>
      </c>
      <c r="E73" s="17" t="s">
        <v>111</v>
      </c>
      <c r="F73" s="17" t="s">
        <v>112</v>
      </c>
      <c r="H73" s="17">
        <v>200</v>
      </c>
      <c r="I73" s="17">
        <v>6358</v>
      </c>
      <c r="J73" s="20" t="e">
        <v>#NUM!</v>
      </c>
      <c r="K73" s="20" t="e">
        <v>#NUM!</v>
      </c>
      <c r="M73" s="20">
        <v>262.39999999999998</v>
      </c>
      <c r="N73" s="17">
        <v>3.2</v>
      </c>
      <c r="P73" s="17">
        <v>135</v>
      </c>
      <c r="Q73" s="17">
        <v>150</v>
      </c>
      <c r="R73" s="17" t="s">
        <v>28</v>
      </c>
    </row>
    <row r="74" spans="1:18" ht="14.4" x14ac:dyDescent="0.3">
      <c r="A74" s="25">
        <v>45551</v>
      </c>
      <c r="B74" s="27">
        <v>72</v>
      </c>
      <c r="C74" s="17" t="s">
        <v>51</v>
      </c>
      <c r="D74" s="17" t="s">
        <v>30</v>
      </c>
      <c r="F74" s="17" t="s">
        <v>108</v>
      </c>
      <c r="H74" s="17">
        <v>631</v>
      </c>
      <c r="I74" s="17">
        <v>6649</v>
      </c>
      <c r="J74" s="20">
        <v>160.6961688380967</v>
      </c>
      <c r="K74" s="20">
        <v>120.82418709631331</v>
      </c>
      <c r="M74" s="20">
        <v>272</v>
      </c>
      <c r="N74" s="17">
        <v>3.2</v>
      </c>
      <c r="P74" s="17">
        <v>147</v>
      </c>
      <c r="Q74" s="17">
        <v>95</v>
      </c>
      <c r="R74" s="17" t="s">
        <v>28</v>
      </c>
    </row>
    <row r="75" spans="1:18" ht="14.4" x14ac:dyDescent="0.3">
      <c r="B75" s="26">
        <v>73</v>
      </c>
      <c r="C75" s="17" t="s">
        <v>51</v>
      </c>
      <c r="D75" s="17" t="s">
        <v>30</v>
      </c>
      <c r="F75" s="17" t="s">
        <v>108</v>
      </c>
      <c r="H75" s="17">
        <v>631</v>
      </c>
      <c r="I75" s="17">
        <v>6649</v>
      </c>
      <c r="J75" s="20">
        <v>160.8888029943931</v>
      </c>
      <c r="K75" s="20">
        <v>120.96902480781436</v>
      </c>
      <c r="M75" s="20">
        <v>265.59999999999997</v>
      </c>
      <c r="N75" s="17">
        <v>3.2</v>
      </c>
      <c r="P75" s="17">
        <v>135</v>
      </c>
      <c r="Q75" s="17">
        <v>95</v>
      </c>
      <c r="R75" s="17" t="s">
        <v>28</v>
      </c>
    </row>
    <row r="76" spans="1:18" ht="14.4" x14ac:dyDescent="0.3">
      <c r="A76" s="25">
        <v>45552</v>
      </c>
      <c r="B76" s="27">
        <v>74</v>
      </c>
      <c r="C76" s="17" t="s">
        <v>51</v>
      </c>
      <c r="D76" s="17" t="s">
        <v>30</v>
      </c>
      <c r="F76" s="17" t="s">
        <v>108</v>
      </c>
      <c r="H76" s="17">
        <v>631</v>
      </c>
      <c r="I76" s="17">
        <v>6649</v>
      </c>
      <c r="J76" s="20">
        <v>159.13480297842878</v>
      </c>
      <c r="K76" s="20">
        <v>119.65022780332993</v>
      </c>
      <c r="M76" s="20">
        <v>284.8</v>
      </c>
      <c r="N76" s="17">
        <v>3.2</v>
      </c>
      <c r="P76" s="17">
        <v>142</v>
      </c>
      <c r="Q76" s="17">
        <v>70</v>
      </c>
      <c r="R76" s="17" t="s">
        <v>28</v>
      </c>
    </row>
    <row r="77" spans="1:18" ht="14.4" x14ac:dyDescent="0.3">
      <c r="A77" s="25">
        <v>45524</v>
      </c>
      <c r="B77" s="27">
        <v>75</v>
      </c>
      <c r="C77" s="17" t="s">
        <v>104</v>
      </c>
      <c r="D77" s="17" t="s">
        <v>105</v>
      </c>
      <c r="E77" s="17" t="s">
        <v>37</v>
      </c>
      <c r="F77" s="17" t="s">
        <v>113</v>
      </c>
      <c r="H77" s="17">
        <v>69</v>
      </c>
      <c r="I77" s="17">
        <v>991</v>
      </c>
      <c r="J77" s="20">
        <v>216.3857023535885</v>
      </c>
      <c r="K77" s="20">
        <v>162.69601680720939</v>
      </c>
      <c r="M77" s="20">
        <v>259.20000000000005</v>
      </c>
      <c r="N77" s="17">
        <v>3.2</v>
      </c>
      <c r="P77" s="17">
        <v>130</v>
      </c>
      <c r="Q77" s="17">
        <v>150</v>
      </c>
      <c r="R77" s="17" t="s">
        <v>28</v>
      </c>
    </row>
    <row r="78" spans="1:18" ht="14.4" x14ac:dyDescent="0.3"/>
  </sheetData>
  <autoFilter ref="A2:U77" xr:uid="{00000000-0001-0000-0000-000000000000}"/>
  <mergeCells count="4">
    <mergeCell ref="B1:G1"/>
    <mergeCell ref="H1:L1"/>
    <mergeCell ref="M1:Q1"/>
    <mergeCell ref="R1:U1"/>
  </mergeCells>
  <conditionalFormatting sqref="A44">
    <cfRule type="containsText" dxfId="7" priority="1" operator="containsText" text="DEU ERRADO">
      <formula>NOT(ISERROR(SEARCH("DEU ERRADO",A44)))</formula>
    </cfRule>
    <cfRule type="containsText" dxfId="6" priority="2" operator="containsText" text="Agendado">
      <formula>NOT(ISERROR(SEARCH("Agendado",A44)))</formula>
    </cfRule>
    <cfRule type="containsText" dxfId="5" priority="3" operator="containsText" text="Já Realizou">
      <formula>NOT(ISERROR(SEARCH("Já Realizou",A44)))</formula>
    </cfRule>
    <cfRule type="containsText" dxfId="4" priority="4" operator="containsText" text="Não Realizou">
      <formula>NOT(ISERROR(SEARCH("Não Realizou",A44)))</formula>
    </cfRule>
  </conditionalFormatting>
  <conditionalFormatting sqref="A49">
    <cfRule type="containsText" dxfId="3" priority="5" operator="containsText" text="DEU ERRADO">
      <formula>NOT(ISERROR(SEARCH("DEU ERRADO",A49)))</formula>
    </cfRule>
    <cfRule type="containsText" dxfId="2" priority="6" operator="containsText" text="Agendado">
      <formula>NOT(ISERROR(SEARCH("Agendado",A49)))</formula>
    </cfRule>
    <cfRule type="containsText" dxfId="1" priority="7" operator="containsText" text="Já Realizou">
      <formula>NOT(ISERROR(SEARCH("Já Realizou",A49)))</formula>
    </cfRule>
    <cfRule type="containsText" dxfId="0" priority="8" operator="containsText" text="Não Realizou">
      <formula>NOT(ISERROR(SEARCH("Não Realizou",A49)))</formula>
    </cfRule>
  </conditionalFormatting>
  <dataValidations count="1">
    <dataValidation type="list" allowBlank="1" showInputMessage="1" showErrorMessage="1" sqref="A49 A44" xr:uid="{53430061-9CED-45DB-93BA-20F54B9AF660}">
      <formula1>"Já Realizou, Agendado, Não Realizou, DEU ERRADO"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DDAC-42A7-4BFE-A2C0-02DC56EC50FC}">
  <dimension ref="A1:T76"/>
  <sheetViews>
    <sheetView topLeftCell="J54" zoomScale="110" zoomScaleNormal="110" workbookViewId="0">
      <selection activeCell="L2" sqref="L2:L76"/>
    </sheetView>
  </sheetViews>
  <sheetFormatPr defaultColWidth="9.109375" defaultRowHeight="14.4" x14ac:dyDescent="0.3"/>
  <cols>
    <col min="1" max="1" width="13.5546875" style="2" customWidth="1"/>
    <col min="2" max="2" width="11.5546875" style="15" customWidth="1"/>
    <col min="3" max="3" width="14.109375" style="15" customWidth="1"/>
    <col min="4" max="4" width="12.88671875" style="15" bestFit="1" customWidth="1"/>
    <col min="5" max="6" width="16.88671875" style="2" customWidth="1"/>
    <col min="7" max="7" width="17.33203125" style="2" customWidth="1"/>
    <col min="8" max="8" width="19.44140625" style="2" customWidth="1"/>
    <col min="9" max="9" width="18" style="2" customWidth="1"/>
    <col min="10" max="10" width="20.44140625" style="2" customWidth="1"/>
    <col min="11" max="11" width="18.6640625" style="15" customWidth="1"/>
    <col min="12" max="12" width="29.33203125" style="2" customWidth="1"/>
    <col min="13" max="13" width="29.33203125" style="12" customWidth="1"/>
    <col min="14" max="14" width="29.33203125" style="2" customWidth="1"/>
    <col min="15" max="15" width="9.109375" style="2"/>
    <col min="16" max="16" width="10.33203125" style="2" customWidth="1"/>
    <col min="17" max="17" width="9.109375" style="2"/>
    <col min="18" max="18" width="4" style="2" customWidth="1"/>
    <col min="19" max="19" width="26" style="2" customWidth="1"/>
    <col min="20" max="20" width="17" style="2" customWidth="1"/>
    <col min="21" max="16384" width="9.109375" style="2"/>
  </cols>
  <sheetData>
    <row r="1" spans="1:20" ht="35.25" customHeight="1" x14ac:dyDescent="0.3">
      <c r="A1" s="3" t="s">
        <v>114</v>
      </c>
      <c r="B1" s="13" t="s">
        <v>115</v>
      </c>
      <c r="C1" s="13" t="s">
        <v>116</v>
      </c>
      <c r="D1" s="1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13" t="s">
        <v>124</v>
      </c>
      <c r="L1" s="3" t="s">
        <v>125</v>
      </c>
      <c r="M1" s="10" t="s">
        <v>126</v>
      </c>
      <c r="N1" s="3"/>
      <c r="O1" s="3"/>
      <c r="Q1" s="2" t="s">
        <v>127</v>
      </c>
      <c r="S1" s="8" t="s">
        <v>127</v>
      </c>
      <c r="T1" s="9" t="s">
        <v>128</v>
      </c>
    </row>
    <row r="2" spans="1:20" ht="28.8" x14ac:dyDescent="0.3">
      <c r="A2" s="2">
        <v>1</v>
      </c>
      <c r="B2" s="15">
        <v>10.256</v>
      </c>
      <c r="C2" s="15">
        <v>127.254</v>
      </c>
      <c r="D2" s="15">
        <v>0.89880000000000004</v>
      </c>
      <c r="E2" s="11">
        <f>Tabela1[[#This Row],[Viscosidade 0,5g (cp)]]/$T$3</f>
        <v>25.430200843044879</v>
      </c>
      <c r="F2" s="11">
        <f>Tabela1[[#This Row],[Viscosidade 1,0g (cp)]]/$T$3</f>
        <v>315.53186213736672</v>
      </c>
      <c r="G2" s="11">
        <f>LN(Tabela1[[#This Row],[Viscosidade Relativa (0,5g)]])/$Q$2</f>
        <v>6.4718749545622574</v>
      </c>
      <c r="H2" s="11">
        <f>LN(Tabela1[[#This Row],[Viscosidade Relativa (1,0g)]])/$Q$3</f>
        <v>5.7542596662240788</v>
      </c>
      <c r="I2" s="11">
        <f>(($Q$3*Tabela1[[#This Row],[Viscosidade Inerente (0,5g)]]) - $Q$2*Tabela1[[#This Row],[Viscosidade Inerente (1,0g)]])/($Q$3-$Q$2)</f>
        <v>7.1894902429004359</v>
      </c>
      <c r="J2" s="11">
        <f>Tabela1[[#This Row],[Viscosidade Intrínseca (dL/g)]]*100</f>
        <v>718.94902429004355</v>
      </c>
      <c r="K2" s="14">
        <v>11.95</v>
      </c>
      <c r="L2" s="11">
        <f>100*(10^(LOG10(Tabela1[[#This Row],[Viscosidade Intrínseca (dL/g)]]) +LOG10(1.833 -0.0589*Tabela1[[#This Row],[% de Nitrogênio da Amostra]])+LOG10((14.15 - Tabela1[[#This Row],[% de Nitrogênio da Amostra]])*0.114)))</f>
        <v>203.59886216482099</v>
      </c>
      <c r="M2" s="12">
        <f>((Tabela1[[#This Row],[Viscosidade Intrínseca Corrigida pela % de Nitrogênio (mL/g)]]/100)/$T$4)^1/$T$5</f>
        <v>153.08185125174512</v>
      </c>
      <c r="N2" s="11"/>
      <c r="O2" s="11"/>
      <c r="Q2" s="2">
        <v>0.5</v>
      </c>
      <c r="S2" s="4" t="s">
        <v>129</v>
      </c>
      <c r="T2" s="5">
        <v>0.89470000000000005</v>
      </c>
    </row>
    <row r="3" spans="1:20" ht="28.8" x14ac:dyDescent="0.3">
      <c r="A3" s="2">
        <v>2</v>
      </c>
      <c r="B3" s="15">
        <v>11.659000000000001</v>
      </c>
      <c r="C3" s="15">
        <v>146.46</v>
      </c>
      <c r="D3" s="15">
        <v>0.89749999999999996</v>
      </c>
      <c r="E3" s="11">
        <f>Tabela1[[#This Row],[Viscosidade 0,5g (cp)]]/$T$3</f>
        <v>28.909000743863132</v>
      </c>
      <c r="F3" s="11">
        <f>Tabela1[[#This Row],[Viscosidade 1,0g (cp)]]/$T$3</f>
        <v>363.15397966774117</v>
      </c>
      <c r="G3" s="11">
        <f>LN(Tabela1[[#This Row],[Viscosidade Relativa (0,5g)]])/$Q$2</f>
        <v>6.7283059821079378</v>
      </c>
      <c r="H3" s="11">
        <f>LN(Tabela1[[#This Row],[Viscosidade Relativa (1,0g)]])/$Q$3</f>
        <v>5.8948269307357384</v>
      </c>
      <c r="I3" s="11">
        <f>(($Q$3*Tabela1[[#This Row],[Viscosidade Inerente (0,5g)]]) - $Q$2*Tabela1[[#This Row],[Viscosidade Inerente (1,0g)]])/($Q$3-$Q$2)</f>
        <v>7.5617850334801373</v>
      </c>
      <c r="J3" s="11">
        <f>Tabela1[[#This Row],[Viscosidade Intrínseca (dL/g)]]*100</f>
        <v>756.17850334801369</v>
      </c>
      <c r="K3" s="14">
        <v>11.8</v>
      </c>
      <c r="L3" s="11">
        <f>100*(10^(LOG10(Tabela1[[#This Row],[Viscosidade Intrínseca (dL/g)]]) +LOG10(1.833 -0.0589*Tabela1[[#This Row],[% de Nitrogênio da Amostra]])+LOG10((14.15 - Tabela1[[#This Row],[% de Nitrogênio da Amostra]])*0.114)))</f>
        <v>230.53223994698862</v>
      </c>
      <c r="M3" s="12">
        <f>((Tabela1[[#This Row],[Viscosidade Intrínseca Corrigida pela % de Nitrogênio (mL/g)]]/100)/$T$4)^1/$T$5</f>
        <v>173.33251123833733</v>
      </c>
      <c r="N3" s="11"/>
      <c r="O3" s="11"/>
      <c r="Q3" s="2">
        <v>1</v>
      </c>
      <c r="S3" s="6" t="s">
        <v>130</v>
      </c>
      <c r="T3" s="7">
        <v>0.40329999999999999</v>
      </c>
    </row>
    <row r="4" spans="1:20" ht="28.8" x14ac:dyDescent="0.3">
      <c r="A4" s="2">
        <v>3</v>
      </c>
      <c r="B4" s="15">
        <v>8.6280000000000001</v>
      </c>
      <c r="C4" s="15">
        <v>84.11</v>
      </c>
      <c r="D4" s="15">
        <v>0.89800000000000002</v>
      </c>
      <c r="E4" s="11">
        <f>Tabela1[[#This Row],[Viscosidade 0,5g (cp)]]/$T$3</f>
        <v>21.393503595338458</v>
      </c>
      <c r="F4" s="11">
        <f>Tabela1[[#This Row],[Viscosidade 1,0g (cp)]]/$T$3</f>
        <v>208.55442598561865</v>
      </c>
      <c r="G4" s="11">
        <f>LN(Tabela1[[#This Row],[Viscosidade Relativa (0,5g)]])/$Q$2</f>
        <v>6.1261746112594491</v>
      </c>
      <c r="H4" s="11">
        <f>LN(Tabela1[[#This Row],[Viscosidade Relativa (1,0g)]])/$Q$3</f>
        <v>5.3402000430771608</v>
      </c>
      <c r="I4" s="11">
        <f>(($Q$3*Tabela1[[#This Row],[Viscosidade Inerente (0,5g)]]) - $Q$2*Tabela1[[#This Row],[Viscosidade Inerente (1,0g)]])/($Q$3-$Q$2)</f>
        <v>6.9121491794417373</v>
      </c>
      <c r="J4" s="11">
        <f>Tabela1[[#This Row],[Viscosidade Intrínseca (dL/g)]]*100</f>
        <v>691.21491794417375</v>
      </c>
      <c r="K4" s="14">
        <v>12.23</v>
      </c>
      <c r="L4" s="11">
        <f>100*(10^(LOG10(Tabela1[[#This Row],[Viscosidade Intrínseca (dL/g)]]) +LOG10(1.833 -0.0589*Tabela1[[#This Row],[% de Nitrogênio da Amostra]])+LOG10((14.15 - Tabela1[[#This Row],[% de Nitrogênio da Amostra]])*0.114)))</f>
        <v>168.33674522662773</v>
      </c>
      <c r="M4" s="12">
        <f>((Tabela1[[#This Row],[Viscosidade Intrínseca Corrigida pela % de Nitrogênio (mL/g)]]/100)/$T$4)^1/$T$5</f>
        <v>126.56898137340433</v>
      </c>
      <c r="N4" s="11"/>
      <c r="O4" s="11"/>
      <c r="S4" s="3" t="s">
        <v>131</v>
      </c>
      <c r="T4" s="2">
        <v>1.3299999999999999E-2</v>
      </c>
    </row>
    <row r="5" spans="1:20" x14ac:dyDescent="0.3">
      <c r="A5" s="2">
        <v>4</v>
      </c>
      <c r="B5" s="15">
        <v>9.3659999999999997</v>
      </c>
      <c r="C5" s="15">
        <v>72.900000000000006</v>
      </c>
      <c r="D5" s="15">
        <v>0.8982</v>
      </c>
      <c r="E5" s="11">
        <f>Tabela1[[#This Row],[Viscosidade 0,5g (cp)]]/$T$3</f>
        <v>23.223406893131664</v>
      </c>
      <c r="F5" s="11">
        <f>Tabela1[[#This Row],[Viscosidade 1,0g (cp)]]/$T$3</f>
        <v>180.75874039176793</v>
      </c>
      <c r="G5" s="11">
        <f>LN(Tabela1[[#This Row],[Viscosidade Relativa (0,5g)]])/$Q$2</f>
        <v>6.2903213757283289</v>
      </c>
      <c r="H5" s="11">
        <f>LN(Tabela1[[#This Row],[Viscosidade Relativa (1,0g)]])/$Q$3</f>
        <v>5.1971632161174268</v>
      </c>
      <c r="I5" s="11">
        <f>(($Q$3*Tabela1[[#This Row],[Viscosidade Inerente (0,5g)]]) - $Q$2*Tabela1[[#This Row],[Viscosidade Inerente (1,0g)]])/($Q$3-$Q$2)</f>
        <v>7.3834795353392311</v>
      </c>
      <c r="J5" s="11">
        <f>Tabela1[[#This Row],[Viscosidade Intrínseca (dL/g)]]*100</f>
        <v>738.34795353392315</v>
      </c>
      <c r="K5" s="14">
        <v>11.98</v>
      </c>
      <c r="L5" s="11">
        <f>100*(10^(LOG10(Tabela1[[#This Row],[Viscosidade Intrínseca (dL/g)]]) +LOG10(1.833 -0.0589*Tabela1[[#This Row],[% de Nitrogênio da Amostra]])+LOG10((14.15 - Tabela1[[#This Row],[% de Nitrogênio da Amostra]])*0.114)))</f>
        <v>205.91842902319476</v>
      </c>
      <c r="M5" s="12">
        <f>((Tabela1[[#This Row],[Viscosidade Intrínseca Corrigida pela % de Nitrogênio (mL/g)]]/100)/$T$4)^1/$T$5</f>
        <v>154.82588648360507</v>
      </c>
      <c r="N5" s="11"/>
      <c r="O5" s="11"/>
      <c r="S5" s="2" t="s">
        <v>132</v>
      </c>
      <c r="T5" s="2">
        <v>1</v>
      </c>
    </row>
    <row r="6" spans="1:20" x14ac:dyDescent="0.3">
      <c r="A6" s="2">
        <v>5</v>
      </c>
      <c r="B6" s="15">
        <v>2.7250000000000001</v>
      </c>
      <c r="C6" s="15">
        <v>10.867000000000001</v>
      </c>
      <c r="D6" s="15">
        <v>0.89629999999999999</v>
      </c>
      <c r="E6" s="11">
        <f>Tabela1[[#This Row],[Viscosidade 0,5g (cp)]]/$T$3</f>
        <v>6.756756756756757</v>
      </c>
      <c r="F6" s="11">
        <f>Tabela1[[#This Row],[Viscosidade 1,0g (cp)]]/$T$3</f>
        <v>26.945202082816763</v>
      </c>
      <c r="G6" s="11">
        <f>LN(Tabela1[[#This Row],[Viscosidade Relativa (0,5g)]])/$Q$2</f>
        <v>3.8210860104360442</v>
      </c>
      <c r="H6" s="11">
        <f>LN(Tabela1[[#This Row],[Viscosidade Relativa (1,0g)]])/$Q$3</f>
        <v>3.2938052511835294</v>
      </c>
      <c r="I6" s="11">
        <f>(($Q$3*Tabela1[[#This Row],[Viscosidade Inerente (0,5g)]]) - $Q$2*Tabela1[[#This Row],[Viscosidade Inerente (1,0g)]])/($Q$3-$Q$2)</f>
        <v>4.3483667696885586</v>
      </c>
      <c r="J6" s="11">
        <f>Tabela1[[#This Row],[Viscosidade Intrínseca (dL/g)]]*100</f>
        <v>434.83667696885584</v>
      </c>
      <c r="K6" s="14">
        <v>12.05</v>
      </c>
      <c r="L6" s="11">
        <f>100*(10^(LOG10(Tabela1[[#This Row],[Viscosidade Intrínseca (dL/g)]]) +LOG10(1.833 -0.0589*Tabela1[[#This Row],[% de Nitrogênio da Amostra]])+LOG10((14.15 - Tabela1[[#This Row],[% de Nitrogênio da Amostra]])*0.114)))</f>
        <v>116.93073369832329</v>
      </c>
      <c r="M6" s="12">
        <f>((Tabela1[[#This Row],[Viscosidade Intrínseca Corrigida pela % de Nitrogênio (mL/g)]]/100)/$T$4)^1/$T$5</f>
        <v>87.917844885957365</v>
      </c>
      <c r="N6" s="11"/>
      <c r="O6" s="11"/>
    </row>
    <row r="7" spans="1:20" x14ac:dyDescent="0.3">
      <c r="A7" s="2">
        <v>6</v>
      </c>
      <c r="B7" s="15">
        <v>8.0050000000000008</v>
      </c>
      <c r="C7" s="15">
        <v>30.442</v>
      </c>
      <c r="D7" s="15">
        <v>0.89749999999999996</v>
      </c>
      <c r="E7" s="11">
        <f>Tabela1[[#This Row],[Viscosidade 0,5g (cp)]]/$T$3</f>
        <v>19.848747830399208</v>
      </c>
      <c r="F7" s="11">
        <f>Tabela1[[#This Row],[Viscosidade 1,0g (cp)]]/$T$3</f>
        <v>75.482271262087778</v>
      </c>
      <c r="G7" s="11">
        <f>LN(Tabela1[[#This Row],[Viscosidade Relativa (0,5g)]])/$Q$2</f>
        <v>5.9762818471029853</v>
      </c>
      <c r="H7" s="11">
        <f>LN(Tabela1[[#This Row],[Viscosidade Relativa (1,0g)]])/$Q$3</f>
        <v>4.3238978109602897</v>
      </c>
      <c r="I7" s="11">
        <f>(($Q$3*Tabela1[[#This Row],[Viscosidade Inerente (0,5g)]]) - $Q$2*Tabela1[[#This Row],[Viscosidade Inerente (1,0g)]])/($Q$3-$Q$2)</f>
        <v>7.6286658832456808</v>
      </c>
      <c r="J7" s="11">
        <f>Tabela1[[#This Row],[Viscosidade Intrínseca (dL/g)]]*100</f>
        <v>762.86658832456806</v>
      </c>
      <c r="K7" s="14">
        <v>11.86</v>
      </c>
      <c r="L7" s="11">
        <f>100*(10^(LOG10(Tabela1[[#This Row],[Viscosidade Intrínseca (dL/g)]]) +LOG10(1.833 -0.0589*Tabela1[[#This Row],[% de Nitrogênio da Amostra]])+LOG10((14.15 - Tabela1[[#This Row],[% de Nitrogênio da Amostra]])*0.114)))</f>
        <v>225.92940371783587</v>
      </c>
      <c r="M7" s="12">
        <f>((Tabela1[[#This Row],[Viscosidade Intrínseca Corrigida pela % de Nitrogênio (mL/g)]]/100)/$T$4)^1/$T$5</f>
        <v>169.87173211867361</v>
      </c>
      <c r="N7" s="11"/>
      <c r="O7" s="11"/>
    </row>
    <row r="8" spans="1:20" x14ac:dyDescent="0.3">
      <c r="A8" s="2">
        <v>7</v>
      </c>
      <c r="B8" s="15">
        <v>3.2410000000000001</v>
      </c>
      <c r="C8" s="15">
        <v>3.2890000000000001</v>
      </c>
      <c r="D8" s="15">
        <v>0.89610000000000001</v>
      </c>
      <c r="E8" s="11">
        <f>Tabela1[[#This Row],[Viscosidade 0,5g (cp)]]/$T$3</f>
        <v>8.0362013389536333</v>
      </c>
      <c r="F8" s="11">
        <f>Tabela1[[#This Row],[Viscosidade 1,0g (cp)]]/$T$3</f>
        <v>8.1552194396231101</v>
      </c>
      <c r="G8" s="11">
        <f>LN(Tabela1[[#This Row],[Viscosidade Relativa (0,5g)]])/$Q$2</f>
        <v>4.1679130025244504</v>
      </c>
      <c r="H8" s="11">
        <f>LN(Tabela1[[#This Row],[Viscosidade Relativa (1,0g)]])/$Q$3</f>
        <v>2.0986581443097347</v>
      </c>
      <c r="I8" s="11">
        <f>(($Q$3*Tabela1[[#This Row],[Viscosidade Inerente (0,5g)]]) - $Q$2*Tabela1[[#This Row],[Viscosidade Inerente (1,0g)]])/($Q$3-$Q$2)</f>
        <v>6.2371678607391665</v>
      </c>
      <c r="J8" s="11">
        <f>Tabela1[[#This Row],[Viscosidade Intrínseca (dL/g)]]*100</f>
        <v>623.71678607391664</v>
      </c>
      <c r="K8" s="14">
        <v>11.76</v>
      </c>
      <c r="L8" s="11">
        <f>100*(10^(LOG10(Tabela1[[#This Row],[Viscosidade Intrínseca (dL/g)]]) +LOG10(1.833 -0.0589*Tabela1[[#This Row],[% de Nitrogênio da Amostra]])+LOG10((14.15 - Tabela1[[#This Row],[% de Nitrogênio da Amostra]])*0.114)))</f>
        <v>193.7862772345967</v>
      </c>
      <c r="M8" s="12">
        <f>((Tabela1[[#This Row],[Viscosidade Intrínseca Corrigida pela % de Nitrogênio (mL/g)]]/100)/$T$4)^1/$T$5</f>
        <v>145.70396784556144</v>
      </c>
      <c r="N8" s="11"/>
      <c r="O8" s="11"/>
    </row>
    <row r="9" spans="1:20" x14ac:dyDescent="0.3">
      <c r="A9" s="2">
        <v>8</v>
      </c>
      <c r="B9" s="15">
        <v>2.7770000000000001</v>
      </c>
      <c r="C9" s="15">
        <v>83.293000000000006</v>
      </c>
      <c r="D9" s="15">
        <v>0.89780000000000004</v>
      </c>
      <c r="E9" s="11">
        <f>Tabela1[[#This Row],[Viscosidade 0,5g (cp)]]/$T$3</f>
        <v>6.885693032482024</v>
      </c>
      <c r="F9" s="11">
        <f>Tabela1[[#This Row],[Viscosidade 1,0g (cp)]]/$T$3</f>
        <v>206.5286387304736</v>
      </c>
      <c r="G9" s="11">
        <f>LN(Tabela1[[#This Row],[Viscosidade Relativa (0,5g)]])/$Q$2</f>
        <v>3.8588915708549543</v>
      </c>
      <c r="H9" s="11">
        <f>LN(Tabela1[[#This Row],[Viscosidade Relativa (1,0g)]])/$Q$3</f>
        <v>5.3304390891311444</v>
      </c>
      <c r="I9" s="11">
        <f>(($Q$3*Tabela1[[#This Row],[Viscosidade Inerente (0,5g)]]) - $Q$2*Tabela1[[#This Row],[Viscosidade Inerente (1,0g)]])/($Q$3-$Q$2)</f>
        <v>2.3873440525787641</v>
      </c>
      <c r="J9" s="11">
        <f>Tabela1[[#This Row],[Viscosidade Intrínseca (dL/g)]]*100</f>
        <v>238.7344052578764</v>
      </c>
      <c r="K9" s="14">
        <v>12.21</v>
      </c>
      <c r="L9" s="11">
        <f>100*(10^(LOG10(Tabela1[[#This Row],[Viscosidade Intrínseca (dL/g)]]) +LOG10(1.833 -0.0589*Tabela1[[#This Row],[% de Nitrogênio da Amostra]])+LOG10((14.15 - Tabela1[[#This Row],[% de Nitrogênio da Amostra]])*0.114)))</f>
        <v>58.80860724177046</v>
      </c>
      <c r="M9" s="12">
        <f>((Tabela1[[#This Row],[Viscosidade Intrínseca Corrigida pela % de Nitrogênio (mL/g)]]/100)/$T$4)^1/$T$5</f>
        <v>44.216997926143208</v>
      </c>
      <c r="N9" s="11"/>
      <c r="O9" s="11"/>
    </row>
    <row r="10" spans="1:20" x14ac:dyDescent="0.3">
      <c r="A10" s="2">
        <v>9</v>
      </c>
      <c r="B10" s="15">
        <v>3.399</v>
      </c>
      <c r="C10" s="15">
        <v>45.503</v>
      </c>
      <c r="D10" s="15">
        <v>0.89610000000000001</v>
      </c>
      <c r="E10" s="11">
        <f>Tabela1[[#This Row],[Viscosidade 0,5g (cp)]]/$T$3</f>
        <v>8.4279692536573272</v>
      </c>
      <c r="F10" s="11">
        <f>Tabela1[[#This Row],[Viscosidade 1,0g (cp)]]/$T$3</f>
        <v>112.82667989090008</v>
      </c>
      <c r="G10" s="11">
        <f>LN(Tabela1[[#This Row],[Viscosidade Relativa (0,5g)]])/$Q$2</f>
        <v>4.2631116956335875</v>
      </c>
      <c r="H10" s="11">
        <f>LN(Tabela1[[#This Row],[Viscosidade Relativa (1,0g)]])/$Q$3</f>
        <v>4.7258528349520983</v>
      </c>
      <c r="I10" s="11">
        <f>(($Q$3*Tabela1[[#This Row],[Viscosidade Inerente (0,5g)]]) - $Q$2*Tabela1[[#This Row],[Viscosidade Inerente (1,0g)]])/($Q$3-$Q$2)</f>
        <v>3.8003705563150767</v>
      </c>
      <c r="J10" s="11">
        <f>Tabela1[[#This Row],[Viscosidade Intrínseca (dL/g)]]*100</f>
        <v>380.03705563150766</v>
      </c>
      <c r="K10" s="14">
        <v>12.05</v>
      </c>
      <c r="L10" s="11">
        <f>100*(10^(LOG10(Tabela1[[#This Row],[Viscosidade Intrínseca (dL/g)]]) +LOG10(1.833 -0.0589*Tabela1[[#This Row],[% de Nitrogênio da Amostra]])+LOG10((14.15 - Tabela1[[#This Row],[% de Nitrogênio da Amostra]])*0.114)))</f>
        <v>102.19471838785455</v>
      </c>
      <c r="M10" s="12">
        <f>((Tabela1[[#This Row],[Viscosidade Intrínseca Corrigida pela % de Nitrogênio (mL/g)]]/100)/$T$4)^1/$T$5</f>
        <v>76.838134126206427</v>
      </c>
      <c r="N10" s="11"/>
      <c r="O10" s="11"/>
    </row>
    <row r="11" spans="1:20" x14ac:dyDescent="0.3">
      <c r="A11" s="2">
        <v>10</v>
      </c>
      <c r="B11" s="15">
        <v>9.8650000000000002</v>
      </c>
      <c r="C11" s="15">
        <v>30.777000000000001</v>
      </c>
      <c r="D11" s="15">
        <v>0.89690000000000003</v>
      </c>
      <c r="E11" s="11">
        <f>Tabela1[[#This Row],[Viscosidade 0,5g (cp)]]/$T$3</f>
        <v>24.460699231341433</v>
      </c>
      <c r="F11" s="11">
        <f>Tabela1[[#This Row],[Viscosidade 1,0g (cp)]]/$T$3</f>
        <v>76.312918423010174</v>
      </c>
      <c r="G11" s="11">
        <f>LN(Tabela1[[#This Row],[Viscosidade Relativa (0,5g)]])/$Q$2</f>
        <v>6.3941354331547862</v>
      </c>
      <c r="H11" s="11">
        <f>LN(Tabela1[[#This Row],[Viscosidade Relativa (1,0g)]])/$Q$3</f>
        <v>4.3348422348764997</v>
      </c>
      <c r="I11" s="11">
        <f>(($Q$3*Tabela1[[#This Row],[Viscosidade Inerente (0,5g)]]) - $Q$2*Tabela1[[#This Row],[Viscosidade Inerente (1,0g)]])/($Q$3-$Q$2)</f>
        <v>8.4534286314330735</v>
      </c>
      <c r="J11" s="11">
        <f>Tabela1[[#This Row],[Viscosidade Intrínseca (dL/g)]]*100</f>
        <v>845.34286314330734</v>
      </c>
      <c r="K11" s="14">
        <v>11.82</v>
      </c>
      <c r="L11" s="11">
        <f>100*(10^(LOG10(Tabela1[[#This Row],[Viscosidade Intrínseca (dL/g)]]) +LOG10(1.833 -0.0589*Tabela1[[#This Row],[% de Nitrogênio da Amostra]])+LOG10((14.15 - Tabela1[[#This Row],[% de Nitrogênio da Amostra]])*0.114)))</f>
        <v>255.25748846301943</v>
      </c>
      <c r="M11" s="12">
        <f>((Tabela1[[#This Row],[Viscosidade Intrínseca Corrigida pela % de Nitrogênio (mL/g)]]/100)/$T$4)^1/$T$5</f>
        <v>191.9229236564056</v>
      </c>
      <c r="N11" s="11"/>
      <c r="O11" s="11"/>
    </row>
    <row r="12" spans="1:20" x14ac:dyDescent="0.3">
      <c r="A12" s="2">
        <v>11</v>
      </c>
      <c r="B12" s="15">
        <v>9.9730000000000008</v>
      </c>
      <c r="C12" s="15">
        <v>27.875</v>
      </c>
      <c r="D12" s="15">
        <v>0.89729999999999999</v>
      </c>
      <c r="E12" s="11">
        <f>Tabela1[[#This Row],[Viscosidade 0,5g (cp)]]/$T$3</f>
        <v>24.72848995784776</v>
      </c>
      <c r="F12" s="11">
        <f>Tabela1[[#This Row],[Viscosidade 1,0g (cp)]]/$T$3</f>
        <v>69.117282420034712</v>
      </c>
      <c r="G12" s="11">
        <f>LN(Tabela1[[#This Row],[Viscosidade Relativa (0,5g)]])/$Q$2</f>
        <v>6.4159120370450911</v>
      </c>
      <c r="H12" s="11">
        <f>LN(Tabela1[[#This Row],[Viscosidade Relativa (1,0g)]])/$Q$3</f>
        <v>4.2358048068830971</v>
      </c>
      <c r="I12" s="11">
        <f>(($Q$3*Tabela1[[#This Row],[Viscosidade Inerente (0,5g)]]) - $Q$2*Tabela1[[#This Row],[Viscosidade Inerente (1,0g)]])/($Q$3-$Q$2)</f>
        <v>8.596019267207085</v>
      </c>
      <c r="J12" s="11">
        <f>Tabela1[[#This Row],[Viscosidade Intrínseca (dL/g)]]*100</f>
        <v>859.60192672070855</v>
      </c>
      <c r="K12" s="14">
        <v>11.99</v>
      </c>
      <c r="L12" s="11">
        <f>100*(10^(LOG10(Tabela1[[#This Row],[Viscosidade Intrínseca (dL/g)]]) +LOG10(1.833 -0.0589*Tabela1[[#This Row],[% de Nitrogênio da Amostra]])+LOG10((14.15 - Tabela1[[#This Row],[% de Nitrogênio da Amostra]])*0.114)))</f>
        <v>238.50560046919225</v>
      </c>
      <c r="M12" s="12">
        <f>((Tabela1[[#This Row],[Viscosidade Intrínseca Corrigida pela % de Nitrogênio (mL/g)]]/100)/$T$4)^1/$T$5</f>
        <v>179.32751914976862</v>
      </c>
      <c r="N12" s="11"/>
      <c r="O12" s="11"/>
    </row>
    <row r="13" spans="1:20" x14ac:dyDescent="0.3">
      <c r="A13" s="2">
        <v>12</v>
      </c>
      <c r="B13" s="15">
        <v>9.5939999999999994</v>
      </c>
      <c r="C13" s="15">
        <v>45.982999999999997</v>
      </c>
      <c r="D13" s="15">
        <v>0.89780000000000004</v>
      </c>
      <c r="E13" s="11">
        <f>Tabela1[[#This Row],[Viscosidade 0,5g (cp)]]/$T$3</f>
        <v>23.788742871311676</v>
      </c>
      <c r="F13" s="11">
        <f>Tabela1[[#This Row],[Viscosidade 1,0g (cp)]]/$T$3</f>
        <v>114.01686089759484</v>
      </c>
      <c r="G13" s="11">
        <f>LN(Tabela1[[#This Row],[Viscosidade Relativa (0,5g)]])/$Q$2</f>
        <v>6.3384249603653737</v>
      </c>
      <c r="H13" s="11">
        <f>LN(Tabela1[[#This Row],[Viscosidade Relativa (1,0g)]])/$Q$3</f>
        <v>4.7363463400684633</v>
      </c>
      <c r="I13" s="11">
        <f>(($Q$3*Tabela1[[#This Row],[Viscosidade Inerente (0,5g)]]) - $Q$2*Tabela1[[#This Row],[Viscosidade Inerente (1,0g)]])/($Q$3-$Q$2)</f>
        <v>7.9405035806622841</v>
      </c>
      <c r="J13" s="11">
        <f>Tabela1[[#This Row],[Viscosidade Intrínseca (dL/g)]]*100</f>
        <v>794.05035806622845</v>
      </c>
      <c r="K13" s="14">
        <v>12.11</v>
      </c>
      <c r="L13" s="11">
        <f>100*(10^(LOG10(Tabela1[[#This Row],[Viscosidade Intrínseca (dL/g)]]) +LOG10(1.833 -0.0589*Tabela1[[#This Row],[% de Nitrogênio da Amostra]])+LOG10((14.15 - Tabela1[[#This Row],[% de Nitrogênio da Amostra]])*0.114)))</f>
        <v>206.77255207050317</v>
      </c>
      <c r="M13" s="12">
        <f>((Tabela1[[#This Row],[Viscosidade Intrínseca Corrigida pela % de Nitrogênio (mL/g)]]/100)/$T$4)^1/$T$5</f>
        <v>155.46808426353624</v>
      </c>
      <c r="N13" s="11"/>
      <c r="O13" s="11"/>
    </row>
    <row r="14" spans="1:20" x14ac:dyDescent="0.3">
      <c r="A14" s="2">
        <v>13</v>
      </c>
      <c r="B14" s="15">
        <v>2.9510000000000001</v>
      </c>
      <c r="C14" s="15">
        <v>49.567999999999998</v>
      </c>
      <c r="D14" s="15">
        <v>0.89590000000000003</v>
      </c>
      <c r="E14" s="11">
        <f>Tabela1[[#This Row],[Viscosidade 0,5g (cp)]]/$T$3</f>
        <v>7.3171336474088768</v>
      </c>
      <c r="F14" s="11">
        <f>Tabela1[[#This Row],[Viscosidade 1,0g (cp)]]/$T$3</f>
        <v>122.9060252913464</v>
      </c>
      <c r="G14" s="11">
        <f>LN(Tabela1[[#This Row],[Viscosidade Relativa (0,5g)]])/$Q$2</f>
        <v>3.9804373461272338</v>
      </c>
      <c r="H14" s="11">
        <f>LN(Tabela1[[#This Row],[Viscosidade Relativa (1,0g)]])/$Q$3</f>
        <v>4.8114200413372723</v>
      </c>
      <c r="I14" s="11">
        <f>(($Q$3*Tabela1[[#This Row],[Viscosidade Inerente (0,5g)]]) - $Q$2*Tabela1[[#This Row],[Viscosidade Inerente (1,0g)]])/($Q$3-$Q$2)</f>
        <v>3.1494546509171952</v>
      </c>
      <c r="J14" s="11">
        <f>Tabela1[[#This Row],[Viscosidade Intrínseca (dL/g)]]*100</f>
        <v>314.94546509171954</v>
      </c>
      <c r="K14" s="14">
        <v>12.24</v>
      </c>
      <c r="L14" s="11">
        <f>100*(10^(LOG10(Tabela1[[#This Row],[Viscosidade Intrínseca (dL/g)]]) +LOG10(1.833 -0.0589*Tabela1[[#This Row],[% de Nitrogênio da Amostra]])+LOG10((14.15 - Tabela1[[#This Row],[% de Nitrogênio da Amostra]])*0.114)))</f>
        <v>76.261151711243372</v>
      </c>
      <c r="M14" s="12">
        <f>((Tabela1[[#This Row],[Viscosidade Intrínseca Corrigida pela % de Nitrogênio (mL/g)]]/100)/$T$4)^1/$T$5</f>
        <v>57.33921181296494</v>
      </c>
      <c r="N14" s="11"/>
      <c r="O14" s="11"/>
    </row>
    <row r="15" spans="1:20" x14ac:dyDescent="0.3">
      <c r="A15" s="2">
        <v>14</v>
      </c>
      <c r="B15" s="15">
        <v>9.1790000000000003</v>
      </c>
      <c r="C15" s="15">
        <v>51.798000000000002</v>
      </c>
      <c r="D15" s="15">
        <v>0.89800000000000002</v>
      </c>
      <c r="E15" s="11">
        <f>Tabela1[[#This Row],[Viscosidade 0,5g (cp)]]/$T$3</f>
        <v>22.759732209273494</v>
      </c>
      <c r="F15" s="11">
        <f>Tabela1[[#This Row],[Viscosidade 1,0g (cp)]]/$T$3</f>
        <v>128.43540788494917</v>
      </c>
      <c r="G15" s="11">
        <f>LN(Tabela1[[#This Row],[Viscosidade Relativa (0,5g)]])/$Q$2</f>
        <v>6.2499856866795369</v>
      </c>
      <c r="H15" s="11">
        <f>LN(Tabela1[[#This Row],[Viscosidade Relativa (1,0g)]])/$Q$3</f>
        <v>4.8554261155842555</v>
      </c>
      <c r="I15" s="11">
        <f>(($Q$3*Tabela1[[#This Row],[Viscosidade Inerente (0,5g)]]) - $Q$2*Tabela1[[#This Row],[Viscosidade Inerente (1,0g)]])/($Q$3-$Q$2)</f>
        <v>7.6445452577748183</v>
      </c>
      <c r="J15" s="11">
        <f>Tabela1[[#This Row],[Viscosidade Intrínseca (dL/g)]]*100</f>
        <v>764.45452577748188</v>
      </c>
      <c r="K15" s="14">
        <v>11.93</v>
      </c>
      <c r="L15" s="11">
        <f>100*(10^(LOG10(Tabela1[[#This Row],[Viscosidade Intrínseca (dL/g)]]) +LOG10(1.833 -0.0589*Tabela1[[#This Row],[% de Nitrogênio da Amostra]])+LOG10((14.15 - Tabela1[[#This Row],[% de Nitrogênio da Amostra]])*0.114)))</f>
        <v>218.68150127655159</v>
      </c>
      <c r="M15" s="12">
        <f>((Tabela1[[#This Row],[Viscosidade Intrínseca Corrigida pela % de Nitrogênio (mL/g)]]/100)/$T$4)^1/$T$5</f>
        <v>164.42218141094105</v>
      </c>
      <c r="N15" s="11"/>
      <c r="O15" s="11"/>
    </row>
    <row r="16" spans="1:20" x14ac:dyDescent="0.3">
      <c r="A16" s="2">
        <v>15</v>
      </c>
      <c r="B16" s="15">
        <v>0.879</v>
      </c>
      <c r="C16" s="15">
        <v>1.52</v>
      </c>
      <c r="D16" s="15">
        <v>0.89810000000000001</v>
      </c>
      <c r="E16" s="11">
        <f>Tabela1[[#This Row],[Viscosidade 0,5g (cp)]]/$T$3</f>
        <v>2.1795189685097944</v>
      </c>
      <c r="F16" s="11">
        <f>Tabela1[[#This Row],[Viscosidade 1,0g (cp)]]/$T$3</f>
        <v>3.7689065212000994</v>
      </c>
      <c r="G16" s="11">
        <f>LN(Tabela1[[#This Row],[Viscosidade Relativa (0,5g)]])/$Q$2</f>
        <v>1.5582083916117093</v>
      </c>
      <c r="H16" s="11">
        <f>LN(Tabela1[[#This Row],[Viscosidade Relativa (1,0g)]])/$Q$3</f>
        <v>1.3267849119609996</v>
      </c>
      <c r="I16" s="11">
        <f>(($Q$3*Tabela1[[#This Row],[Viscosidade Inerente (0,5g)]]) - $Q$2*Tabela1[[#This Row],[Viscosidade Inerente (1,0g)]])/($Q$3-$Q$2)</f>
        <v>1.7896318712624191</v>
      </c>
      <c r="J16" s="11">
        <f>Tabela1[[#This Row],[Viscosidade Intrínseca (dL/g)]]*100</f>
        <v>178.96318712624191</v>
      </c>
      <c r="K16" s="14">
        <v>12.14</v>
      </c>
      <c r="L16" s="11">
        <f>100*(10^(LOG10(Tabela1[[#This Row],[Viscosidade Intrínseca (dL/g)]]) +LOG10(1.833 -0.0589*Tabela1[[#This Row],[% de Nitrogênio da Amostra]])+LOG10((14.15 - Tabela1[[#This Row],[% de Nitrogênio da Amostra]])*0.114)))</f>
        <v>45.844638061747581</v>
      </c>
      <c r="M16" s="12">
        <f>((Tabela1[[#This Row],[Viscosidade Intrínseca Corrigida pela % de Nitrogênio (mL/g)]]/100)/$T$4)^1/$T$5</f>
        <v>34.469652678005701</v>
      </c>
      <c r="N16" s="11"/>
      <c r="O16" s="11"/>
    </row>
    <row r="17" spans="1:15" x14ac:dyDescent="0.3">
      <c r="A17" s="2">
        <v>16</v>
      </c>
      <c r="B17" s="15">
        <v>5.8230000000000004</v>
      </c>
      <c r="C17" s="15">
        <v>28.939</v>
      </c>
      <c r="D17" s="15">
        <v>0.89839999999999998</v>
      </c>
      <c r="E17" s="11">
        <f>Tabela1[[#This Row],[Viscosidade 0,5g (cp)]]/$T$3</f>
        <v>14.438383337465908</v>
      </c>
      <c r="F17" s="11">
        <f>Tabela1[[#This Row],[Viscosidade 1,0g (cp)]]/$T$3</f>
        <v>71.755516984874788</v>
      </c>
      <c r="G17" s="11">
        <f>LN(Tabela1[[#This Row],[Viscosidade Relativa (0,5g)]])/$Q$2</f>
        <v>5.3397803399155954</v>
      </c>
      <c r="H17" s="11">
        <f>LN(Tabela1[[#This Row],[Viscosidade Relativa (1,0g)]])/$Q$3</f>
        <v>4.2732647434589675</v>
      </c>
      <c r="I17" s="11">
        <f>(($Q$3*Tabela1[[#This Row],[Viscosidade Inerente (0,5g)]]) - $Q$2*Tabela1[[#This Row],[Viscosidade Inerente (1,0g)]])/($Q$3-$Q$2)</f>
        <v>6.4062959363722234</v>
      </c>
      <c r="J17" s="11">
        <f>Tabela1[[#This Row],[Viscosidade Intrínseca (dL/g)]]*100</f>
        <v>640.62959363722234</v>
      </c>
      <c r="K17" s="14">
        <v>12.12</v>
      </c>
      <c r="L17" s="11">
        <f>100*(10^(LOG10(Tabela1[[#This Row],[Viscosidade Intrínseca (dL/g)]]) +LOG10(1.833 -0.0589*Tabela1[[#This Row],[% de Nitrogênio da Amostra]])+LOG10((14.15 - Tabela1[[#This Row],[% de Nitrogênio da Amostra]])*0.114)))</f>
        <v>165.9163557201835</v>
      </c>
      <c r="M17" s="12">
        <f>((Tabela1[[#This Row],[Viscosidade Intrínseca Corrigida pela % de Nitrogênio (mL/g)]]/100)/$T$4)^1/$T$5</f>
        <v>124.74913963923572</v>
      </c>
      <c r="N17" s="11"/>
      <c r="O17" s="11"/>
    </row>
    <row r="18" spans="1:15" x14ac:dyDescent="0.3">
      <c r="A18" s="2">
        <v>17</v>
      </c>
      <c r="B18" s="15">
        <v>0.62150000000000005</v>
      </c>
      <c r="C18" s="15">
        <v>0.90769999999999995</v>
      </c>
      <c r="D18" s="15">
        <v>0.89829999999999999</v>
      </c>
      <c r="E18" s="11">
        <f>Tabela1[[#This Row],[Viscosidade 0,5g (cp)]]/$T$3</f>
        <v>1.5410364492933302</v>
      </c>
      <c r="F18" s="11">
        <f>Tabela1[[#This Row],[Viscosidade 1,0g (cp)]]/$T$3</f>
        <v>2.2506818745350854</v>
      </c>
      <c r="G18" s="11">
        <f>LN(Tabela1[[#This Row],[Viscosidade Relativa (0,5g)]])/$Q$2</f>
        <v>0.86491041814288683</v>
      </c>
      <c r="H18" s="11">
        <f>LN(Tabela1[[#This Row],[Viscosidade Relativa (1,0g)]])/$Q$3</f>
        <v>0.81123322565325906</v>
      </c>
      <c r="I18" s="11">
        <f>(($Q$3*Tabela1[[#This Row],[Viscosidade Inerente (0,5g)]]) - $Q$2*Tabela1[[#This Row],[Viscosidade Inerente (1,0g)]])/($Q$3-$Q$2)</f>
        <v>0.9185876106325146</v>
      </c>
      <c r="J18" s="11">
        <f>Tabela1[[#This Row],[Viscosidade Intrínseca (dL/g)]]*100</f>
        <v>91.858761063251464</v>
      </c>
      <c r="K18" s="14">
        <v>11.94</v>
      </c>
      <c r="L18" s="11">
        <f>100*(10^(LOG10(Tabela1[[#This Row],[Viscosidade Intrínseca (dL/g)]]) +LOG10(1.833 -0.0589*Tabela1[[#This Row],[% de Nitrogênio da Amostra]])+LOG10((14.15 - Tabela1[[#This Row],[% de Nitrogênio da Amostra]])*0.114)))</f>
        <v>26.145316765965632</v>
      </c>
      <c r="M18" s="12">
        <f>((Tabela1[[#This Row],[Viscosidade Intrínseca Corrigida pela % de Nitrogênio (mL/g)]]/100)/$T$4)^1/$T$5</f>
        <v>19.658132906741077</v>
      </c>
      <c r="N18" s="11"/>
      <c r="O18" s="11"/>
    </row>
    <row r="19" spans="1:15" x14ac:dyDescent="0.3">
      <c r="A19" s="2">
        <v>18</v>
      </c>
      <c r="B19" s="15">
        <v>3.1480000000000001</v>
      </c>
      <c r="C19" s="15">
        <v>14.201000000000001</v>
      </c>
      <c r="D19" s="15">
        <v>0.8962</v>
      </c>
      <c r="E19" s="11">
        <f>Tabela1[[#This Row],[Viscosidade 0,5g (cp)]]/$T$3</f>
        <v>7.8056037689065221</v>
      </c>
      <c r="F19" s="11">
        <f>Tabela1[[#This Row],[Viscosidade 1,0g (cp)]]/$T$3</f>
        <v>35.212000991817504</v>
      </c>
      <c r="G19" s="11">
        <f>LN(Tabela1[[#This Row],[Viscosidade Relativa (0,5g)]])/$Q$2</f>
        <v>4.1096838153159432</v>
      </c>
      <c r="H19" s="11">
        <f>LN(Tabela1[[#This Row],[Viscosidade Relativa (1,0g)]])/$Q$3</f>
        <v>3.5613869617656904</v>
      </c>
      <c r="I19" s="11">
        <f>(($Q$3*Tabela1[[#This Row],[Viscosidade Inerente (0,5g)]]) - $Q$2*Tabela1[[#This Row],[Viscosidade Inerente (1,0g)]])/($Q$3-$Q$2)</f>
        <v>4.6579806688661964</v>
      </c>
      <c r="J19" s="11">
        <f>Tabela1[[#This Row],[Viscosidade Intrínseca (dL/g)]]*100</f>
        <v>465.79806688661967</v>
      </c>
      <c r="K19" s="14">
        <v>11.09</v>
      </c>
      <c r="L19" s="11">
        <f>100*(10^(LOG10(Tabela1[[#This Row],[Viscosidade Intrínseca (dL/g)]]) +LOG10(1.833 -0.0589*Tabela1[[#This Row],[% de Nitrogênio da Amostra]])+LOG10((14.15 - Tabela1[[#This Row],[% de Nitrogênio da Amostra]])*0.114)))</f>
        <v>191.7043569416914</v>
      </c>
      <c r="M19" s="12">
        <f>((Tabela1[[#This Row],[Viscosidade Intrínseca Corrigida pela % de Nitrogênio (mL/g)]]/100)/$T$4)^1/$T$5</f>
        <v>144.13861424187326</v>
      </c>
      <c r="N19" s="11"/>
      <c r="O19" s="11"/>
    </row>
    <row r="20" spans="1:15" x14ac:dyDescent="0.3">
      <c r="A20" s="2">
        <v>19</v>
      </c>
      <c r="B20" s="15">
        <v>0.58250000000000002</v>
      </c>
      <c r="C20" s="15">
        <v>0.7833</v>
      </c>
      <c r="D20" s="15">
        <v>0.89839999999999998</v>
      </c>
      <c r="E20" s="11">
        <f>Tabela1[[#This Row],[Viscosidade 0,5g (cp)]]/$T$3</f>
        <v>1.4443342424993801</v>
      </c>
      <c r="F20" s="11">
        <f>Tabela1[[#This Row],[Viscosidade 1,0g (cp)]]/$T$3</f>
        <v>1.9422266303000248</v>
      </c>
      <c r="G20" s="11">
        <f>LN(Tabela1[[#This Row],[Viscosidade Relativa (0,5g)]])/$Q$2</f>
        <v>0.7352969671210664</v>
      </c>
      <c r="H20" s="11">
        <f>LN(Tabela1[[#This Row],[Viscosidade Relativa (1,0g)]])/$Q$3</f>
        <v>0.66383506249387036</v>
      </c>
      <c r="I20" s="11">
        <f>(($Q$3*Tabela1[[#This Row],[Viscosidade Inerente (0,5g)]]) - $Q$2*Tabela1[[#This Row],[Viscosidade Inerente (1,0g)]])/($Q$3-$Q$2)</f>
        <v>0.80675887174826244</v>
      </c>
      <c r="J20" s="11">
        <f>Tabela1[[#This Row],[Viscosidade Intrínseca (dL/g)]]*100</f>
        <v>80.675887174826244</v>
      </c>
      <c r="K20" s="14">
        <v>11.94</v>
      </c>
      <c r="L20" s="11">
        <f>100*(10^(LOG10(Tabela1[[#This Row],[Viscosidade Intrínseca (dL/g)]]) +LOG10(1.833 -0.0589*Tabela1[[#This Row],[% de Nitrogênio da Amostra]])+LOG10((14.15 - Tabela1[[#This Row],[% de Nitrogênio da Amostra]])*0.114)))</f>
        <v>22.962389228271128</v>
      </c>
      <c r="M20" s="12">
        <f>((Tabela1[[#This Row],[Viscosidade Intrínseca Corrigida pela % de Nitrogênio (mL/g)]]/100)/$T$4)^1/$T$5</f>
        <v>17.264954306970775</v>
      </c>
      <c r="N20" s="11"/>
      <c r="O20" s="11"/>
    </row>
    <row r="21" spans="1:15" x14ac:dyDescent="0.3">
      <c r="A21" s="2">
        <v>20</v>
      </c>
      <c r="B21" s="15">
        <v>2.9870000000000001</v>
      </c>
      <c r="C21" s="15">
        <v>13.002000000000001</v>
      </c>
      <c r="D21" s="15">
        <v>0.89659999999999995</v>
      </c>
      <c r="E21" s="11">
        <f>Tabela1[[#This Row],[Viscosidade 0,5g (cp)]]/$T$3</f>
        <v>7.4063972229109849</v>
      </c>
      <c r="F21" s="11">
        <f>Tabela1[[#This Row],[Viscosidade 1,0g (cp)]]/$T$3</f>
        <v>32.239028018844536</v>
      </c>
      <c r="G21" s="11">
        <f>LN(Tabela1[[#This Row],[Viscosidade Relativa (0,5g)]])/$Q$2</f>
        <v>4.0046882326735744</v>
      </c>
      <c r="H21" s="11">
        <f>LN(Tabela1[[#This Row],[Viscosidade Relativa (1,0g)]])/$Q$3</f>
        <v>3.4731777688850918</v>
      </c>
      <c r="I21" s="11">
        <f>(($Q$3*Tabela1[[#This Row],[Viscosidade Inerente (0,5g)]]) - $Q$2*Tabela1[[#This Row],[Viscosidade Inerente (1,0g)]])/($Q$3-$Q$2)</f>
        <v>4.5361986964620566</v>
      </c>
      <c r="J21" s="11">
        <f>Tabela1[[#This Row],[Viscosidade Intrínseca (dL/g)]]*100</f>
        <v>453.61986964620564</v>
      </c>
      <c r="K21" s="14">
        <v>10.98</v>
      </c>
      <c r="L21" s="11">
        <f>100*(10^(LOG10(Tabela1[[#This Row],[Viscosidade Intrínseca (dL/g)]]) +LOG10(1.833 -0.0589*Tabela1[[#This Row],[% de Nitrogênio da Amostra]])+LOG10((14.15 - Tabela1[[#This Row],[% de Nitrogênio da Amostra]])*0.114)))</f>
        <v>194.46554241567748</v>
      </c>
      <c r="M21" s="12">
        <f>((Tabela1[[#This Row],[Viscosidade Intrínseca Corrigida pela % de Nitrogênio (mL/g)]]/100)/$T$4)^1/$T$5</f>
        <v>146.21469354562217</v>
      </c>
      <c r="N21" s="11"/>
      <c r="O21" s="11"/>
    </row>
    <row r="22" spans="1:15" x14ac:dyDescent="0.3">
      <c r="A22" s="2">
        <v>21</v>
      </c>
      <c r="B22" s="15">
        <v>9.109</v>
      </c>
      <c r="C22" s="15">
        <v>66.103999999999999</v>
      </c>
      <c r="D22" s="15">
        <v>0.89800000000000002</v>
      </c>
      <c r="E22" s="11">
        <f>Tabela1[[#This Row],[Viscosidade 0,5g (cp)]]/$T$3</f>
        <v>22.586164145797174</v>
      </c>
      <c r="F22" s="11">
        <f>Tabela1[[#This Row],[Viscosidade 1,0g (cp)]]/$T$3</f>
        <v>163.90776097198116</v>
      </c>
      <c r="G22" s="11">
        <f>LN(Tabela1[[#This Row],[Viscosidade Relativa (0,5g)]])/$Q$2</f>
        <v>6.2346750257309749</v>
      </c>
      <c r="H22" s="11">
        <f>LN(Tabela1[[#This Row],[Viscosidade Relativa (1,0g)]])/$Q$3</f>
        <v>5.0993038365016981</v>
      </c>
      <c r="I22" s="11">
        <f>(($Q$3*Tabela1[[#This Row],[Viscosidade Inerente (0,5g)]]) - $Q$2*Tabela1[[#This Row],[Viscosidade Inerente (1,0g)]])/($Q$3-$Q$2)</f>
        <v>7.3700462149602517</v>
      </c>
      <c r="J22" s="11">
        <f>Tabela1[[#This Row],[Viscosidade Intrínseca (dL/g)]]*100</f>
        <v>737.00462149602515</v>
      </c>
      <c r="K22" s="14">
        <v>11.89</v>
      </c>
      <c r="L22" s="11">
        <f>100*(10^(LOG10(Tabela1[[#This Row],[Viscosidade Intrínseca (dL/g)]]) +LOG10(1.833 -0.0589*Tabela1[[#This Row],[% de Nitrogênio da Amostra]])+LOG10((14.15 - Tabela1[[#This Row],[% de Nitrogênio da Amostra]])*0.114)))</f>
        <v>215.0752074024843</v>
      </c>
      <c r="M22" s="12">
        <f>((Tabela1[[#This Row],[Viscosidade Intrínseca Corrigida pela % de Nitrogênio (mL/g)]]/100)/$T$4)^1/$T$5</f>
        <v>161.71068225750699</v>
      </c>
      <c r="N22" s="11"/>
      <c r="O22" s="11"/>
    </row>
    <row r="23" spans="1:15" x14ac:dyDescent="0.3">
      <c r="A23" s="2">
        <v>22</v>
      </c>
      <c r="B23" s="15">
        <v>7.774</v>
      </c>
      <c r="C23" s="15">
        <v>47.390999999999998</v>
      </c>
      <c r="D23" s="15">
        <v>0.89849999999999997</v>
      </c>
      <c r="E23" s="11">
        <f>Tabela1[[#This Row],[Viscosidade 0,5g (cp)]]/$T$3</f>
        <v>19.275973220927352</v>
      </c>
      <c r="F23" s="11">
        <f>Tabela1[[#This Row],[Viscosidade 1,0g (cp)]]/$T$3</f>
        <v>117.50805851723283</v>
      </c>
      <c r="G23" s="11">
        <f>LN(Tabela1[[#This Row],[Viscosidade Relativa (0,5g)]])/$Q$2</f>
        <v>5.9177188190656924</v>
      </c>
      <c r="H23" s="11">
        <f>LN(Tabela1[[#This Row],[Viscosidade Relativa (1,0g)]])/$Q$3</f>
        <v>4.7665069143578842</v>
      </c>
      <c r="I23" s="11">
        <f>(($Q$3*Tabela1[[#This Row],[Viscosidade Inerente (0,5g)]]) - $Q$2*Tabela1[[#This Row],[Viscosidade Inerente (1,0g)]])/($Q$3-$Q$2)</f>
        <v>7.0689307237735006</v>
      </c>
      <c r="J23" s="11">
        <f>Tabela1[[#This Row],[Viscosidade Intrínseca (dL/g)]]*100</f>
        <v>706.89307237735011</v>
      </c>
      <c r="K23" s="14">
        <v>12.3</v>
      </c>
      <c r="L23" s="11">
        <f>100*(10^(LOG10(Tabela1[[#This Row],[Viscosidade Intrínseca (dL/g)]]) +LOG10(1.833 -0.0589*Tabela1[[#This Row],[% de Nitrogênio da Amostra]])+LOG10((14.15 - Tabela1[[#This Row],[% de Nitrogênio da Amostra]])*0.114)))</f>
        <v>165.26380823948764</v>
      </c>
      <c r="M23" s="12">
        <f>((Tabela1[[#This Row],[Viscosidade Intrínseca Corrigida pela % de Nitrogênio (mL/g)]]/100)/$T$4)^1/$T$5</f>
        <v>124.25850243570501</v>
      </c>
      <c r="N23" s="11"/>
      <c r="O23" s="11"/>
    </row>
    <row r="24" spans="1:15" x14ac:dyDescent="0.3">
      <c r="A24" s="2">
        <v>23</v>
      </c>
      <c r="B24" s="15">
        <v>8.9510000000000005</v>
      </c>
      <c r="C24" s="15">
        <v>65.768000000000001</v>
      </c>
      <c r="D24" s="15">
        <v>0.89770000000000005</v>
      </c>
      <c r="E24" s="11">
        <f>Tabela1[[#This Row],[Viscosidade 0,5g (cp)]]/$T$3</f>
        <v>22.194396231093481</v>
      </c>
      <c r="F24" s="11">
        <f>Tabela1[[#This Row],[Viscosidade 1,0g (cp)]]/$T$3</f>
        <v>163.07463426729481</v>
      </c>
      <c r="G24" s="11">
        <f>LN(Tabela1[[#This Row],[Viscosidade Relativa (0,5g)]])/$Q$2</f>
        <v>6.1996796699832331</v>
      </c>
      <c r="H24" s="11">
        <f>LN(Tabela1[[#This Row],[Viscosidade Relativa (1,0g)]])/$Q$3</f>
        <v>5.0942079749526465</v>
      </c>
      <c r="I24" s="11">
        <f>(($Q$3*Tabela1[[#This Row],[Viscosidade Inerente (0,5g)]]) - $Q$2*Tabela1[[#This Row],[Viscosidade Inerente (1,0g)]])/($Q$3-$Q$2)</f>
        <v>7.3051513650138196</v>
      </c>
      <c r="J24" s="11">
        <f>Tabela1[[#This Row],[Viscosidade Intrínseca (dL/g)]]*100</f>
        <v>730.5151365013819</v>
      </c>
      <c r="K24" s="14">
        <v>12.05</v>
      </c>
      <c r="L24" s="11">
        <f>100*(10^(LOG10(Tabela1[[#This Row],[Viscosidade Intrínseca (dL/g)]]) +LOG10(1.833 -0.0589*Tabela1[[#This Row],[% de Nitrogênio da Amostra]])+LOG10((14.15 - Tabela1[[#This Row],[% de Nitrogênio da Amostra]])*0.114)))</f>
        <v>196.44081424841576</v>
      </c>
      <c r="M24" s="12">
        <f>((Tabela1[[#This Row],[Viscosidade Intrínseca Corrigida pela % de Nitrogênio (mL/g)]]/100)/$T$4)^1/$T$5</f>
        <v>147.69986033715472</v>
      </c>
      <c r="N24" s="11"/>
      <c r="O24" s="11"/>
    </row>
    <row r="25" spans="1:15" x14ac:dyDescent="0.3">
      <c r="A25" s="2">
        <v>24</v>
      </c>
      <c r="B25" s="15">
        <v>3.0910000000000002</v>
      </c>
      <c r="C25" s="15">
        <v>13.388999999999999</v>
      </c>
      <c r="D25" s="15">
        <v>0.89659999999999995</v>
      </c>
      <c r="E25" s="11">
        <f>Tabela1[[#This Row],[Viscosidade 0,5g (cp)]]/$T$3</f>
        <v>7.664269774361518</v>
      </c>
      <c r="F25" s="11">
        <f>Tabela1[[#This Row],[Viscosidade 1,0g (cp)]]/$T$3</f>
        <v>33.198611455492191</v>
      </c>
      <c r="G25" s="11">
        <f>LN(Tabela1[[#This Row],[Viscosidade Relativa (0,5g)]])/$Q$2</f>
        <v>4.0731384805055875</v>
      </c>
      <c r="H25" s="11">
        <f>LN(Tabela1[[#This Row],[Viscosidade Relativa (1,0g)]])/$Q$3</f>
        <v>3.5025080514180571</v>
      </c>
      <c r="I25" s="11">
        <f>(($Q$3*Tabela1[[#This Row],[Viscosidade Inerente (0,5g)]]) - $Q$2*Tabela1[[#This Row],[Viscosidade Inerente (1,0g)]])/($Q$3-$Q$2)</f>
        <v>4.6437689095931178</v>
      </c>
      <c r="J25" s="11">
        <f>Tabela1[[#This Row],[Viscosidade Intrínseca (dL/g)]]*100</f>
        <v>464.37689095931177</v>
      </c>
      <c r="K25" s="14">
        <v>11</v>
      </c>
      <c r="L25" s="11">
        <f>100*(10^(LOG10(Tabela1[[#This Row],[Viscosidade Intrínseca (dL/g)]]) +LOG10(1.833 -0.0589*Tabela1[[#This Row],[% de Nitrogênio da Amostra]])+LOG10((14.15 - Tabela1[[#This Row],[% de Nitrogênio da Amostra]])*0.114)))</f>
        <v>197.62459950318862</v>
      </c>
      <c r="M25" s="12">
        <f>((Tabela1[[#This Row],[Viscosidade Intrínseca Corrigida pela % de Nitrogênio (mL/g)]]/100)/$T$4)^1/$T$5</f>
        <v>148.58992443848769</v>
      </c>
      <c r="N25" s="11"/>
      <c r="O25" s="11"/>
    </row>
    <row r="26" spans="1:15" x14ac:dyDescent="0.3">
      <c r="A26" s="2">
        <v>25</v>
      </c>
      <c r="B26" s="15">
        <v>8.1931999999999992</v>
      </c>
      <c r="C26" s="15">
        <v>35.966000000000001</v>
      </c>
      <c r="D26" s="15">
        <v>0.89739999999999998</v>
      </c>
      <c r="E26" s="11">
        <f>Tabela1[[#This Row],[Viscosidade 0,5g (cp)]]/$T$3</f>
        <v>20.31539796677411</v>
      </c>
      <c r="F26" s="11">
        <f>Tabela1[[#This Row],[Viscosidade 1,0g (cp)]]/$T$3</f>
        <v>89.179271014133406</v>
      </c>
      <c r="G26" s="11">
        <f>LN(Tabela1[[#This Row],[Viscosidade Relativa (0,5g)]])/$Q$2</f>
        <v>6.0227582380943563</v>
      </c>
      <c r="H26" s="11">
        <f>LN(Tabela1[[#This Row],[Viscosidade Relativa (1,0g)]])/$Q$3</f>
        <v>4.4906486248458197</v>
      </c>
      <c r="I26" s="11">
        <f>(($Q$3*Tabela1[[#This Row],[Viscosidade Inerente (0,5g)]]) - $Q$2*Tabela1[[#This Row],[Viscosidade Inerente (1,0g)]])/($Q$3-$Q$2)</f>
        <v>7.5548678513428928</v>
      </c>
      <c r="J26" s="11">
        <f>Tabela1[[#This Row],[Viscosidade Intrínseca (dL/g)]]*100</f>
        <v>755.48678513428933</v>
      </c>
      <c r="K26" s="14">
        <v>11.8</v>
      </c>
      <c r="L26" s="11">
        <f>100*(10^(LOG10(Tabela1[[#This Row],[Viscosidade Intrínseca (dL/g)]]) +LOG10(1.833 -0.0589*Tabela1[[#This Row],[% de Nitrogênio da Amostra]])+LOG10((14.15 - Tabela1[[#This Row],[% de Nitrogênio da Amostra]])*0.114)))</f>
        <v>230.32135938305296</v>
      </c>
      <c r="M26" s="12">
        <f>((Tabela1[[#This Row],[Viscosidade Intrínseca Corrigida pela % de Nitrogênio (mL/g)]]/100)/$T$4)^1/$T$5</f>
        <v>173.17395442334811</v>
      </c>
      <c r="N26" s="11"/>
      <c r="O26" s="11"/>
    </row>
    <row r="27" spans="1:15" x14ac:dyDescent="0.3">
      <c r="A27" s="2">
        <v>26</v>
      </c>
      <c r="B27" s="15">
        <v>8.9122000000000003</v>
      </c>
      <c r="C27" s="15">
        <v>46.649000000000001</v>
      </c>
      <c r="D27" s="15">
        <v>0.89729999999999999</v>
      </c>
      <c r="E27" s="11">
        <f>Tabela1[[#This Row],[Viscosidade 0,5g (cp)]]/$T$3</f>
        <v>22.098189933052321</v>
      </c>
      <c r="F27" s="11">
        <f>Tabela1[[#This Row],[Viscosidade 1,0g (cp)]]/$T$3</f>
        <v>115.66823704438384</v>
      </c>
      <c r="G27" s="11">
        <f>LN(Tabela1[[#This Row],[Viscosidade Relativa (0,5g)]])/$Q$2</f>
        <v>6.1909914033752766</v>
      </c>
      <c r="H27" s="11">
        <f>LN(Tabela1[[#This Row],[Viscosidade Relativa (1,0g)]])/$Q$3</f>
        <v>4.7507260679391843</v>
      </c>
      <c r="I27" s="11">
        <f>(($Q$3*Tabela1[[#This Row],[Viscosidade Inerente (0,5g)]]) - $Q$2*Tabela1[[#This Row],[Viscosidade Inerente (1,0g)]])/($Q$3-$Q$2)</f>
        <v>7.631256738811369</v>
      </c>
      <c r="J27" s="11">
        <f>Tabela1[[#This Row],[Viscosidade Intrínseca (dL/g)]]*100</f>
        <v>763.12567388113689</v>
      </c>
      <c r="K27" s="14">
        <v>11.95</v>
      </c>
      <c r="L27" s="11">
        <f>100*(10^(LOG10(Tabela1[[#This Row],[Viscosidade Intrínseca (dL/g)]]) +LOG10(1.833 -0.0589*Tabela1[[#This Row],[% de Nitrogênio da Amostra]])+LOG10((14.15 - Tabela1[[#This Row],[% de Nitrogênio da Amostra]])*0.114)))</f>
        <v>216.10922838985681</v>
      </c>
      <c r="M27" s="12">
        <f>((Tabela1[[#This Row],[Viscosidade Intrínseca Corrigida pela % de Nitrogênio (mL/g)]]/100)/$T$4)^1/$T$5</f>
        <v>162.48814164650889</v>
      </c>
      <c r="N27" s="11"/>
      <c r="O27" s="11"/>
    </row>
    <row r="28" spans="1:15" x14ac:dyDescent="0.3">
      <c r="A28" s="2">
        <v>27</v>
      </c>
      <c r="E28" s="11">
        <f>Tabela1[[#This Row],[Viscosidade 0,5g (cp)]]/$T$3</f>
        <v>0</v>
      </c>
      <c r="F28" s="11">
        <f>Tabela1[[#This Row],[Viscosidade 1,0g (cp)]]/$T$3</f>
        <v>0</v>
      </c>
      <c r="G28" s="11" t="e">
        <f>LN(Tabela1[[#This Row],[Viscosidade Relativa (0,5g)]])/$Q$2</f>
        <v>#NUM!</v>
      </c>
      <c r="H28" s="11" t="e">
        <f>LN(Tabela1[[#This Row],[Viscosidade Relativa (1,0g)]])/$Q$3</f>
        <v>#NUM!</v>
      </c>
      <c r="I28" s="11" t="e">
        <f>(($Q$3*Tabela1[[#This Row],[Viscosidade Inerente (0,5g)]]) - $Q$2*Tabela1[[#This Row],[Viscosidade Inerente (1,0g)]])/($Q$3-$Q$2)</f>
        <v>#NUM!</v>
      </c>
      <c r="J28" s="11" t="e">
        <f>Tabela1[[#This Row],[Viscosidade Intrínseca (dL/g)]]*100</f>
        <v>#NUM!</v>
      </c>
      <c r="K28" s="14"/>
      <c r="L28" s="11" t="e">
        <f>100*(10^(LOG10(Tabela1[[#This Row],[Viscosidade Intrínseca (dL/g)]]) +LOG10(1.833 -0.0589*Tabela1[[#This Row],[% de Nitrogênio da Amostra]])+LOG10((14.15 - Tabela1[[#This Row],[% de Nitrogênio da Amostra]])*0.114)))</f>
        <v>#NUM!</v>
      </c>
      <c r="M28" s="12" t="e">
        <f>((Tabela1[[#This Row],[Viscosidade Intrínseca Corrigida pela % de Nitrogênio (mL/g)]]/100)/$T$4)^1/$T$5</f>
        <v>#NUM!</v>
      </c>
      <c r="N28" s="11"/>
      <c r="O28" s="11"/>
    </row>
    <row r="29" spans="1:15" x14ac:dyDescent="0.3">
      <c r="A29" s="2">
        <v>28</v>
      </c>
      <c r="B29" s="15">
        <v>3.0110000000000001</v>
      </c>
      <c r="C29" s="15">
        <v>8.5470000000000006</v>
      </c>
      <c r="D29" s="15">
        <v>0.89749999999999996</v>
      </c>
      <c r="E29" s="11">
        <f>Tabela1[[#This Row],[Viscosidade 0,5g (cp)]]/$T$3</f>
        <v>7.4659062732457233</v>
      </c>
      <c r="F29" s="11">
        <f>Tabela1[[#This Row],[Viscosidade 1,0g (cp)]]/$T$3</f>
        <v>21.192660550458719</v>
      </c>
      <c r="G29" s="11">
        <f>LN(Tabela1[[#This Row],[Viscosidade Relativa (0,5g)]])/$Q$2</f>
        <v>4.0206936532048232</v>
      </c>
      <c r="H29" s="11">
        <f>LN(Tabela1[[#This Row],[Viscosidade Relativa (1,0g)]])/$Q$3</f>
        <v>3.0536549212866957</v>
      </c>
      <c r="I29" s="11">
        <f>(($Q$3*Tabela1[[#This Row],[Viscosidade Inerente (0,5g)]]) - $Q$2*Tabela1[[#This Row],[Viscosidade Inerente (1,0g)]])/($Q$3-$Q$2)</f>
        <v>4.9877323851229507</v>
      </c>
      <c r="J29" s="11">
        <f>Tabela1[[#This Row],[Viscosidade Intrínseca (dL/g)]]*100</f>
        <v>498.77323851229505</v>
      </c>
      <c r="K29" s="14">
        <v>12.05</v>
      </c>
      <c r="L29" s="11">
        <f>100*(10^(LOG10(Tabela1[[#This Row],[Viscosidade Intrínseca (dL/g)]]) +LOG10(1.833 -0.0589*Tabela1[[#This Row],[% de Nitrogênio da Amostra]])+LOG10((14.15 - Tabela1[[#This Row],[% de Nitrogênio da Amostra]])*0.114)))</f>
        <v>134.12373844561563</v>
      </c>
      <c r="M29" s="12">
        <f>((Tabela1[[#This Row],[Viscosidade Intrínseca Corrigida pela % de Nitrogênio (mL/g)]]/100)/$T$4)^1/$T$5</f>
        <v>100.84491612452304</v>
      </c>
      <c r="N29" s="11"/>
      <c r="O29" s="11"/>
    </row>
    <row r="30" spans="1:15" x14ac:dyDescent="0.3">
      <c r="A30" s="2">
        <v>29</v>
      </c>
      <c r="E30" s="11">
        <f>Tabela1[[#This Row],[Viscosidade 0,5g (cp)]]/$T$3</f>
        <v>0</v>
      </c>
      <c r="F30" s="11">
        <f>Tabela1[[#This Row],[Viscosidade 1,0g (cp)]]/$T$3</f>
        <v>0</v>
      </c>
      <c r="G30" s="11" t="e">
        <f>LN(Tabela1[[#This Row],[Viscosidade Relativa (0,5g)]])/$Q$2</f>
        <v>#NUM!</v>
      </c>
      <c r="H30" s="11" t="e">
        <f>LN(Tabela1[[#This Row],[Viscosidade Relativa (1,0g)]])/$Q$3</f>
        <v>#NUM!</v>
      </c>
      <c r="I30" s="11" t="e">
        <f>(($Q$3*Tabela1[[#This Row],[Viscosidade Inerente (0,5g)]]) - $Q$2*Tabela1[[#This Row],[Viscosidade Inerente (1,0g)]])/($Q$3-$Q$2)</f>
        <v>#NUM!</v>
      </c>
      <c r="J30" s="11" t="e">
        <f>Tabela1[[#This Row],[Viscosidade Intrínseca (dL/g)]]*100</f>
        <v>#NUM!</v>
      </c>
      <c r="K30" s="14"/>
      <c r="L30" s="11" t="e">
        <f>100*(10^(LOG10(Tabela1[[#This Row],[Viscosidade Intrínseca (dL/g)]]) +LOG10(1.833 -0.0589*Tabela1[[#This Row],[% de Nitrogênio da Amostra]])+LOG10((14.15 - Tabela1[[#This Row],[% de Nitrogênio da Amostra]])*0.114)))</f>
        <v>#NUM!</v>
      </c>
      <c r="M30" s="12" t="e">
        <f>((Tabela1[[#This Row],[Viscosidade Intrínseca Corrigida pela % de Nitrogênio (mL/g)]]/100)/$T$4)^1/$T$5</f>
        <v>#NUM!</v>
      </c>
      <c r="N30" s="11"/>
      <c r="O30" s="11"/>
    </row>
    <row r="31" spans="1:15" x14ac:dyDescent="0.3">
      <c r="A31" s="2">
        <v>30</v>
      </c>
      <c r="B31" s="15">
        <v>6.3403999999999998</v>
      </c>
      <c r="C31" s="15">
        <v>61.354999999999997</v>
      </c>
      <c r="D31" s="15">
        <v>0.89710000000000001</v>
      </c>
      <c r="E31" s="11">
        <f>Tabela1[[#This Row],[Viscosidade 0,5g (cp)]]/$T$3</f>
        <v>15.721299280932309</v>
      </c>
      <c r="F31" s="11">
        <f>Tabela1[[#This Row],[Viscosidade 1,0g (cp)]]/$T$3</f>
        <v>152.1324076369948</v>
      </c>
      <c r="G31" s="11">
        <f>LN(Tabela1[[#This Row],[Viscosidade Relativa (0,5g)]])/$Q$2</f>
        <v>5.5100328700888301</v>
      </c>
      <c r="H31" s="11">
        <f>LN(Tabela1[[#This Row],[Viscosidade Relativa (1,0g)]])/$Q$3</f>
        <v>5.024751244531326</v>
      </c>
      <c r="I31" s="11">
        <f>(($Q$3*Tabela1[[#This Row],[Viscosidade Inerente (0,5g)]]) - $Q$2*Tabela1[[#This Row],[Viscosidade Inerente (1,0g)]])/($Q$3-$Q$2)</f>
        <v>5.9953144956463342</v>
      </c>
      <c r="J31" s="11">
        <f>Tabela1[[#This Row],[Viscosidade Intrínseca (dL/g)]]*100</f>
        <v>599.53144956463348</v>
      </c>
      <c r="K31" s="14">
        <v>10.99</v>
      </c>
      <c r="L31" s="11">
        <f>100*(10^(LOG10(Tabela1[[#This Row],[Viscosidade Intrínseca (dL/g)]]) +LOG10(1.833 -0.0589*Tabela1[[#This Row],[% de Nitrogênio da Amostra]])+LOG10((14.15 - Tabela1[[#This Row],[% de Nitrogênio da Amostra]])*0.114)))</f>
        <v>256.07943004779929</v>
      </c>
      <c r="M31" s="12">
        <f>((Tabela1[[#This Row],[Viscosidade Intrínseca Corrigida pela % de Nitrogênio (mL/g)]]/100)/$T$4)^1/$T$5</f>
        <v>192.54092484796939</v>
      </c>
      <c r="N31" s="11"/>
      <c r="O31" s="11"/>
    </row>
    <row r="32" spans="1:15" x14ac:dyDescent="0.3">
      <c r="A32" s="2">
        <v>31</v>
      </c>
      <c r="B32" s="15">
        <v>7.5914999999999999</v>
      </c>
      <c r="C32" s="15">
        <v>61.718000000000004</v>
      </c>
      <c r="D32" s="15">
        <v>0.9032</v>
      </c>
      <c r="E32" s="11">
        <f>Tabela1[[#This Row],[Viscosidade 0,5g (cp)]]/$T$3</f>
        <v>18.823456484006943</v>
      </c>
      <c r="F32" s="11">
        <f>Tabela1[[#This Row],[Viscosidade 1,0g (cp)]]/$T$3</f>
        <v>153.03248202330772</v>
      </c>
      <c r="G32" s="11">
        <f>LN(Tabela1[[#This Row],[Viscosidade Relativa (0,5g)]])/$Q$2</f>
        <v>5.8702075548858401</v>
      </c>
      <c r="H32" s="11">
        <f>LN(Tabela1[[#This Row],[Viscosidade Relativa (1,0g)]])/$Q$3</f>
        <v>5.0306501996657413</v>
      </c>
      <c r="I32" s="11">
        <f>(($Q$3*Tabela1[[#This Row],[Viscosidade Inerente (0,5g)]]) - $Q$2*Tabela1[[#This Row],[Viscosidade Inerente (1,0g)]])/($Q$3-$Q$2)</f>
        <v>6.7097649101059389</v>
      </c>
      <c r="J32" s="11">
        <f>Tabela1[[#This Row],[Viscosidade Intrínseca (dL/g)]]*100</f>
        <v>670.97649101059392</v>
      </c>
      <c r="K32" s="14">
        <v>11.75</v>
      </c>
      <c r="L32" s="11">
        <f>100*(10^(LOG10(Tabela1[[#This Row],[Viscosidade Intrínseca (dL/g)]]) +LOG10(1.833 -0.0589*Tabela1[[#This Row],[% de Nitrogênio da Amostra]])+LOG10((14.15 - Tabela1[[#This Row],[% de Nitrogênio da Amostra]])*0.114)))</f>
        <v>209.45006218251331</v>
      </c>
      <c r="M32" s="12">
        <f>((Tabela1[[#This Row],[Viscosidade Intrínseca Corrigida pela % de Nitrogênio (mL/g)]]/100)/$T$4)^1/$T$5</f>
        <v>157.48124976128821</v>
      </c>
      <c r="N32" s="11"/>
      <c r="O32" s="11"/>
    </row>
    <row r="33" spans="1:15" x14ac:dyDescent="0.3">
      <c r="A33" s="2">
        <v>32</v>
      </c>
      <c r="B33" s="15">
        <v>7.0609999999999999</v>
      </c>
      <c r="C33" s="15">
        <v>61.887999999999998</v>
      </c>
      <c r="D33" s="15">
        <v>0.89990000000000003</v>
      </c>
      <c r="E33" s="11">
        <f>Tabela1[[#This Row],[Viscosidade 0,5g (cp)]]/$T$3</f>
        <v>17.508058517232829</v>
      </c>
      <c r="F33" s="11">
        <f>Tabela1[[#This Row],[Viscosidade 1,0g (cp)]]/$T$3</f>
        <v>153.45400446317876</v>
      </c>
      <c r="G33" s="11">
        <f>LN(Tabela1[[#This Row],[Viscosidade Relativa (0,5g)]])/$Q$2</f>
        <v>5.7253225232740483</v>
      </c>
      <c r="H33" s="11">
        <f>LN(Tabela1[[#This Row],[Viscosidade Relativa (1,0g)]])/$Q$3</f>
        <v>5.0334008769336434</v>
      </c>
      <c r="I33" s="11">
        <f>(($Q$3*Tabela1[[#This Row],[Viscosidade Inerente (0,5g)]]) - $Q$2*Tabela1[[#This Row],[Viscosidade Inerente (1,0g)]])/($Q$3-$Q$2)</f>
        <v>6.4172441696144533</v>
      </c>
      <c r="J33" s="11">
        <f>Tabela1[[#This Row],[Viscosidade Intrínseca (dL/g)]]*100</f>
        <v>641.72441696144529</v>
      </c>
      <c r="K33" s="14">
        <v>11.98</v>
      </c>
      <c r="L33" s="11">
        <f>100*(10^(LOG10(Tabela1[[#This Row],[Viscosidade Intrínseca (dL/g)]]) +LOG10(1.833 -0.0589*Tabela1[[#This Row],[% de Nitrogênio da Amostra]])+LOG10((14.15 - Tabela1[[#This Row],[% de Nitrogênio da Amostra]])*0.114)))</f>
        <v>178.9710165431577</v>
      </c>
      <c r="M33" s="12">
        <f>((Tabela1[[#This Row],[Viscosidade Intrínseca Corrigida pela % de Nitrogênio (mL/g)]]/100)/$T$4)^1/$T$5</f>
        <v>134.56467409259977</v>
      </c>
      <c r="N33" s="11"/>
      <c r="O33" s="11"/>
    </row>
    <row r="34" spans="1:15" x14ac:dyDescent="0.3">
      <c r="A34" s="2">
        <v>33</v>
      </c>
      <c r="B34" s="15">
        <v>10.784000000000001</v>
      </c>
      <c r="C34" s="15">
        <v>75.981999999999999</v>
      </c>
      <c r="D34" s="15">
        <v>0.89659999999999995</v>
      </c>
      <c r="E34" s="11">
        <f>Tabela1[[#This Row],[Viscosidade 0,5g (cp)]]/$T$3</f>
        <v>26.739399950409126</v>
      </c>
      <c r="F34" s="11">
        <f>Tabela1[[#This Row],[Viscosidade 1,0g (cp)]]/$T$3</f>
        <v>188.4006942722539</v>
      </c>
      <c r="G34" s="11">
        <f>LN(Tabela1[[#This Row],[Viscosidade Relativa (0,5g)]])/$Q$2</f>
        <v>6.5722762625455315</v>
      </c>
      <c r="H34" s="11">
        <f>LN(Tabela1[[#This Row],[Viscosidade Relativa (1,0g)]])/$Q$3</f>
        <v>5.2385710472323614</v>
      </c>
      <c r="I34" s="11">
        <f>(($Q$3*Tabela1[[#This Row],[Viscosidade Inerente (0,5g)]]) - $Q$2*Tabela1[[#This Row],[Viscosidade Inerente (1,0g)]])/($Q$3-$Q$2)</f>
        <v>7.9059814778587016</v>
      </c>
      <c r="J34" s="11">
        <f>Tabela1[[#This Row],[Viscosidade Intrínseca (dL/g)]]*100</f>
        <v>790.5981477858702</v>
      </c>
      <c r="K34" s="14">
        <v>12.23</v>
      </c>
      <c r="L34" s="11">
        <f>100*(10^(LOG10(Tabela1[[#This Row],[Viscosidade Intrínseca (dL/g)]]) +LOG10(1.833 -0.0589*Tabela1[[#This Row],[% de Nitrogênio da Amostra]])+LOG10((14.15 - Tabela1[[#This Row],[% de Nitrogênio da Amostra]])*0.114)))</f>
        <v>192.54028743520635</v>
      </c>
      <c r="M34" s="12">
        <f>((Tabela1[[#This Row],[Viscosidade Intrínseca Corrigida pela % de Nitrogênio (mL/g)]]/100)/$T$4)^1/$T$5</f>
        <v>144.76713340992958</v>
      </c>
      <c r="N34" s="11"/>
      <c r="O34" s="11"/>
    </row>
    <row r="35" spans="1:15" x14ac:dyDescent="0.3">
      <c r="A35" s="2">
        <v>34</v>
      </c>
      <c r="B35" s="15">
        <v>10.327999999999999</v>
      </c>
      <c r="C35" s="15">
        <v>77.033000000000001</v>
      </c>
      <c r="D35" s="15">
        <v>0.8962</v>
      </c>
      <c r="E35" s="11">
        <f>Tabela1[[#This Row],[Viscosidade 0,5g (cp)]]/$T$3</f>
        <v>25.608727994049094</v>
      </c>
      <c r="F35" s="11">
        <f>Tabela1[[#This Row],[Viscosidade 1,0g (cp)]]/$T$3</f>
        <v>191.00669476816267</v>
      </c>
      <c r="G35" s="11">
        <f>LN(Tabela1[[#This Row],[Viscosidade Relativa (0,5g)]])/$Q$2</f>
        <v>6.4858664612943118</v>
      </c>
      <c r="H35" s="11">
        <f>LN(Tabela1[[#This Row],[Viscosidade Relativa (1,0g)]])/$Q$3</f>
        <v>5.252308478574566</v>
      </c>
      <c r="I35" s="11">
        <f>(($Q$3*Tabela1[[#This Row],[Viscosidade Inerente (0,5g)]]) - $Q$2*Tabela1[[#This Row],[Viscosidade Inerente (1,0g)]])/($Q$3-$Q$2)</f>
        <v>7.7194244440140576</v>
      </c>
      <c r="J35" s="11">
        <f>Tabela1[[#This Row],[Viscosidade Intrínseca (dL/g)]]*100</f>
        <v>771.94244440140574</v>
      </c>
      <c r="K35" s="14">
        <v>11.92</v>
      </c>
      <c r="L35" s="11">
        <f>100*(10^(LOG10(Tabela1[[#This Row],[Viscosidade Intrínseca (dL/g)]]) +LOG10(1.833 -0.0589*Tabela1[[#This Row],[% de Nitrogênio da Amostra]])+LOG10((14.15 - Tabela1[[#This Row],[% de Nitrogênio da Amostra]])*0.114)))</f>
        <v>221.9337990896625</v>
      </c>
      <c r="M35" s="12">
        <f>((Tabela1[[#This Row],[Viscosidade Intrínseca Corrigida pela % de Nitrogênio (mL/g)]]/100)/$T$4)^1/$T$5</f>
        <v>166.86751811252822</v>
      </c>
      <c r="N35" s="11"/>
      <c r="O35" s="11"/>
    </row>
    <row r="36" spans="1:15" x14ac:dyDescent="0.3">
      <c r="A36" s="2">
        <v>35</v>
      </c>
      <c r="B36" s="15">
        <v>11.503</v>
      </c>
      <c r="C36" s="15">
        <v>78.328000000000003</v>
      </c>
      <c r="D36" s="15">
        <v>0.89610000000000001</v>
      </c>
      <c r="E36" s="11">
        <f>Tabela1[[#This Row],[Viscosidade 0,5g (cp)]]/$T$3</f>
        <v>28.52219191668733</v>
      </c>
      <c r="F36" s="11">
        <f>Tabela1[[#This Row],[Viscosidade 1,0g (cp)]]/$T$3</f>
        <v>194.2177039424746</v>
      </c>
      <c r="G36" s="11">
        <f>LN(Tabela1[[#This Row],[Viscosidade Relativa (0,5g)]])/$Q$2</f>
        <v>6.7013648960333754</v>
      </c>
      <c r="H36" s="11">
        <f>LN(Tabela1[[#This Row],[Viscosidade Relativa (1,0g)]])/$Q$3</f>
        <v>5.2689797151545852</v>
      </c>
      <c r="I36" s="11">
        <f>(($Q$3*Tabela1[[#This Row],[Viscosidade Inerente (0,5g)]]) - $Q$2*Tabela1[[#This Row],[Viscosidade Inerente (1,0g)]])/($Q$3-$Q$2)</f>
        <v>8.1337500769121647</v>
      </c>
      <c r="J36" s="11">
        <f>Tabela1[[#This Row],[Viscosidade Intrínseca (dL/g)]]*100</f>
        <v>813.37500769121652</v>
      </c>
      <c r="K36" s="14">
        <v>11.87</v>
      </c>
      <c r="L36" s="11">
        <f>100*(10^(LOG10(Tabela1[[#This Row],[Viscosidade Intrínseca (dL/g)]]) +LOG10(1.833 -0.0589*Tabela1[[#This Row],[% de Nitrogênio da Amostra]])+LOG10((14.15 - Tabela1[[#This Row],[% de Nitrogênio da Amostra]])*0.114)))</f>
        <v>239.71146590920478</v>
      </c>
      <c r="M36" s="12">
        <f>((Tabela1[[#This Row],[Viscosidade Intrínseca Corrigida pela % de Nitrogênio (mL/g)]]/100)/$T$4)^1/$T$5</f>
        <v>180.23418489413893</v>
      </c>
      <c r="N36" s="11"/>
      <c r="O36" s="11"/>
    </row>
    <row r="37" spans="1:15" x14ac:dyDescent="0.3">
      <c r="A37" s="2">
        <v>36</v>
      </c>
      <c r="B37" s="15">
        <v>10.432</v>
      </c>
      <c r="C37" s="15">
        <v>57.329000000000001</v>
      </c>
      <c r="D37" s="15">
        <v>0.89700000000000002</v>
      </c>
      <c r="E37" s="11">
        <f>Tabela1[[#This Row],[Viscosidade 0,5g (cp)]]/$T$3</f>
        <v>25.86660054549963</v>
      </c>
      <c r="F37" s="11">
        <f>Tabela1[[#This Row],[Viscosidade 1,0g (cp)]]/$T$3</f>
        <v>142.14976444334243</v>
      </c>
      <c r="G37" s="11">
        <f>LN(Tabela1[[#This Row],[Viscosidade Relativa (0,5g)]])/$Q$2</f>
        <v>6.5059051645742239</v>
      </c>
      <c r="H37" s="11">
        <f>LN(Tabela1[[#This Row],[Viscosidade Relativa (1,0g)]])/$Q$3</f>
        <v>4.9568811809963913</v>
      </c>
      <c r="I37" s="11">
        <f>(($Q$3*Tabela1[[#This Row],[Viscosidade Inerente (0,5g)]]) - $Q$2*Tabela1[[#This Row],[Viscosidade Inerente (1,0g)]])/($Q$3-$Q$2)</f>
        <v>8.0549291481520555</v>
      </c>
      <c r="J37" s="11">
        <f>Tabela1[[#This Row],[Viscosidade Intrínseca (dL/g)]]*100</f>
        <v>805.49291481520549</v>
      </c>
      <c r="K37" s="14">
        <v>11.95</v>
      </c>
      <c r="L37" s="11">
        <f>100*(10^(LOG10(Tabela1[[#This Row],[Viscosidade Intrínseca (dL/g)]]) +LOG10(1.833 -0.0589*Tabela1[[#This Row],[% de Nitrogênio da Amostra]])+LOG10((14.15 - Tabela1[[#This Row],[% de Nitrogênio da Amostra]])*0.114)))</f>
        <v>228.10718896259314</v>
      </c>
      <c r="M37" s="12">
        <f>((Tabela1[[#This Row],[Viscosidade Intrínseca Corrigida pela % de Nitrogênio (mL/g)]]/100)/$T$4)^1/$T$5</f>
        <v>171.50916463352868</v>
      </c>
      <c r="N37" s="11"/>
      <c r="O37" s="11"/>
    </row>
    <row r="38" spans="1:15" x14ac:dyDescent="0.3">
      <c r="A38" s="2">
        <v>37</v>
      </c>
      <c r="B38" s="15">
        <v>14.734</v>
      </c>
      <c r="C38" s="15">
        <v>57.935000000000002</v>
      </c>
      <c r="D38" s="15">
        <v>0.9022</v>
      </c>
      <c r="E38" s="11">
        <f>Tabela1[[#This Row],[Viscosidade 0,5g (cp)]]/$T$3</f>
        <v>36.533597818001489</v>
      </c>
      <c r="F38" s="11">
        <f>Tabela1[[#This Row],[Viscosidade 1,0g (cp)]]/$T$3</f>
        <v>143.65236796429457</v>
      </c>
      <c r="G38" s="11">
        <f>LN(Tabela1[[#This Row],[Viscosidade Relativa (0,5g)]])/$Q$2</f>
        <v>7.196464650726873</v>
      </c>
      <c r="H38" s="11">
        <f>LN(Tabela1[[#This Row],[Viscosidade Relativa (1,0g)]])/$Q$3</f>
        <v>4.9673962695518403</v>
      </c>
      <c r="I38" s="11">
        <f>(($Q$3*Tabela1[[#This Row],[Viscosidade Inerente (0,5g)]]) - $Q$2*Tabela1[[#This Row],[Viscosidade Inerente (1,0g)]])/($Q$3-$Q$2)</f>
        <v>9.4255330319019066</v>
      </c>
      <c r="J38" s="11">
        <f>Tabela1[[#This Row],[Viscosidade Intrínseca (dL/g)]]*100</f>
        <v>942.55330319019072</v>
      </c>
      <c r="K38" s="14">
        <v>12.21</v>
      </c>
      <c r="L38" s="11">
        <f>100*(10^(LOG10(Tabela1[[#This Row],[Viscosidade Intrínseca (dL/g)]]) +LOG10(1.833 -0.0589*Tabela1[[#This Row],[% de Nitrogênio da Amostra]])+LOG10((14.15 - Tabela1[[#This Row],[% de Nitrogênio da Amostra]])*0.114)))</f>
        <v>232.18373971640412</v>
      </c>
      <c r="M38" s="12">
        <f>((Tabela1[[#This Row],[Viscosidade Intrínseca Corrigida pela % de Nitrogênio (mL/g)]]/100)/$T$4)^1/$T$5</f>
        <v>174.57424038827378</v>
      </c>
      <c r="N38" s="11"/>
      <c r="O38" s="11"/>
    </row>
    <row r="39" spans="1:15" x14ac:dyDescent="0.3">
      <c r="A39" s="2">
        <v>38</v>
      </c>
      <c r="B39" s="15">
        <v>9.1617499999999996</v>
      </c>
      <c r="C39" s="15">
        <v>51.28</v>
      </c>
      <c r="D39" s="15">
        <v>0.90339999999999998</v>
      </c>
      <c r="E39" s="11">
        <f>Tabela1[[#This Row],[Viscosidade 0,5g (cp)]]/$T$3</f>
        <v>22.716960079345402</v>
      </c>
      <c r="F39" s="11">
        <f>Tabela1[[#This Row],[Viscosidade 1,0g (cp)]]/$T$3</f>
        <v>127.1510042152244</v>
      </c>
      <c r="G39" s="11">
        <f>LN(Tabela1[[#This Row],[Viscosidade Relativa (0,5g)]])/$Q$2</f>
        <v>6.2462235711528722</v>
      </c>
      <c r="H39" s="11">
        <f>LN(Tabela1[[#This Row],[Viscosidade Relativa (1,0g)]])/$Q$3</f>
        <v>4.8453753897152296</v>
      </c>
      <c r="I39" s="11">
        <f>(($Q$3*Tabela1[[#This Row],[Viscosidade Inerente (0,5g)]]) - $Q$2*Tabela1[[#This Row],[Viscosidade Inerente (1,0g)]])/($Q$3-$Q$2)</f>
        <v>7.6470717525905147</v>
      </c>
      <c r="J39" s="11">
        <f>Tabela1[[#This Row],[Viscosidade Intrínseca (dL/g)]]*100</f>
        <v>764.7071752590515</v>
      </c>
      <c r="K39" s="14">
        <v>12.17</v>
      </c>
      <c r="L39" s="11">
        <f>100*(10^(LOG10(Tabela1[[#This Row],[Viscosidade Intrínseca (dL/g)]]) +LOG10(1.833 -0.0589*Tabela1[[#This Row],[% de Nitrogênio da Amostra]])+LOG10((14.15 - Tabela1[[#This Row],[% de Nitrogênio da Amostra]])*0.114)))</f>
        <v>192.66470723158517</v>
      </c>
      <c r="M39" s="12">
        <f>((Tabela1[[#This Row],[Viscosidade Intrínseca Corrigida pela % de Nitrogênio (mL/g)]]/100)/$T$4)^1/$T$5</f>
        <v>144.86068212901142</v>
      </c>
      <c r="N39" s="11"/>
      <c r="O39" s="11"/>
    </row>
    <row r="40" spans="1:15" x14ac:dyDescent="0.3">
      <c r="A40" s="2">
        <v>39</v>
      </c>
      <c r="B40" s="15">
        <v>10.0831</v>
      </c>
      <c r="C40" s="15">
        <v>83.328000000000003</v>
      </c>
      <c r="D40" s="15">
        <v>0.8982</v>
      </c>
      <c r="E40" s="11">
        <f>Tabela1[[#This Row],[Viscosidade 0,5g (cp)]]/$T$3</f>
        <v>25.001487726258368</v>
      </c>
      <c r="F40" s="11">
        <f>Tabela1[[#This Row],[Viscosidade 1,0g (cp)]]/$T$3</f>
        <v>206.61542276221178</v>
      </c>
      <c r="G40" s="11">
        <f>LN(Tabela1[[#This Row],[Viscosidade Relativa (0,5g)]])/$Q$2</f>
        <v>6.4378706642958843</v>
      </c>
      <c r="H40" s="11">
        <f>LN(Tabela1[[#This Row],[Viscosidade Relativa (1,0g)]])/$Q$3</f>
        <v>5.3308592042488643</v>
      </c>
      <c r="I40" s="11">
        <f>(($Q$3*Tabela1[[#This Row],[Viscosidade Inerente (0,5g)]]) - $Q$2*Tabela1[[#This Row],[Viscosidade Inerente (1,0g)]])/($Q$3-$Q$2)</f>
        <v>7.5448821243429043</v>
      </c>
      <c r="J40" s="11">
        <f>Tabela1[[#This Row],[Viscosidade Intrínseca (dL/g)]]*100</f>
        <v>754.4882124342904</v>
      </c>
      <c r="K40" s="14">
        <v>11.87</v>
      </c>
      <c r="L40" s="11">
        <f>100*(10^(LOG10(Tabela1[[#This Row],[Viscosidade Intrínseca (dL/g)]]) +LOG10(1.833 -0.0589*Tabela1[[#This Row],[% de Nitrogênio da Amostra]])+LOG10((14.15 - Tabela1[[#This Row],[% de Nitrogênio da Amostra]])*0.114)))</f>
        <v>222.35681414310116</v>
      </c>
      <c r="M40" s="12">
        <f>((Tabela1[[#This Row],[Viscosidade Intrínseca Corrigida pela % de Nitrogênio (mL/g)]]/100)/$T$4)^1/$T$5</f>
        <v>167.18557454368508</v>
      </c>
      <c r="N40" s="11"/>
      <c r="O40" s="11"/>
    </row>
    <row r="41" spans="1:15" x14ac:dyDescent="0.3">
      <c r="A41" s="2">
        <v>40</v>
      </c>
      <c r="E41" s="11">
        <f>Tabela1[[#This Row],[Viscosidade 0,5g (cp)]]/$T$3</f>
        <v>0</v>
      </c>
      <c r="F41" s="11">
        <f>Tabela1[[#This Row],[Viscosidade 1,0g (cp)]]/$T$3</f>
        <v>0</v>
      </c>
      <c r="G41" s="11" t="e">
        <f>LN(Tabela1[[#This Row],[Viscosidade Relativa (0,5g)]])/$Q$2</f>
        <v>#NUM!</v>
      </c>
      <c r="H41" s="11" t="e">
        <f>LN(Tabela1[[#This Row],[Viscosidade Relativa (1,0g)]])/$Q$3</f>
        <v>#NUM!</v>
      </c>
      <c r="I41" s="11" t="e">
        <f>(($Q$3*Tabela1[[#This Row],[Viscosidade Inerente (0,5g)]]) - $Q$2*Tabela1[[#This Row],[Viscosidade Inerente (1,0g)]])/($Q$3-$Q$2)</f>
        <v>#NUM!</v>
      </c>
      <c r="J41" s="11" t="e">
        <f>Tabela1[[#This Row],[Viscosidade Intrínseca (dL/g)]]*100</f>
        <v>#NUM!</v>
      </c>
      <c r="K41" s="14">
        <v>12.18</v>
      </c>
      <c r="L41" s="11" t="e">
        <f>100*(10^(LOG10(Tabela1[[#This Row],[Viscosidade Intrínseca (dL/g)]]) +LOG10(1.833 -0.0589*Tabela1[[#This Row],[% de Nitrogênio da Amostra]])+LOG10((14.15 - Tabela1[[#This Row],[% de Nitrogênio da Amostra]])*0.114)))</f>
        <v>#NUM!</v>
      </c>
      <c r="M41" s="12" t="e">
        <f>((Tabela1[[#This Row],[Viscosidade Intrínseca Corrigida pela % de Nitrogênio (mL/g)]]/100)/$T$4)^1/$T$5</f>
        <v>#NUM!</v>
      </c>
      <c r="N41" s="11"/>
      <c r="O41" s="11"/>
    </row>
    <row r="42" spans="1:15" x14ac:dyDescent="0.3">
      <c r="A42" s="2">
        <v>41</v>
      </c>
      <c r="B42" s="15">
        <v>4.9958</v>
      </c>
      <c r="C42" s="15">
        <v>24.402999999999999</v>
      </c>
      <c r="D42" s="15">
        <v>0.89910000000000001</v>
      </c>
      <c r="E42" s="11">
        <f>Tabela1[[#This Row],[Viscosidade 0,5g (cp)]]/$T$3</f>
        <v>12.387304735928589</v>
      </c>
      <c r="F42" s="11">
        <f>Tabela1[[#This Row],[Viscosidade 1,0g (cp)]]/$T$3</f>
        <v>60.508306471609224</v>
      </c>
      <c r="G42" s="11">
        <f>LN(Tabela1[[#This Row],[Viscosidade Relativa (0,5g)]])/$Q$2</f>
        <v>5.0333442730784448</v>
      </c>
      <c r="H42" s="11">
        <f>LN(Tabela1[[#This Row],[Viscosidade Relativa (1,0g)]])/$Q$3</f>
        <v>4.1027806526638102</v>
      </c>
      <c r="I42" s="11">
        <f>(($Q$3*Tabela1[[#This Row],[Viscosidade Inerente (0,5g)]]) - $Q$2*Tabela1[[#This Row],[Viscosidade Inerente (1,0g)]])/($Q$3-$Q$2)</f>
        <v>5.9639078934930794</v>
      </c>
      <c r="J42" s="11">
        <f>Tabela1[[#This Row],[Viscosidade Intrínseca (dL/g)]]*100</f>
        <v>596.39078934930797</v>
      </c>
      <c r="K42" s="14">
        <v>10.97</v>
      </c>
      <c r="L42" s="11">
        <f>100*(10^(LOG10(Tabela1[[#This Row],[Viscosidade Intrínseca (dL/g)]]) +LOG10(1.833 -0.0589*Tabela1[[#This Row],[% de Nitrogênio da Amostra]])+LOG10((14.15 - Tabela1[[#This Row],[% de Nitrogênio da Amostra]])*0.114)))</f>
        <v>256.60490501214838</v>
      </c>
      <c r="M42" s="12">
        <f>((Tabela1[[#This Row],[Viscosidade Intrínseca Corrigida pela % de Nitrogênio (mL/g)]]/100)/$T$4)^1/$T$5</f>
        <v>192.93601880612661</v>
      </c>
      <c r="N42" s="11"/>
      <c r="O42" s="11"/>
    </row>
    <row r="43" spans="1:15" x14ac:dyDescent="0.3">
      <c r="A43" s="2">
        <v>42</v>
      </c>
      <c r="B43" s="15">
        <v>4.5890000000000004</v>
      </c>
      <c r="C43" s="15">
        <v>23.992999999999999</v>
      </c>
      <c r="D43" s="15">
        <v>0.89780000000000004</v>
      </c>
      <c r="E43" s="11">
        <f>Tabela1[[#This Row],[Viscosidade 0,5g (cp)]]/$T$3</f>
        <v>11.378626332754774</v>
      </c>
      <c r="F43" s="11">
        <f>Tabela1[[#This Row],[Viscosidade 1,0g (cp)]]/$T$3</f>
        <v>59.491693528390776</v>
      </c>
      <c r="G43" s="11">
        <f>LN(Tabela1[[#This Row],[Viscosidade Relativa (0,5g)]])/$Q$2</f>
        <v>4.8634734250310219</v>
      </c>
      <c r="H43" s="11">
        <f>LN(Tabela1[[#This Row],[Viscosidade Relativa (1,0g)]])/$Q$3</f>
        <v>4.0858366982410992</v>
      </c>
      <c r="I43" s="11">
        <f>(($Q$3*Tabela1[[#This Row],[Viscosidade Inerente (0,5g)]]) - $Q$2*Tabela1[[#This Row],[Viscosidade Inerente (1,0g)]])/($Q$3-$Q$2)</f>
        <v>5.6411101518209446</v>
      </c>
      <c r="J43" s="11">
        <f>Tabela1[[#This Row],[Viscosidade Intrínseca (dL/g)]]*100</f>
        <v>564.11101518209443</v>
      </c>
      <c r="K43" s="14">
        <v>11.14</v>
      </c>
      <c r="L43" s="11">
        <f>100*(10^(LOG10(Tabela1[[#This Row],[Viscosidade Intrínseca (dL/g)]]) +LOG10(1.833 -0.0589*Tabela1[[#This Row],[% de Nitrogênio da Amostra]])+LOG10((14.15 - Tabela1[[#This Row],[% de Nitrogênio da Amostra]])*0.114)))</f>
        <v>227.80251518141284</v>
      </c>
      <c r="M43" s="12">
        <f>((Tabela1[[#This Row],[Viscosidade Intrínseca Corrigida pela % de Nitrogênio (mL/g)]]/100)/$T$4)^1/$T$5</f>
        <v>171.28008660256606</v>
      </c>
      <c r="N43" s="11"/>
      <c r="O43" s="11"/>
    </row>
    <row r="44" spans="1:15" x14ac:dyDescent="0.3">
      <c r="A44" s="2">
        <v>43</v>
      </c>
      <c r="B44" s="15">
        <v>4.5549999999999997</v>
      </c>
      <c r="C44" s="15">
        <v>24.364999999999998</v>
      </c>
      <c r="D44" s="15">
        <v>0.89849999999999997</v>
      </c>
      <c r="E44" s="11">
        <f>Tabela1[[#This Row],[Viscosidade 0,5g (cp)]]/$T$3</f>
        <v>11.29432184478056</v>
      </c>
      <c r="F44" s="11">
        <f>Tabela1[[#This Row],[Viscosidade 1,0g (cp)]]/$T$3</f>
        <v>60.414083808579221</v>
      </c>
      <c r="G44" s="11">
        <f>LN(Tabela1[[#This Row],[Viscosidade Relativa (0,5g)]])/$Q$2</f>
        <v>4.8486002156294727</v>
      </c>
      <c r="H44" s="11">
        <f>LN(Tabela1[[#This Row],[Viscosidade Relativa (1,0g)]])/$Q$3</f>
        <v>4.1012222533982845</v>
      </c>
      <c r="I44" s="11">
        <f>(($Q$3*Tabela1[[#This Row],[Viscosidade Inerente (0,5g)]]) - $Q$2*Tabela1[[#This Row],[Viscosidade Inerente (1,0g)]])/($Q$3-$Q$2)</f>
        <v>5.595978177860661</v>
      </c>
      <c r="J44" s="11">
        <f>Tabela1[[#This Row],[Viscosidade Intrínseca (dL/g)]]*100</f>
        <v>559.59781778606612</v>
      </c>
      <c r="K44" s="14">
        <v>11.03</v>
      </c>
      <c r="L44" s="11">
        <f>100*(10^(LOG10(Tabela1[[#This Row],[Viscosidade Intrínseca (dL/g)]]) +LOG10(1.833 -0.0589*Tabela1[[#This Row],[% de Nitrogênio da Amostra]])+LOG10((14.15 - Tabela1[[#This Row],[% de Nitrogênio da Amostra]])*0.114)))</f>
        <v>235.5279399864246</v>
      </c>
      <c r="M44" s="12">
        <f>((Tabela1[[#This Row],[Viscosidade Intrínseca Corrigida pela % de Nitrogênio (mL/g)]]/100)/$T$4)^1/$T$5</f>
        <v>177.08867668152226</v>
      </c>
      <c r="N44" s="11"/>
      <c r="O44" s="11"/>
    </row>
    <row r="45" spans="1:15" x14ac:dyDescent="0.3">
      <c r="A45" s="2">
        <v>44</v>
      </c>
      <c r="B45" s="15">
        <v>4.6520000000000001</v>
      </c>
      <c r="C45" s="15">
        <v>25.023</v>
      </c>
      <c r="D45" s="23">
        <v>0.89600000000000002</v>
      </c>
      <c r="E45" s="11">
        <f>Tabela1[[#This Row],[Viscosidade 0,5g (cp)]]/$T$3</f>
        <v>11.534837589883463</v>
      </c>
      <c r="F45" s="11">
        <f>Tabela1[[#This Row],[Viscosidade 1,0g (cp)]]/$T$3</f>
        <v>62.045623605256637</v>
      </c>
      <c r="G45" s="11">
        <f>LN(Tabela1[[#This Row],[Viscosidade Relativa (0,5g)]])/$Q$2</f>
        <v>4.8907436235184649</v>
      </c>
      <c r="H45" s="11">
        <f>LN(Tabela1[[#This Row],[Viscosidade Relativa (1,0g)]])/$Q$3</f>
        <v>4.1278699790303994</v>
      </c>
      <c r="I45" s="11">
        <f>(($Q$3*Tabela1[[#This Row],[Viscosidade Inerente (0,5g)]]) - $Q$2*Tabela1[[#This Row],[Viscosidade Inerente (1,0g)]])/($Q$3-$Q$2)</f>
        <v>5.6536172680065304</v>
      </c>
      <c r="J45" s="11">
        <f>Tabela1[[#This Row],[Viscosidade Intrínseca (dL/g)]]*100</f>
        <v>565.36172680065306</v>
      </c>
      <c r="K45" s="14">
        <v>11.25</v>
      </c>
      <c r="L45" s="11">
        <f>100*(10^(LOG10(Tabela1[[#This Row],[Viscosidade Intrínseca (dL/g)]]) +LOG10(1.833 -0.0589*Tabela1[[#This Row],[% de Nitrogênio da Amostra]])+LOG10((14.15 - Tabela1[[#This Row],[% de Nitrogênio da Amostra]])*0.114)))</f>
        <v>218.75313737002637</v>
      </c>
      <c r="M45" s="12">
        <f>((Tabela1[[#This Row],[Viscosidade Intrínseca Corrigida pela % de Nitrogênio (mL/g)]]/100)/$T$4)^1/$T$5</f>
        <v>164.47604313535817</v>
      </c>
      <c r="N45" s="11"/>
      <c r="O45" s="11"/>
    </row>
    <row r="46" spans="1:15" x14ac:dyDescent="0.3">
      <c r="A46" s="2">
        <v>45</v>
      </c>
      <c r="B46" s="15">
        <v>10.157</v>
      </c>
      <c r="C46" s="15">
        <v>84.015000000000001</v>
      </c>
      <c r="D46" s="15">
        <v>0.89570000000000005</v>
      </c>
      <c r="E46" s="11">
        <f>Tabela1[[#This Row],[Viscosidade 0,5g (cp)]]/$T$3</f>
        <v>25.184726010414085</v>
      </c>
      <c r="F46" s="11">
        <f>Tabela1[[#This Row],[Viscosidade 1,0g (cp)]]/$T$3</f>
        <v>208.31886932804363</v>
      </c>
      <c r="G46" s="11">
        <f>LN(Tabela1[[#This Row],[Viscosidade Relativa (0,5g)]])/$Q$2</f>
        <v>6.4524754001203579</v>
      </c>
      <c r="H46" s="11">
        <f>LN(Tabela1[[#This Row],[Viscosidade Relativa (1,0g)]])/$Q$3</f>
        <v>5.3390699314327197</v>
      </c>
      <c r="I46" s="11">
        <f>(($Q$3*Tabela1[[#This Row],[Viscosidade Inerente (0,5g)]]) - $Q$2*Tabela1[[#This Row],[Viscosidade Inerente (1,0g)]])/($Q$3-$Q$2)</f>
        <v>7.5658808688079962</v>
      </c>
      <c r="J46" s="11">
        <f>Tabela1[[#This Row],[Viscosidade Intrínseca (dL/g)]]*100</f>
        <v>756.58808688079966</v>
      </c>
      <c r="K46" s="14">
        <v>11.89</v>
      </c>
      <c r="L46" s="11">
        <f>100*(10^(LOG10(Tabela1[[#This Row],[Viscosidade Intrínseca (dL/g)]]) +LOG10(1.833 -0.0589*Tabela1[[#This Row],[% de Nitrogênio da Amostra]])+LOG10((14.15 - Tabela1[[#This Row],[% de Nitrogênio da Amostra]])*0.114)))</f>
        <v>220.7901211987371</v>
      </c>
      <c r="M46" s="12">
        <f>((Tabela1[[#This Row],[Viscosidade Intrínseca Corrigida pela % de Nitrogênio (mL/g)]]/100)/$T$4)^1/$T$5</f>
        <v>166.00760992386247</v>
      </c>
      <c r="N46" s="11"/>
      <c r="O46" s="11"/>
    </row>
    <row r="47" spans="1:15" x14ac:dyDescent="0.3">
      <c r="A47" s="2">
        <v>46</v>
      </c>
      <c r="B47" s="15">
        <v>4.7130000000000001</v>
      </c>
      <c r="C47" s="15">
        <v>24.690999999999999</v>
      </c>
      <c r="D47" s="15">
        <v>0.89419999999999999</v>
      </c>
      <c r="E47" s="11">
        <f>Tabela1[[#This Row],[Viscosidade 0,5g (cp)]]/$T$3</f>
        <v>11.686089759484256</v>
      </c>
      <c r="F47" s="11">
        <f>Tabela1[[#This Row],[Viscosidade 1,0g (cp)]]/$T$3</f>
        <v>61.222415075626081</v>
      </c>
      <c r="G47" s="11">
        <f>LN(Tabela1[[#This Row],[Viscosidade Relativa (0,5g)]])/$Q$2</f>
        <v>4.9167984500888169</v>
      </c>
      <c r="H47" s="11">
        <f>LN(Tabela1[[#This Row],[Viscosidade Relativa (1,0g)]])/$Q$3</f>
        <v>4.1145133818673321</v>
      </c>
      <c r="I47" s="11">
        <f>(($Q$3*Tabela1[[#This Row],[Viscosidade Inerente (0,5g)]]) - $Q$2*Tabela1[[#This Row],[Viscosidade Inerente (1,0g)]])/($Q$3-$Q$2)</f>
        <v>5.7190835183103017</v>
      </c>
      <c r="J47" s="11">
        <f>Tabela1[[#This Row],[Viscosidade Intrínseca (dL/g)]]*100</f>
        <v>571.90835183103013</v>
      </c>
      <c r="K47" s="14">
        <v>11.07</v>
      </c>
      <c r="L47" s="11">
        <f>100*(10^(LOG10(Tabela1[[#This Row],[Viscosidade Intrínseca (dL/g)]]) +LOG10(1.833 -0.0589*Tabela1[[#This Row],[% de Nitrogênio da Amostra]])+LOG10((14.15 - Tabela1[[#This Row],[% de Nitrogênio da Amostra]])*0.114)))</f>
        <v>237.1501732498989</v>
      </c>
      <c r="M47" s="12">
        <f>((Tabela1[[#This Row],[Viscosidade Intrínseca Corrigida pela % de Nitrogênio (mL/g)]]/100)/$T$4)^1/$T$5</f>
        <v>178.30840093977361</v>
      </c>
      <c r="N47" s="11"/>
      <c r="O47" s="11"/>
    </row>
    <row r="48" spans="1:15" x14ac:dyDescent="0.3">
      <c r="A48" s="2">
        <v>47</v>
      </c>
      <c r="B48" s="15">
        <v>9.6920000000000002</v>
      </c>
      <c r="C48" s="15">
        <v>82.058000000000007</v>
      </c>
      <c r="D48" s="15">
        <v>0.89559999999999995</v>
      </c>
      <c r="E48" s="11">
        <f>Tabela1[[#This Row],[Viscosidade 0,5g (cp)]]/$T$3</f>
        <v>24.031738160178527</v>
      </c>
      <c r="F48" s="11">
        <f>Tabela1[[#This Row],[Viscosidade 1,0g (cp)]]/$T$3</f>
        <v>203.46640218199855</v>
      </c>
      <c r="G48" s="11">
        <f>LN(Tabela1[[#This Row],[Viscosidade Relativa (0,5g)]])/$Q$2</f>
        <v>6.3587507601141882</v>
      </c>
      <c r="H48" s="11">
        <f>LN(Tabela1[[#This Row],[Viscosidade Relativa (1,0g)]])/$Q$3</f>
        <v>5.3155008914094113</v>
      </c>
      <c r="I48" s="11">
        <f>(($Q$3*Tabela1[[#This Row],[Viscosidade Inerente (0,5g)]]) - $Q$2*Tabela1[[#This Row],[Viscosidade Inerente (1,0g)]])/($Q$3-$Q$2)</f>
        <v>7.402000628818965</v>
      </c>
      <c r="J48" s="11">
        <f>Tabela1[[#This Row],[Viscosidade Intrínseca (dL/g)]]*100</f>
        <v>740.20006288189654</v>
      </c>
      <c r="K48" s="14">
        <v>10.79</v>
      </c>
      <c r="L48" s="11">
        <f>100*(10^(LOG10(Tabela1[[#This Row],[Viscosidade Intrínseca (dL/g)]]) +LOG10(1.833 -0.0589*Tabela1[[#This Row],[% de Nitrogênio da Amostra]])+LOG10((14.15 - Tabela1[[#This Row],[% de Nitrogênio da Amostra]])*0.114)))</f>
        <v>339.5138736101278</v>
      </c>
      <c r="M48" s="12">
        <f>((Tabela1[[#This Row],[Viscosidade Intrínseca Corrigida pela % de Nitrogênio (mL/g)]]/100)/$T$4)^1/$T$5</f>
        <v>255.27358918054722</v>
      </c>
      <c r="N48" s="11"/>
      <c r="O48" s="11"/>
    </row>
    <row r="49" spans="1:15" x14ac:dyDescent="0.3">
      <c r="A49" s="2">
        <v>48</v>
      </c>
      <c r="B49" s="15">
        <v>9.6920000000000002</v>
      </c>
      <c r="C49" s="15">
        <v>82.058000000000007</v>
      </c>
      <c r="D49" s="15">
        <v>0.89559999999999995</v>
      </c>
      <c r="E49" s="11">
        <f>Tabela1[[#This Row],[Viscosidade 0,5g (cp)]]/$T$3</f>
        <v>24.031738160178527</v>
      </c>
      <c r="F49" s="11">
        <f>Tabela1[[#This Row],[Viscosidade 1,0g (cp)]]/$T$3</f>
        <v>203.46640218199855</v>
      </c>
      <c r="G49" s="11">
        <f>LN(Tabela1[[#This Row],[Viscosidade Relativa (0,5g)]])/$Q$2</f>
        <v>6.3587507601141882</v>
      </c>
      <c r="H49" s="11">
        <f>LN(Tabela1[[#This Row],[Viscosidade Relativa (1,0g)]])/$Q$3</f>
        <v>5.3155008914094113</v>
      </c>
      <c r="I49" s="11">
        <f>(($Q$3*Tabela1[[#This Row],[Viscosidade Inerente (0,5g)]]) - $Q$2*Tabela1[[#This Row],[Viscosidade Inerente (1,0g)]])/($Q$3-$Q$2)</f>
        <v>7.402000628818965</v>
      </c>
      <c r="J49" s="11">
        <f>Tabela1[[#This Row],[Viscosidade Intrínseca (dL/g)]]*100</f>
        <v>740.20006288189654</v>
      </c>
      <c r="K49" s="14">
        <v>11.82</v>
      </c>
      <c r="L49" s="11">
        <f>100*(10^(LOG10(Tabela1[[#This Row],[Viscosidade Intrínseca (dL/g)]]) +LOG10(1.833 -0.0589*Tabela1[[#This Row],[% de Nitrogênio da Amostra]])+LOG10((14.15 - Tabela1[[#This Row],[% de Nitrogênio da Amostra]])*0.114)))</f>
        <v>223.50884741469866</v>
      </c>
      <c r="M49" s="12">
        <f>((Tabela1[[#This Row],[Viscosidade Intrínseca Corrigida pela % de Nitrogênio (mL/g)]]/100)/$T$4)^1/$T$5</f>
        <v>168.05176497345767</v>
      </c>
      <c r="N49" s="11"/>
      <c r="O49" s="11"/>
    </row>
    <row r="50" spans="1:15" x14ac:dyDescent="0.3">
      <c r="A50" s="2">
        <v>49</v>
      </c>
      <c r="B50" s="15">
        <v>4.9958</v>
      </c>
      <c r="C50" s="15">
        <v>24.402999999999999</v>
      </c>
      <c r="D50" s="15">
        <v>0.89910000000000001</v>
      </c>
      <c r="E50" s="11">
        <f>Tabela1[[#This Row],[Viscosidade 0,5g (cp)]]/$T$3</f>
        <v>12.387304735928589</v>
      </c>
      <c r="F50" s="11">
        <f>Tabela1[[#This Row],[Viscosidade 1,0g (cp)]]/$T$3</f>
        <v>60.508306471609224</v>
      </c>
      <c r="G50" s="11">
        <f>LN(Tabela1[[#This Row],[Viscosidade Relativa (0,5g)]])/$Q$2</f>
        <v>5.0333442730784448</v>
      </c>
      <c r="H50" s="11">
        <f>LN(Tabela1[[#This Row],[Viscosidade Relativa (1,0g)]])/$Q$3</f>
        <v>4.1027806526638102</v>
      </c>
      <c r="I50" s="11">
        <f>(($Q$3*Tabela1[[#This Row],[Viscosidade Inerente (0,5g)]]) - $Q$2*Tabela1[[#This Row],[Viscosidade Inerente (1,0g)]])/($Q$3-$Q$2)</f>
        <v>5.9639078934930794</v>
      </c>
      <c r="J50" s="11">
        <f>Tabela1[[#This Row],[Viscosidade Intrínseca (dL/g)]]*100</f>
        <v>596.39078934930797</v>
      </c>
      <c r="K50" s="14">
        <v>12.02</v>
      </c>
      <c r="L50" s="11">
        <f>100*(10^(LOG10(Tabela1[[#This Row],[Viscosidade Intrínseca (dL/g)]]) +LOG10(1.833 -0.0589*Tabela1[[#This Row],[% de Nitrogênio da Amostra]])+LOG10((14.15 - Tabela1[[#This Row],[% de Nitrogênio da Amostra]])*0.114)))</f>
        <v>162.92074884697618</v>
      </c>
      <c r="M50" s="12">
        <f>((Tabela1[[#This Row],[Viscosidade Intrínseca Corrigida pela % de Nitrogênio (mL/g)]]/100)/$T$4)^1/$T$5</f>
        <v>122.496803644343</v>
      </c>
      <c r="N50" s="11"/>
      <c r="O50" s="11"/>
    </row>
    <row r="51" spans="1:15" x14ac:dyDescent="0.3">
      <c r="A51" s="24">
        <v>50</v>
      </c>
      <c r="E51" s="11">
        <f>Tabela1[[#This Row],[Viscosidade 0,5g (cp)]]/$T$3</f>
        <v>0</v>
      </c>
      <c r="F51" s="11">
        <f>Tabela1[[#This Row],[Viscosidade 1,0g (cp)]]/$T$3</f>
        <v>0</v>
      </c>
      <c r="G51" s="11" t="e">
        <f>LN(Tabela1[[#This Row],[Viscosidade Relativa (0,5g)]])/$Q$2</f>
        <v>#NUM!</v>
      </c>
      <c r="H51" s="11" t="e">
        <f>LN(Tabela1[[#This Row],[Viscosidade Relativa (1,0g)]])/$Q$3</f>
        <v>#NUM!</v>
      </c>
      <c r="I51" s="11" t="e">
        <f>(($Q$3*Tabela1[[#This Row],[Viscosidade Inerente (0,5g)]]) - $Q$2*Tabela1[[#This Row],[Viscosidade Inerente (1,0g)]])/($Q$3-$Q$2)</f>
        <v>#NUM!</v>
      </c>
      <c r="J51" s="11" t="e">
        <f>Tabela1[[#This Row],[Viscosidade Intrínseca (dL/g)]]*100</f>
        <v>#NUM!</v>
      </c>
      <c r="K51" s="14"/>
      <c r="L51" s="11" t="e">
        <f>100*(10^(LOG10(Tabela1[[#This Row],[Viscosidade Intrínseca (dL/g)]]) +LOG10(1.833 -0.0589*Tabela1[[#This Row],[% de Nitrogênio da Amostra]])+LOG10((14.15 - Tabela1[[#This Row],[% de Nitrogênio da Amostra]])*0.114)))</f>
        <v>#NUM!</v>
      </c>
      <c r="M51" s="12" t="e">
        <f>((Tabela1[[#This Row],[Viscosidade Intrínseca Corrigida pela % de Nitrogênio (mL/g)]]/100)/$T$4)^1/$T$5</f>
        <v>#NUM!</v>
      </c>
      <c r="N51" s="11"/>
      <c r="O51" s="11"/>
    </row>
    <row r="52" spans="1:15" x14ac:dyDescent="0.3">
      <c r="A52" s="2">
        <v>51</v>
      </c>
      <c r="B52" s="15">
        <v>8.0559999999999992</v>
      </c>
      <c r="C52" s="15">
        <v>34.698</v>
      </c>
      <c r="D52" s="15">
        <v>0.89839999999999998</v>
      </c>
      <c r="E52" s="11">
        <f>Tabela1[[#This Row],[Viscosidade 0,5g (cp)]]/$T$3</f>
        <v>19.975204562360524</v>
      </c>
      <c r="F52" s="11">
        <f>Tabela1[[#This Row],[Viscosidade 1,0g (cp)]]/$T$3</f>
        <v>86.035209521448053</v>
      </c>
      <c r="G52" s="11">
        <f>LN(Tabela1[[#This Row],[Viscosidade Relativa (0,5g)]])/$Q$2</f>
        <v>5.9889834650381513</v>
      </c>
      <c r="H52" s="11">
        <f>LN(Tabela1[[#This Row],[Viscosidade Relativa (1,0g)]])/$Q$3</f>
        <v>4.4547566255069508</v>
      </c>
      <c r="I52" s="11">
        <f>(($Q$3*Tabela1[[#This Row],[Viscosidade Inerente (0,5g)]]) - $Q$2*Tabela1[[#This Row],[Viscosidade Inerente (1,0g)]])/($Q$3-$Q$2)</f>
        <v>7.5232103045693517</v>
      </c>
      <c r="J52" s="11">
        <f>Tabela1[[#This Row],[Viscosidade Intrínseca (dL/g)]]*100</f>
        <v>752.3210304569352</v>
      </c>
      <c r="K52" s="14"/>
      <c r="L52" s="11">
        <f>100*(10^(LOG10(Tabela1[[#This Row],[Viscosidade Intrínseca (dL/g)]]) +LOG10(1.833 -0.0589*Tabela1[[#This Row],[% de Nitrogênio da Amostra]])+LOG10((14.15 - Tabela1[[#This Row],[% de Nitrogênio da Amostra]])*0.114)))</f>
        <v>2224.4720764037411</v>
      </c>
      <c r="M52" s="12">
        <f>((Tabela1[[#This Row],[Viscosidade Intrínseca Corrigida pela % de Nitrogênio (mL/g)]]/100)/$T$4)^1/$T$5</f>
        <v>1672.5353957922866</v>
      </c>
      <c r="N52" s="11"/>
      <c r="O52" s="11"/>
    </row>
    <row r="53" spans="1:15" x14ac:dyDescent="0.3">
      <c r="A53" s="2">
        <v>52</v>
      </c>
      <c r="B53" s="15">
        <v>8.0559999999999992</v>
      </c>
      <c r="C53" s="15">
        <v>34.698</v>
      </c>
      <c r="D53" s="15">
        <v>0.89839999999999998</v>
      </c>
      <c r="E53" s="11">
        <f>Tabela1[[#This Row],[Viscosidade 0,5g (cp)]]/$T$3</f>
        <v>19.975204562360524</v>
      </c>
      <c r="F53" s="11">
        <f>Tabela1[[#This Row],[Viscosidade 1,0g (cp)]]/$T$3</f>
        <v>86.035209521448053</v>
      </c>
      <c r="G53" s="11">
        <f>LN(Tabela1[[#This Row],[Viscosidade Relativa (0,5g)]])/$Q$2</f>
        <v>5.9889834650381513</v>
      </c>
      <c r="H53" s="11">
        <f>LN(Tabela1[[#This Row],[Viscosidade Relativa (1,0g)]])/$Q$3</f>
        <v>4.4547566255069508</v>
      </c>
      <c r="I53" s="11">
        <f>(($Q$3*Tabela1[[#This Row],[Viscosidade Inerente (0,5g)]]) - $Q$2*Tabela1[[#This Row],[Viscosidade Inerente (1,0g)]])/($Q$3-$Q$2)</f>
        <v>7.5232103045693517</v>
      </c>
      <c r="J53" s="11">
        <f>Tabela1[[#This Row],[Viscosidade Intrínseca (dL/g)]]*100</f>
        <v>752.3210304569352</v>
      </c>
      <c r="K53" s="14">
        <v>12.31</v>
      </c>
      <c r="L53" s="11">
        <f>100*(10^(LOG10(Tabela1[[#This Row],[Viscosidade Intrínseca (dL/g)]]) +LOG10(1.833 -0.0589*Tabela1[[#This Row],[% de Nitrogênio da Amostra]])+LOG10((14.15 - Tabela1[[#This Row],[% de Nitrogênio da Amostra]])*0.114)))</f>
        <v>174.84068955359899</v>
      </c>
      <c r="M53" s="12">
        <f>((Tabela1[[#This Row],[Viscosidade Intrínseca Corrigida pela % de Nitrogênio (mL/g)]]/100)/$T$4)^1/$T$5</f>
        <v>131.459165077894</v>
      </c>
      <c r="N53" s="11"/>
      <c r="O53" s="11"/>
    </row>
    <row r="54" spans="1:15" x14ac:dyDescent="0.3">
      <c r="A54" s="2">
        <v>53</v>
      </c>
      <c r="B54" s="15">
        <v>4.8970000000000002</v>
      </c>
      <c r="C54" s="15">
        <v>24.456</v>
      </c>
      <c r="D54" s="15">
        <v>0.89559999999999995</v>
      </c>
      <c r="E54" s="11">
        <f>Tabela1[[#This Row],[Viscosidade 0,5g (cp)]]/$T$3</f>
        <v>12.142325812050583</v>
      </c>
      <c r="F54" s="11">
        <f>Tabela1[[#This Row],[Viscosidade 1,0g (cp)]]/$T$3</f>
        <v>60.639722291098437</v>
      </c>
      <c r="G54" s="11">
        <f>LN(Tabela1[[#This Row],[Viscosidade Relativa (0,5g)]])/$Q$2</f>
        <v>4.9933946996459895</v>
      </c>
      <c r="H54" s="11">
        <f>LN(Tabela1[[#This Row],[Viscosidade Relativa (1,0g)]])/$Q$3</f>
        <v>4.104950161691348</v>
      </c>
      <c r="I54" s="11">
        <f>(($Q$3*Tabela1[[#This Row],[Viscosidade Inerente (0,5g)]]) - $Q$2*Tabela1[[#This Row],[Viscosidade Inerente (1,0g)]])/($Q$3-$Q$2)</f>
        <v>5.881839237600631</v>
      </c>
      <c r="J54" s="11">
        <f>Tabela1[[#This Row],[Viscosidade Intrínseca (dL/g)]]*100</f>
        <v>588.18392376006307</v>
      </c>
      <c r="K54" s="14">
        <v>11.91</v>
      </c>
      <c r="L54" s="11">
        <f>100*(10^(LOG10(Tabela1[[#This Row],[Viscosidade Intrínseca (dL/g)]]) +LOG10(1.833 -0.0589*Tabela1[[#This Row],[% de Nitrogênio da Amostra]])+LOG10((14.15 - Tabela1[[#This Row],[% de Nitrogênio da Amostra]])*0.114)))</f>
        <v>169.94991902045166</v>
      </c>
      <c r="M54" s="12">
        <f>((Tabela1[[#This Row],[Viscosidade Intrínseca Corrigida pela % de Nitrogênio (mL/g)]]/100)/$T$4)^1/$T$5</f>
        <v>127.78189400033961</v>
      </c>
      <c r="N54" s="11"/>
      <c r="O54" s="11"/>
    </row>
    <row r="55" spans="1:15" x14ac:dyDescent="0.3">
      <c r="A55" s="2">
        <v>54</v>
      </c>
      <c r="B55" s="15">
        <v>4.2389999999999999</v>
      </c>
      <c r="C55" s="15">
        <v>23.960999999999999</v>
      </c>
      <c r="D55" s="15">
        <v>0.89849999999999997</v>
      </c>
      <c r="E55" s="11">
        <f>Tabela1[[#This Row],[Viscosidade 0,5g (cp)]]/$T$3</f>
        <v>10.510786015373171</v>
      </c>
      <c r="F55" s="11">
        <f>Tabela1[[#This Row],[Viscosidade 1,0g (cp)]]/$T$3</f>
        <v>59.412348127944455</v>
      </c>
      <c r="G55" s="11">
        <f>LN(Tabela1[[#This Row],[Viscosidade Relativa (0,5g)]])/$Q$2</f>
        <v>4.704803938946629</v>
      </c>
      <c r="H55" s="11">
        <f>LN(Tabela1[[#This Row],[Viscosidade Relativa (1,0g)]])/$Q$3</f>
        <v>4.084502085706176</v>
      </c>
      <c r="I55" s="11">
        <f>(($Q$3*Tabela1[[#This Row],[Viscosidade Inerente (0,5g)]]) - $Q$2*Tabela1[[#This Row],[Viscosidade Inerente (1,0g)]])/($Q$3-$Q$2)</f>
        <v>5.3251057921870819</v>
      </c>
      <c r="J55" s="11">
        <f>Tabela1[[#This Row],[Viscosidade Intrínseca (dL/g)]]*100</f>
        <v>532.51057921870824</v>
      </c>
      <c r="K55" s="14">
        <v>11.09</v>
      </c>
      <c r="L55" s="11">
        <f>100*(10^(LOG10(Tabela1[[#This Row],[Viscosidade Intrínseca (dL/g)]]) +LOG10(1.833 -0.0589*Tabela1[[#This Row],[% de Nitrogênio da Amostra]])+LOG10((14.15 - Tabela1[[#This Row],[% de Nitrogênio da Amostra]])*0.114)))</f>
        <v>219.1606307774106</v>
      </c>
      <c r="M55" s="12">
        <f>((Tabela1[[#This Row],[Viscosidade Intrínseca Corrigida pela % de Nitrogênio (mL/g)]]/100)/$T$4)^1/$T$5</f>
        <v>164.78242915594782</v>
      </c>
      <c r="N55" s="11"/>
      <c r="O55" s="11"/>
    </row>
    <row r="56" spans="1:15" x14ac:dyDescent="0.3">
      <c r="A56" s="2">
        <v>55</v>
      </c>
      <c r="B56" s="15">
        <v>4.8559999999999999</v>
      </c>
      <c r="C56" s="15">
        <v>82.015000000000001</v>
      </c>
      <c r="D56" s="15">
        <v>0.89810000000000001</v>
      </c>
      <c r="E56" s="11">
        <f>Tabela1[[#This Row],[Viscosidade 0,5g (cp)]]/$T$3</f>
        <v>12.040664517728738</v>
      </c>
      <c r="F56" s="11">
        <f>Tabela1[[#This Row],[Viscosidade 1,0g (cp)]]/$T$3</f>
        <v>203.35978180014877</v>
      </c>
      <c r="G56" s="11">
        <f>LN(Tabela1[[#This Row],[Viscosidade Relativa (0,5g)]])/$Q$2</f>
        <v>4.9765792617200235</v>
      </c>
      <c r="H56" s="11">
        <f>LN(Tabela1[[#This Row],[Viscosidade Relativa (1,0g)]])/$Q$3</f>
        <v>5.3149767344672636</v>
      </c>
      <c r="I56" s="11">
        <f>(($Q$3*Tabela1[[#This Row],[Viscosidade Inerente (0,5g)]]) - $Q$2*Tabela1[[#This Row],[Viscosidade Inerente (1,0g)]])/($Q$3-$Q$2)</f>
        <v>4.6381817889727834</v>
      </c>
      <c r="J56" s="11">
        <f>Tabela1[[#This Row],[Viscosidade Intrínseca (dL/g)]]*100</f>
        <v>463.81817889727836</v>
      </c>
      <c r="K56" s="14">
        <v>12.24</v>
      </c>
      <c r="L56" s="11">
        <f>100*(10^(LOG10(Tabela1[[#This Row],[Viscosidade Intrínseca (dL/g)]]) +LOG10(1.833 -0.0589*Tabela1[[#This Row],[% de Nitrogênio da Amostra]])+LOG10((14.15 - Tabela1[[#This Row],[% de Nitrogênio da Amostra]])*0.114)))</f>
        <v>112.30931201697732</v>
      </c>
      <c r="M56" s="12">
        <f>((Tabela1[[#This Row],[Viscosidade Intrínseca Corrigida pela % de Nitrogênio (mL/g)]]/100)/$T$4)^1/$T$5</f>
        <v>84.443091742088214</v>
      </c>
      <c r="N56" s="11"/>
      <c r="O56" s="11"/>
    </row>
    <row r="57" spans="1:15" x14ac:dyDescent="0.3">
      <c r="A57" s="2">
        <v>56</v>
      </c>
      <c r="B57" s="15">
        <v>4.3689999999999998</v>
      </c>
      <c r="C57" s="15">
        <v>24.521000000000001</v>
      </c>
      <c r="D57" s="15">
        <v>0.89849999999999997</v>
      </c>
      <c r="E57" s="11">
        <f>Tabela1[[#This Row],[Viscosidade 0,5g (cp)]]/$T$3</f>
        <v>10.833126704686338</v>
      </c>
      <c r="F57" s="11">
        <f>Tabela1[[#This Row],[Viscosidade 1,0g (cp)]]/$T$3</f>
        <v>60.800892635755027</v>
      </c>
      <c r="G57" s="11">
        <f>LN(Tabela1[[#This Row],[Viscosidade Relativa (0,5g)]])/$Q$2</f>
        <v>4.7652174541442269</v>
      </c>
      <c r="H57" s="11">
        <f>LN(Tabela1[[#This Row],[Viscosidade Relativa (1,0g)]])/$Q$3</f>
        <v>4.1076044703734773</v>
      </c>
      <c r="I57" s="11">
        <f>(($Q$3*Tabela1[[#This Row],[Viscosidade Inerente (0,5g)]]) - $Q$2*Tabela1[[#This Row],[Viscosidade Inerente (1,0g)]])/($Q$3-$Q$2)</f>
        <v>5.4228304379149765</v>
      </c>
      <c r="J57" s="11">
        <f>Tabela1[[#This Row],[Viscosidade Intrínseca (dL/g)]]*100</f>
        <v>542.28304379149768</v>
      </c>
      <c r="K57" s="14">
        <v>11.23</v>
      </c>
      <c r="L57" s="11">
        <f>100*(10^(LOG10(Tabela1[[#This Row],[Viscosidade Intrínseca (dL/g)]]) +LOG10(1.833 -0.0589*Tabela1[[#This Row],[% de Nitrogênio da Amostra]])+LOG10((14.15 - Tabela1[[#This Row],[% de Nitrogênio da Amostra]])*0.114)))</f>
        <v>211.48310022620271</v>
      </c>
      <c r="M57" s="12">
        <f>((Tabela1[[#This Row],[Viscosidade Intrínseca Corrigida pela % de Nitrogênio (mL/g)]]/100)/$T$4)^1/$T$5</f>
        <v>159.00984979413738</v>
      </c>
      <c r="N57" s="11"/>
      <c r="O57" s="11"/>
    </row>
    <row r="58" spans="1:15" x14ac:dyDescent="0.3">
      <c r="A58" s="2">
        <v>57</v>
      </c>
      <c r="B58" s="15">
        <v>4.109</v>
      </c>
      <c r="C58" s="15">
        <v>24.129000000000001</v>
      </c>
      <c r="D58" s="15">
        <v>0.89849999999999997</v>
      </c>
      <c r="E58" s="11">
        <f>Tabela1[[#This Row],[Viscosidade 0,5g (cp)]]/$T$3</f>
        <v>10.188445326060005</v>
      </c>
      <c r="F58" s="11">
        <f>Tabela1[[#This Row],[Viscosidade 1,0g (cp)]]/$T$3</f>
        <v>59.82891148028763</v>
      </c>
      <c r="G58" s="11">
        <f>LN(Tabela1[[#This Row],[Viscosidade Relativa (0,5g)]])/$Q$2</f>
        <v>4.6425085340081749</v>
      </c>
      <c r="H58" s="11">
        <f>LN(Tabela1[[#This Row],[Viscosidade Relativa (1,0g)]])/$Q$3</f>
        <v>4.0914890136928559</v>
      </c>
      <c r="I58" s="11">
        <f>(($Q$3*Tabela1[[#This Row],[Viscosidade Inerente (0,5g)]]) - $Q$2*Tabela1[[#This Row],[Viscosidade Inerente (1,0g)]])/($Q$3-$Q$2)</f>
        <v>5.1935280543234938</v>
      </c>
      <c r="J58" s="11">
        <f>Tabela1[[#This Row],[Viscosidade Intrínseca (dL/g)]]*100</f>
        <v>519.35280543234944</v>
      </c>
      <c r="K58" s="14">
        <v>11.18</v>
      </c>
      <c r="L58" s="11">
        <f>100*(10^(LOG10(Tabela1[[#This Row],[Viscosidade Intrínseca (dL/g)]]) +LOG10(1.833 -0.0589*Tabela1[[#This Row],[% de Nitrogênio da Amostra]])+LOG10((14.15 - Tabela1[[#This Row],[% de Nitrogênio da Amostra]])*0.114)))</f>
        <v>206.52663269298239</v>
      </c>
      <c r="M58" s="12">
        <f>((Tabela1[[#This Row],[Viscosidade Intrínseca Corrigida pela % de Nitrogênio (mL/g)]]/100)/$T$4)^1/$T$5</f>
        <v>155.28318247592662</v>
      </c>
      <c r="N58" s="11"/>
      <c r="O58" s="11"/>
    </row>
    <row r="59" spans="1:15" x14ac:dyDescent="0.3">
      <c r="A59" s="2">
        <v>58</v>
      </c>
      <c r="E59" s="11">
        <f>Tabela1[[#This Row],[Viscosidade 0,5g (cp)]]/$T$3</f>
        <v>0</v>
      </c>
      <c r="F59" s="11">
        <f>Tabela1[[#This Row],[Viscosidade 1,0g (cp)]]/$T$3</f>
        <v>0</v>
      </c>
      <c r="G59" s="11" t="e">
        <f>LN(Tabela1[[#This Row],[Viscosidade Relativa (0,5g)]])/$Q$2</f>
        <v>#NUM!</v>
      </c>
      <c r="H59" s="11" t="e">
        <f>LN(Tabela1[[#This Row],[Viscosidade Relativa (1,0g)]])/$Q$3</f>
        <v>#NUM!</v>
      </c>
      <c r="I59" s="11" t="e">
        <f>(($Q$3*Tabela1[[#This Row],[Viscosidade Inerente (0,5g)]]) - $Q$2*Tabela1[[#This Row],[Viscosidade Inerente (1,0g)]])/($Q$3-$Q$2)</f>
        <v>#NUM!</v>
      </c>
      <c r="J59" s="11" t="e">
        <f>Tabela1[[#This Row],[Viscosidade Intrínseca (dL/g)]]*100</f>
        <v>#NUM!</v>
      </c>
      <c r="K59" s="14"/>
      <c r="L59" s="11" t="e">
        <f>100*(10^(LOG10(Tabela1[[#This Row],[Viscosidade Intrínseca (dL/g)]]) +LOG10(1.833 -0.0589*Tabela1[[#This Row],[% de Nitrogênio da Amostra]])+LOG10((14.15 - Tabela1[[#This Row],[% de Nitrogênio da Amostra]])*0.114)))</f>
        <v>#NUM!</v>
      </c>
      <c r="M59" s="12" t="e">
        <f>((Tabela1[[#This Row],[Viscosidade Intrínseca Corrigida pela % de Nitrogênio (mL/g)]]/100)/$T$4)^1/$T$5</f>
        <v>#NUM!</v>
      </c>
      <c r="N59" s="11"/>
      <c r="O59" s="11"/>
    </row>
    <row r="60" spans="1:15" x14ac:dyDescent="0.3">
      <c r="A60" s="2">
        <v>59</v>
      </c>
      <c r="B60" s="15">
        <v>3.1779999999999999</v>
      </c>
      <c r="C60" s="15">
        <v>11.961</v>
      </c>
      <c r="D60" s="15">
        <v>0.89659999999999995</v>
      </c>
      <c r="E60" s="11">
        <f>Tabela1[[#This Row],[Viscosidade 0,5g (cp)]]/$T$3</f>
        <v>7.8799900818249444</v>
      </c>
      <c r="F60" s="11">
        <f>Tabela1[[#This Row],[Viscosidade 1,0g (cp)]]/$T$3</f>
        <v>29.657822960575256</v>
      </c>
      <c r="G60" s="11">
        <f>LN(Tabela1[[#This Row],[Viscosidade Relativa (0,5g)]])/$Q$2</f>
        <v>4.128653290434678</v>
      </c>
      <c r="H60" s="11">
        <f>LN(Tabela1[[#This Row],[Viscosidade Relativa (1,0g)]])/$Q$3</f>
        <v>3.3897259341701425</v>
      </c>
      <c r="I60" s="11">
        <f>(($Q$3*Tabela1[[#This Row],[Viscosidade Inerente (0,5g)]]) - $Q$2*Tabela1[[#This Row],[Viscosidade Inerente (1,0g)]])/($Q$3-$Q$2)</f>
        <v>4.8675806466992135</v>
      </c>
      <c r="J60" s="11">
        <f>Tabela1[[#This Row],[Viscosidade Intrínseca (dL/g)]]*100</f>
        <v>486.75806466992134</v>
      </c>
      <c r="K60" s="14">
        <v>11.89</v>
      </c>
      <c r="L60" s="11">
        <f>100*(10^(LOG10(Tabela1[[#This Row],[Viscosidade Intrínseca (dL/g)]]) +LOG10(1.833 -0.0589*Tabela1[[#This Row],[% de Nitrogênio da Amostra]])+LOG10((14.15 - Tabela1[[#This Row],[% de Nitrogênio da Amostra]])*0.114)))</f>
        <v>142.04740195686793</v>
      </c>
      <c r="M60" s="12">
        <f>((Tabela1[[#This Row],[Viscosidade Intrínseca Corrigida pela % de Nitrogênio (mL/g)]]/100)/$T$4)^1/$T$5</f>
        <v>106.80255786230673</v>
      </c>
      <c r="N60" s="11"/>
      <c r="O60" s="11"/>
    </row>
    <row r="61" spans="1:15" x14ac:dyDescent="0.3">
      <c r="A61" s="2">
        <v>60</v>
      </c>
      <c r="B61" s="15">
        <v>3.6539999999999999</v>
      </c>
      <c r="C61" s="15">
        <v>13.054</v>
      </c>
      <c r="D61" s="15">
        <v>0.89570000000000005</v>
      </c>
      <c r="E61" s="11">
        <f>Tabela1[[#This Row],[Viscosidade 0,5g (cp)]]/$T$3</f>
        <v>9.0602529134639234</v>
      </c>
      <c r="F61" s="11">
        <f>Tabela1[[#This Row],[Viscosidade 1,0g (cp)]]/$T$3</f>
        <v>32.367964294569802</v>
      </c>
      <c r="G61" s="11">
        <f>LN(Tabela1[[#This Row],[Viscosidade Relativa (0,5g)]])/$Q$2</f>
        <v>4.4077940701172595</v>
      </c>
      <c r="H61" s="11">
        <f>LN(Tabela1[[#This Row],[Viscosidade Relativa (1,0g)]])/$Q$3</f>
        <v>3.4771691773158402</v>
      </c>
      <c r="I61" s="11">
        <f>(($Q$3*Tabela1[[#This Row],[Viscosidade Inerente (0,5g)]]) - $Q$2*Tabela1[[#This Row],[Viscosidade Inerente (1,0g)]])/($Q$3-$Q$2)</f>
        <v>5.3384189629186789</v>
      </c>
      <c r="J61" s="11">
        <f>Tabela1[[#This Row],[Viscosidade Intrínseca (dL/g)]]*100</f>
        <v>533.8418962918679</v>
      </c>
      <c r="K61" s="14">
        <v>12.07</v>
      </c>
      <c r="L61" s="11">
        <f>100*(10^(LOG10(Tabela1[[#This Row],[Viscosidade Intrínseca (dL/g)]]) +LOG10(1.833 -0.0589*Tabela1[[#This Row],[% de Nitrogênio da Amostra]])+LOG10((14.15 - Tabela1[[#This Row],[% de Nitrogênio da Amostra]])*0.114)))</f>
        <v>142.03765749693707</v>
      </c>
      <c r="M61" s="12">
        <f>((Tabela1[[#This Row],[Viscosidade Intrínseca Corrigida pela % de Nitrogênio (mL/g)]]/100)/$T$4)^1/$T$5</f>
        <v>106.79523120070456</v>
      </c>
      <c r="N61" s="11"/>
      <c r="O61" s="11"/>
    </row>
    <row r="62" spans="1:15" x14ac:dyDescent="0.3">
      <c r="A62" s="2">
        <v>61</v>
      </c>
      <c r="B62" s="15">
        <v>4.952</v>
      </c>
      <c r="C62" s="15">
        <v>83.850999999999999</v>
      </c>
      <c r="D62" s="15">
        <v>0.89890000000000003</v>
      </c>
      <c r="E62" s="11">
        <f>Tabela1[[#This Row],[Viscosidade 0,5g (cp)]]/$T$3</f>
        <v>12.278700719067691</v>
      </c>
      <c r="F62" s="11">
        <f>Tabela1[[#This Row],[Viscosidade 1,0g (cp)]]/$T$3</f>
        <v>207.91222415075626</v>
      </c>
      <c r="G62" s="11">
        <f>LN(Tabela1[[#This Row],[Viscosidade Relativa (0,5g)]])/$Q$2</f>
        <v>5.0157322249702192</v>
      </c>
      <c r="H62" s="11">
        <f>LN(Tabela1[[#This Row],[Viscosidade Relativa (1,0g)]])/$Q$3</f>
        <v>5.3371159913593553</v>
      </c>
      <c r="I62" s="11">
        <f>(($Q$3*Tabela1[[#This Row],[Viscosidade Inerente (0,5g)]]) - $Q$2*Tabela1[[#This Row],[Viscosidade Inerente (1,0g)]])/($Q$3-$Q$2)</f>
        <v>4.6943484585810831</v>
      </c>
      <c r="J62" s="11">
        <f>Tabela1[[#This Row],[Viscosidade Intrínseca (dL/g)]]*100</f>
        <v>469.4348458581083</v>
      </c>
      <c r="K62" s="14">
        <v>11.05</v>
      </c>
      <c r="L62" s="11">
        <f>100*(10^(LOG10(Tabela1[[#This Row],[Viscosidade Intrínseca (dL/g)]]) +LOG10(1.833 -0.0589*Tabela1[[#This Row],[% de Nitrogênio da Amostra]])+LOG10((14.15 - Tabela1[[#This Row],[% de Nitrogênio da Amostra]])*0.114)))</f>
        <v>196.11747472258548</v>
      </c>
      <c r="M62" s="12">
        <f>((Tabela1[[#This Row],[Viscosidade Intrínseca Corrigida pela % de Nitrogênio (mL/g)]]/100)/$T$4)^1/$T$5</f>
        <v>147.45674791171842</v>
      </c>
      <c r="N62" s="11"/>
      <c r="O62" s="11"/>
    </row>
    <row r="63" spans="1:15" x14ac:dyDescent="0.3">
      <c r="A63" s="2">
        <v>62</v>
      </c>
      <c r="B63" s="15">
        <v>3.8959999999999999</v>
      </c>
      <c r="C63" s="15">
        <v>12.678000000000001</v>
      </c>
      <c r="D63" s="15">
        <v>0.89659999999999995</v>
      </c>
      <c r="E63" s="11">
        <f>Tabela1[[#This Row],[Viscosidade 0,5g (cp)]]/$T$3</f>
        <v>9.6603025043392012</v>
      </c>
      <c r="F63" s="11">
        <f>Tabela1[[#This Row],[Viscosidade 1,0g (cp)]]/$T$3</f>
        <v>31.435655839325566</v>
      </c>
      <c r="G63" s="11">
        <f>LN(Tabela1[[#This Row],[Viscosidade Relativa (0,5g)]])/$Q$2</f>
        <v>4.5360499257662061</v>
      </c>
      <c r="H63" s="11">
        <f>LN(Tabela1[[#This Row],[Viscosidade Relativa (1,0g)]])/$Q$3</f>
        <v>3.4479427849647895</v>
      </c>
      <c r="I63" s="11">
        <f>(($Q$3*Tabela1[[#This Row],[Viscosidade Inerente (0,5g)]]) - $Q$2*Tabela1[[#This Row],[Viscosidade Inerente (1,0g)]])/($Q$3-$Q$2)</f>
        <v>5.6241570665676228</v>
      </c>
      <c r="J63" s="11">
        <f>Tabela1[[#This Row],[Viscosidade Intrínseca (dL/g)]]*100</f>
        <v>562.41570665676227</v>
      </c>
      <c r="K63" s="14">
        <v>11.93</v>
      </c>
      <c r="L63" s="11">
        <f>100*(10^(LOG10(Tabela1[[#This Row],[Viscosidade Intrínseca (dL/g)]]) +LOG10(1.833 -0.0589*Tabela1[[#This Row],[% de Nitrogênio da Amostra]])+LOG10((14.15 - Tabela1[[#This Row],[% de Nitrogênio da Amostra]])*0.114)))</f>
        <v>160.88584333793773</v>
      </c>
      <c r="M63" s="12">
        <f>((Tabela1[[#This Row],[Viscosidade Intrínseca Corrigida pela % de Nitrogênio (mL/g)]]/100)/$T$4)^1/$T$5</f>
        <v>120.96679950220883</v>
      </c>
      <c r="N63" s="11"/>
      <c r="O63" s="11"/>
    </row>
    <row r="64" spans="1:15" x14ac:dyDescent="0.3">
      <c r="A64" s="2">
        <v>63</v>
      </c>
      <c r="B64" s="15">
        <v>4.9989999999999997</v>
      </c>
      <c r="C64" s="15">
        <v>81.265000000000001</v>
      </c>
      <c r="D64" s="15">
        <v>0.89849999999999997</v>
      </c>
      <c r="E64" s="11">
        <f>Tabela1[[#This Row],[Viscosidade 0,5g (cp)]]/$T$3</f>
        <v>12.39523927597322</v>
      </c>
      <c r="F64" s="11">
        <f>Tabela1[[#This Row],[Viscosidade 1,0g (cp)]]/$T$3</f>
        <v>201.5001239771882</v>
      </c>
      <c r="G64" s="11">
        <f>LN(Tabela1[[#This Row],[Viscosidade Relativa (0,5g)]])/$Q$2</f>
        <v>5.0346249390684958</v>
      </c>
      <c r="H64" s="11">
        <f>LN(Tabela1[[#This Row],[Viscosidade Relativa (1,0g)]])/$Q$3</f>
        <v>5.3057899966579543</v>
      </c>
      <c r="I64" s="11">
        <f>(($Q$3*Tabela1[[#This Row],[Viscosidade Inerente (0,5g)]]) - $Q$2*Tabela1[[#This Row],[Viscosidade Inerente (1,0g)]])/($Q$3-$Q$2)</f>
        <v>4.7634598814790374</v>
      </c>
      <c r="J64" s="11">
        <f>Tabela1[[#This Row],[Viscosidade Intrínseca (dL/g)]]*100</f>
        <v>476.34598814790377</v>
      </c>
      <c r="K64" s="14">
        <v>10.92</v>
      </c>
      <c r="L64" s="11">
        <f>100*(10^(LOG10(Tabela1[[#This Row],[Viscosidade Intrínseca (dL/g)]]) +LOG10(1.833 -0.0589*Tabela1[[#This Row],[% de Nitrogênio da Amostra]])+LOG10((14.15 - Tabela1[[#This Row],[% de Nitrogênio da Amostra]])*0.114)))</f>
        <v>208.69316728691305</v>
      </c>
      <c r="M64" s="12">
        <f>((Tabela1[[#This Row],[Viscosidade Intrínseca Corrigida pela % de Nitrogênio (mL/g)]]/100)/$T$4)^1/$T$5</f>
        <v>156.91215585482186</v>
      </c>
      <c r="N64" s="11"/>
      <c r="O64" s="11"/>
    </row>
    <row r="65" spans="1:15" x14ac:dyDescent="0.3">
      <c r="A65" s="2">
        <v>64</v>
      </c>
      <c r="B65" s="15">
        <v>9.0779999999999994</v>
      </c>
      <c r="C65" s="15">
        <v>86.001999999999995</v>
      </c>
      <c r="D65" s="15">
        <v>0.89470000000000005</v>
      </c>
      <c r="E65" s="11">
        <f>Tabela1[[#This Row],[Viscosidade 0,5g (cp)]]/$T$3</f>
        <v>22.509298289114803</v>
      </c>
      <c r="F65" s="11">
        <f>Tabela1[[#This Row],[Viscosidade 1,0g (cp)]]/$T$3</f>
        <v>213.2457227870072</v>
      </c>
      <c r="G65" s="11">
        <f>LN(Tabela1[[#This Row],[Viscosidade Relativa (0,5g)]])/$Q$2</f>
        <v>6.2278569622741768</v>
      </c>
      <c r="H65" s="11">
        <f>LN(Tabela1[[#This Row],[Viscosidade Relativa (1,0g)]])/$Q$3</f>
        <v>5.3624451288998634</v>
      </c>
      <c r="I65" s="11">
        <f>(($Q$3*Tabela1[[#This Row],[Viscosidade Inerente (0,5g)]]) - $Q$2*Tabela1[[#This Row],[Viscosidade Inerente (1,0g)]])/($Q$3-$Q$2)</f>
        <v>7.0932687956484903</v>
      </c>
      <c r="J65" s="11">
        <f>Tabela1[[#This Row],[Viscosidade Intrínseca (dL/g)]]*100</f>
        <v>709.32687956484904</v>
      </c>
      <c r="K65" s="14">
        <v>12.05</v>
      </c>
      <c r="L65" s="11">
        <f>100*(10^(LOG10(Tabela1[[#This Row],[Viscosidade Intrínseca (dL/g)]]) +LOG10(1.833 -0.0589*Tabela1[[#This Row],[% de Nitrogênio da Amostra]])+LOG10((14.15 - Tabela1[[#This Row],[% de Nitrogênio da Amostra]])*0.114)))</f>
        <v>190.74313840688407</v>
      </c>
      <c r="M65" s="12">
        <f>((Tabela1[[#This Row],[Viscosidade Intrínseca Corrigida pela % de Nitrogênio (mL/g)]]/100)/$T$4)^1/$T$5</f>
        <v>143.41589353901057</v>
      </c>
      <c r="N65" s="11"/>
      <c r="O65" s="11"/>
    </row>
    <row r="66" spans="1:15" x14ac:dyDescent="0.3">
      <c r="A66" s="2">
        <v>65</v>
      </c>
      <c r="B66" s="15">
        <v>5.9669999999999996</v>
      </c>
      <c r="C66" s="15">
        <v>13.257999999999999</v>
      </c>
      <c r="D66" s="15">
        <v>0.89839999999999998</v>
      </c>
      <c r="E66" s="11">
        <f>Tabela1[[#This Row],[Viscosidade 0,5g (cp)]]/$T$3</f>
        <v>14.795437639474336</v>
      </c>
      <c r="F66" s="11">
        <f>Tabela1[[#This Row],[Viscosidade 1,0g (cp)]]/$T$3</f>
        <v>32.873791222415072</v>
      </c>
      <c r="G66" s="11">
        <f>LN(Tabela1[[#This Row],[Viscosidade Relativa (0,5g)]])/$Q$2</f>
        <v>5.3886377312855185</v>
      </c>
      <c r="H66" s="11">
        <f>LN(Tabela1[[#This Row],[Viscosidade Relativa (1,0g)]])/$Q$3</f>
        <v>3.4926757209220143</v>
      </c>
      <c r="I66" s="11">
        <f>(($Q$3*Tabela1[[#This Row],[Viscosidade Inerente (0,5g)]]) - $Q$2*Tabela1[[#This Row],[Viscosidade Inerente (1,0g)]])/($Q$3-$Q$2)</f>
        <v>7.2845997416490231</v>
      </c>
      <c r="J66" s="11">
        <f>Tabela1[[#This Row],[Viscosidade Intrínseca (dL/g)]]*100</f>
        <v>728.45997416490229</v>
      </c>
      <c r="K66" s="14">
        <v>11.75</v>
      </c>
      <c r="L66" s="11">
        <f>100*(10^(LOG10(Tabela1[[#This Row],[Viscosidade Intrínseca (dL/g)]]) +LOG10(1.833 -0.0589*Tabela1[[#This Row],[% de Nitrogênio da Amostra]])+LOG10((14.15 - Tabela1[[#This Row],[% de Nitrogênio da Amostra]])*0.114)))</f>
        <v>227.39393843219142</v>
      </c>
      <c r="M66" s="12">
        <f>((Tabela1[[#This Row],[Viscosidade Intrínseca Corrigida pela % de Nitrogênio (mL/g)]]/100)/$T$4)^1/$T$5</f>
        <v>170.97288603924167</v>
      </c>
      <c r="N66" s="11"/>
      <c r="O66" s="11"/>
    </row>
    <row r="67" spans="1:15" x14ac:dyDescent="0.3">
      <c r="A67" s="2">
        <v>66</v>
      </c>
      <c r="B67" s="15">
        <v>5.8890000000000002</v>
      </c>
      <c r="C67" s="15">
        <v>13.157999999999999</v>
      </c>
      <c r="D67" s="15">
        <v>0.89780000000000004</v>
      </c>
      <c r="E67" s="11">
        <f>Tabela1[[#This Row],[Viscosidade 0,5g (cp)]]/$T$3</f>
        <v>14.602033225886437</v>
      </c>
      <c r="F67" s="11">
        <f>Tabela1[[#This Row],[Viscosidade 1,0g (cp)]]/$T$3</f>
        <v>32.625836846020334</v>
      </c>
      <c r="G67" s="11">
        <f>LN(Tabela1[[#This Row],[Viscosidade Relativa (0,5g)]])/$Q$2</f>
        <v>5.3623215621304965</v>
      </c>
      <c r="H67" s="11">
        <f>LN(Tabela1[[#This Row],[Viscosidade Relativa (1,0g)]])/$Q$3</f>
        <v>3.4851045157666207</v>
      </c>
      <c r="I67" s="11">
        <f>(($Q$3*Tabela1[[#This Row],[Viscosidade Inerente (0,5g)]]) - $Q$2*Tabela1[[#This Row],[Viscosidade Inerente (1,0g)]])/($Q$3-$Q$2)</f>
        <v>7.2395386084943727</v>
      </c>
      <c r="J67" s="11">
        <f>Tabela1[[#This Row],[Viscosidade Intrínseca (dL/g)]]*100</f>
        <v>723.95386084943732</v>
      </c>
      <c r="K67" s="14">
        <v>11.81</v>
      </c>
      <c r="L67" s="11">
        <f>100*(10^(LOG10(Tabela1[[#This Row],[Viscosidade Intrínseca (dL/g)]]) +LOG10(1.833 -0.0589*Tabela1[[#This Row],[% de Nitrogênio da Amostra]])+LOG10((14.15 - Tabela1[[#This Row],[% de Nitrogênio da Amostra]])*0.114)))</f>
        <v>219.65514726864353</v>
      </c>
      <c r="M67" s="12">
        <f>((Tabela1[[#This Row],[Viscosidade Intrínseca Corrigida pela % de Nitrogênio (mL/g)]]/100)/$T$4)^1/$T$5</f>
        <v>165.15424606664928</v>
      </c>
      <c r="N67" s="11"/>
      <c r="O67" s="11"/>
    </row>
    <row r="68" spans="1:15" x14ac:dyDescent="0.3">
      <c r="A68" s="2">
        <v>67</v>
      </c>
      <c r="B68" s="15">
        <v>9.2469999999999999</v>
      </c>
      <c r="C68" s="15">
        <v>79.269000000000005</v>
      </c>
      <c r="D68" s="15">
        <v>0.89670000000000005</v>
      </c>
      <c r="E68" s="11">
        <f>Tabela1[[#This Row],[Viscosidade 0,5g (cp)]]/$T$3</f>
        <v>22.928341185221921</v>
      </c>
      <c r="F68" s="11">
        <f>Tabela1[[#This Row],[Viscosidade 1,0g (cp)]]/$T$3</f>
        <v>196.55095462434915</v>
      </c>
      <c r="G68" s="11">
        <f>LN(Tabela1[[#This Row],[Viscosidade Relativa (0,5g)]])/$Q$2</f>
        <v>6.2647475033966327</v>
      </c>
      <c r="H68" s="11">
        <f>LN(Tabela1[[#This Row],[Viscosidade Relativa (1,0g)]])/$Q$3</f>
        <v>5.2809217087594025</v>
      </c>
      <c r="I68" s="11">
        <f>(($Q$3*Tabela1[[#This Row],[Viscosidade Inerente (0,5g)]]) - $Q$2*Tabela1[[#This Row],[Viscosidade Inerente (1,0g)]])/($Q$3-$Q$2)</f>
        <v>7.2485732980338629</v>
      </c>
      <c r="J68" s="11">
        <f>Tabela1[[#This Row],[Viscosidade Intrínseca (dL/g)]]*100</f>
        <v>724.85732980338628</v>
      </c>
      <c r="K68" s="14">
        <v>11.86</v>
      </c>
      <c r="L68" s="11">
        <f>100*(10^(LOG10(Tabela1[[#This Row],[Viscosidade Intrínseca (dL/g)]]) +LOG10(1.833 -0.0589*Tabela1[[#This Row],[% de Nitrogênio da Amostra]])+LOG10((14.15 - Tabela1[[#This Row],[% de Nitrogênio da Amostra]])*0.114)))</f>
        <v>214.67263976346263</v>
      </c>
      <c r="M68" s="12">
        <f>((Tabela1[[#This Row],[Viscosidade Intrínseca Corrigida pela % de Nitrogênio (mL/g)]]/100)/$T$4)^1/$T$5</f>
        <v>161.40799982215236</v>
      </c>
      <c r="N68" s="11"/>
      <c r="O68" s="11"/>
    </row>
    <row r="69" spans="1:15" x14ac:dyDescent="0.3">
      <c r="A69" s="2">
        <v>68</v>
      </c>
      <c r="B69" s="15">
        <v>4.5209999999999999</v>
      </c>
      <c r="C69" s="15">
        <v>12.222</v>
      </c>
      <c r="D69" s="15">
        <v>0.89470000000000005</v>
      </c>
      <c r="E69" s="11">
        <f>Tabela1[[#This Row],[Viscosidade 0,5g (cp)]]/$T$3</f>
        <v>11.210017356806347</v>
      </c>
      <c r="F69" s="11">
        <f>Tabela1[[#This Row],[Viscosidade 1,0g (cp)]]/$T$3</f>
        <v>30.304983882965534</v>
      </c>
      <c r="G69" s="11">
        <f>LN(Tabela1[[#This Row],[Viscosidade Relativa (0,5g)]])/$Q$2</f>
        <v>4.833615570830565</v>
      </c>
      <c r="H69" s="11">
        <f>LN(Tabela1[[#This Row],[Viscosidade Relativa (1,0g)]])/$Q$3</f>
        <v>3.4113121835755384</v>
      </c>
      <c r="I69" s="11">
        <f>(($Q$3*Tabela1[[#This Row],[Viscosidade Inerente (0,5g)]]) - $Q$2*Tabela1[[#This Row],[Viscosidade Inerente (1,0g)]])/($Q$3-$Q$2)</f>
        <v>6.2559189580855916</v>
      </c>
      <c r="J69" s="11">
        <f>Tabela1[[#This Row],[Viscosidade Intrínseca (dL/g)]]*100</f>
        <v>625.59189580855912</v>
      </c>
      <c r="K69" s="14">
        <v>12.18</v>
      </c>
      <c r="L69" s="11">
        <f>100*(10^(LOG10(Tabela1[[#This Row],[Viscosidade Intrínseca (dL/g)]]) +LOG10(1.833 -0.0589*Tabela1[[#This Row],[% de Nitrogênio da Amostra]])+LOG10((14.15 - Tabela1[[#This Row],[% de Nitrogênio da Amostra]])*0.114)))</f>
        <v>156.73641844208569</v>
      </c>
      <c r="M69" s="12">
        <f>((Tabela1[[#This Row],[Viscosidade Intrínseca Corrigida pela % de Nitrogênio (mL/g)]]/100)/$T$4)^1/$T$5</f>
        <v>117.84693115946294</v>
      </c>
      <c r="N69" s="11"/>
      <c r="O69" s="11"/>
    </row>
    <row r="70" spans="1:15" x14ac:dyDescent="0.3">
      <c r="A70" s="2">
        <v>69</v>
      </c>
      <c r="B70" s="15">
        <v>4.6779999999999999</v>
      </c>
      <c r="C70" s="15">
        <v>13.589</v>
      </c>
      <c r="D70" s="15">
        <v>0.89470000000000005</v>
      </c>
      <c r="E70" s="11">
        <f>Tabela1[[#This Row],[Viscosidade 0,5g (cp)]]/$T$3</f>
        <v>11.599305727746096</v>
      </c>
      <c r="F70" s="11">
        <f>Tabela1[[#This Row],[Viscosidade 1,0g (cp)]]/$T$3</f>
        <v>33.694520208281681</v>
      </c>
      <c r="G70" s="11">
        <f>LN(Tabela1[[#This Row],[Viscosidade Relativa (0,5g)]])/$Q$2</f>
        <v>4.9018904905296035</v>
      </c>
      <c r="H70" s="11">
        <f>LN(Tabela1[[#This Row],[Viscosidade Relativa (1,0g)]])/$Q$3</f>
        <v>3.5173352190411751</v>
      </c>
      <c r="I70" s="11">
        <f>(($Q$3*Tabela1[[#This Row],[Viscosidade Inerente (0,5g)]]) - $Q$2*Tabela1[[#This Row],[Viscosidade Inerente (1,0g)]])/($Q$3-$Q$2)</f>
        <v>6.2864457620180314</v>
      </c>
      <c r="J70" s="11">
        <f>Tabela1[[#This Row],[Viscosidade Intrínseca (dL/g)]]*100</f>
        <v>628.64457620180315</v>
      </c>
      <c r="K70" s="14">
        <v>12.13</v>
      </c>
      <c r="L70" s="11">
        <f>100*(10^(LOG10(Tabela1[[#This Row],[Viscosidade Intrínseca (dL/g)]]) +LOG10(1.833 -0.0589*Tabela1[[#This Row],[% de Nitrogênio da Amostra]])+LOG10((14.15 - Tabela1[[#This Row],[% de Nitrogênio da Amostra]])*0.114)))</f>
        <v>161.92506422290904</v>
      </c>
      <c r="M70" s="12">
        <f>((Tabela1[[#This Row],[Viscosidade Intrínseca Corrigida pela % de Nitrogênio (mL/g)]]/100)/$T$4)^1/$T$5</f>
        <v>121.74816858865343</v>
      </c>
      <c r="N70" s="11"/>
      <c r="O70" s="11"/>
    </row>
    <row r="71" spans="1:15" x14ac:dyDescent="0.3">
      <c r="A71" s="2">
        <v>70</v>
      </c>
      <c r="B71" s="15">
        <v>4.2389999999999999</v>
      </c>
      <c r="C71" s="15">
        <v>70.590999999999994</v>
      </c>
      <c r="D71" s="15">
        <v>0.89659999999999995</v>
      </c>
      <c r="E71" s="11">
        <f>Tabela1[[#This Row],[Viscosidade 0,5g (cp)]]/$T$3</f>
        <v>10.510786015373171</v>
      </c>
      <c r="F71" s="11">
        <f>Tabela1[[#This Row],[Viscosidade 1,0g (cp)]]/$T$3</f>
        <v>175.03347384081329</v>
      </c>
      <c r="G71" s="11">
        <f>LN(Tabela1[[#This Row],[Viscosidade Relativa (0,5g)]])/$Q$2</f>
        <v>4.704803938946629</v>
      </c>
      <c r="H71" s="11">
        <f>LN(Tabela1[[#This Row],[Viscosidade Relativa (1,0g)]])/$Q$3</f>
        <v>5.1649772347223628</v>
      </c>
      <c r="I71" s="11">
        <f>(($Q$3*Tabela1[[#This Row],[Viscosidade Inerente (0,5g)]]) - $Q$2*Tabela1[[#This Row],[Viscosidade Inerente (1,0g)]])/($Q$3-$Q$2)</f>
        <v>4.2446306431708951</v>
      </c>
      <c r="J71" s="11">
        <f>Tabela1[[#This Row],[Viscosidade Intrínseca (dL/g)]]*100</f>
        <v>424.4630643170895</v>
      </c>
      <c r="K71" s="14">
        <v>11.01</v>
      </c>
      <c r="L71" s="11">
        <f>100*(10^(LOG10(Tabela1[[#This Row],[Viscosidade Intrínseca (dL/g)]]) +LOG10(1.833 -0.0589*Tabela1[[#This Row],[% de Nitrogênio da Amostra]])+LOG10((14.15 - Tabela1[[#This Row],[% de Nitrogênio da Amostra]])*0.114)))</f>
        <v>179.97554717552237</v>
      </c>
      <c r="M71" s="12">
        <f>((Tabela1[[#This Row],[Viscosidade Intrínseca Corrigida pela % de Nitrogênio (mL/g)]]/100)/$T$4)^1/$T$5</f>
        <v>135.31996028234764</v>
      </c>
      <c r="N71" s="11"/>
      <c r="O71" s="11"/>
    </row>
    <row r="72" spans="1:15" x14ac:dyDescent="0.3">
      <c r="A72" s="2">
        <v>71</v>
      </c>
      <c r="E72" s="11">
        <f>Tabela1[[#This Row],[Viscosidade 0,5g (cp)]]/$T$3</f>
        <v>0</v>
      </c>
      <c r="F72" s="11">
        <f>Tabela1[[#This Row],[Viscosidade 1,0g (cp)]]/$T$3</f>
        <v>0</v>
      </c>
      <c r="G72" s="11" t="e">
        <f>LN(Tabela1[[#This Row],[Viscosidade Relativa (0,5g)]])/$Q$2</f>
        <v>#NUM!</v>
      </c>
      <c r="H72" s="11" t="e">
        <f>LN(Tabela1[[#This Row],[Viscosidade Relativa (1,0g)]])/$Q$3</f>
        <v>#NUM!</v>
      </c>
      <c r="I72" s="11" t="e">
        <f>(($Q$3*Tabela1[[#This Row],[Viscosidade Inerente (0,5g)]]) - $Q$2*Tabela1[[#This Row],[Viscosidade Inerente (1,0g)]])/($Q$3-$Q$2)</f>
        <v>#NUM!</v>
      </c>
      <c r="J72" s="11" t="e">
        <f>Tabela1[[#This Row],[Viscosidade Intrínseca (dL/g)]]*100</f>
        <v>#NUM!</v>
      </c>
      <c r="K72" s="14"/>
      <c r="L72" s="11" t="e">
        <f>100*(10^(LOG10(Tabela1[[#This Row],[Viscosidade Intrínseca (dL/g)]]) +LOG10(1.833 -0.0589*Tabela1[[#This Row],[% de Nitrogênio da Amostra]])+LOG10((14.15 - Tabela1[[#This Row],[% de Nitrogênio da Amostra]])*0.114)))</f>
        <v>#NUM!</v>
      </c>
      <c r="M72" s="12" t="e">
        <f>((Tabela1[[#This Row],[Viscosidade Intrínseca Corrigida pela % de Nitrogênio (mL/g)]]/100)/$T$4)^1/$T$5</f>
        <v>#NUM!</v>
      </c>
      <c r="N72" s="11"/>
      <c r="O72" s="11"/>
    </row>
    <row r="73" spans="1:15" x14ac:dyDescent="0.3">
      <c r="A73" s="2">
        <v>72</v>
      </c>
      <c r="B73" s="15">
        <v>3.9510000000000001</v>
      </c>
      <c r="C73" s="15">
        <v>11.006</v>
      </c>
      <c r="D73" s="15">
        <v>0.89510000000000001</v>
      </c>
      <c r="E73" s="11">
        <f>Tabela1[[#This Row],[Viscosidade 0,5g (cp)]]/$T$3</f>
        <v>9.7966774113563115</v>
      </c>
      <c r="F73" s="11">
        <f>Tabela1[[#This Row],[Viscosidade 1,0g (cp)]]/$T$3</f>
        <v>27.289858666005458</v>
      </c>
      <c r="G73" s="11">
        <f>LN(Tabela1[[#This Row],[Viscosidade Relativa (0,5g)]])/$Q$2</f>
        <v>4.5640865770641366</v>
      </c>
      <c r="H73" s="11">
        <f>LN(Tabela1[[#This Row],[Viscosidade Relativa (1,0g)]])/$Q$3</f>
        <v>3.3065151557403816</v>
      </c>
      <c r="I73" s="11">
        <f>(($Q$3*Tabela1[[#This Row],[Viscosidade Inerente (0,5g)]]) - $Q$2*Tabela1[[#This Row],[Viscosidade Inerente (1,0g)]])/($Q$3-$Q$2)</f>
        <v>5.8216579983878916</v>
      </c>
      <c r="J73" s="11">
        <f>Tabela1[[#This Row],[Viscosidade Intrínseca (dL/g)]]*100</f>
        <v>582.1657998387891</v>
      </c>
      <c r="K73" s="14">
        <v>12</v>
      </c>
      <c r="L73" s="11">
        <f>100*(10^(LOG10(Tabela1[[#This Row],[Viscosidade Intrínseca (dL/g)]]) +LOG10(1.833 -0.0589*Tabela1[[#This Row],[% de Nitrogênio da Amostra]])+LOG10((14.15 - Tabela1[[#This Row],[% de Nitrogênio da Amostra]])*0.114)))</f>
        <v>160.6961688380967</v>
      </c>
      <c r="M73" s="12">
        <f>((Tabela1[[#This Row],[Viscosidade Intrínseca Corrigida pela % de Nitrogênio (mL/g)]]/100)/$T$4)^1/$T$5</f>
        <v>120.82418709631331</v>
      </c>
      <c r="N73" s="11"/>
      <c r="O73" s="11"/>
    </row>
    <row r="74" spans="1:15" x14ac:dyDescent="0.3">
      <c r="A74" s="2">
        <v>73</v>
      </c>
      <c r="B74" s="15">
        <v>3.8929999999999998</v>
      </c>
      <c r="C74" s="15">
        <v>11.263</v>
      </c>
      <c r="D74" s="15">
        <v>0.89559999999999995</v>
      </c>
      <c r="E74" s="11">
        <f>Tabela1[[#This Row],[Viscosidade 0,5g (cp)]]/$T$3</f>
        <v>9.6528638730473588</v>
      </c>
      <c r="F74" s="11">
        <f>Tabela1[[#This Row],[Viscosidade 1,0g (cp)]]/$T$3</f>
        <v>27.927101413339944</v>
      </c>
      <c r="G74" s="11">
        <f>LN(Tabela1[[#This Row],[Viscosidade Relativa (0,5g)]])/$Q$2</f>
        <v>4.5345092914622667</v>
      </c>
      <c r="H74" s="11">
        <f>LN(Tabela1[[#This Row],[Viscosidade Relativa (1,0g)]])/$Q$3</f>
        <v>3.3295975941683742</v>
      </c>
      <c r="I74" s="11">
        <f>(($Q$3*Tabela1[[#This Row],[Viscosidade Inerente (0,5g)]]) - $Q$2*Tabela1[[#This Row],[Viscosidade Inerente (1,0g)]])/($Q$3-$Q$2)</f>
        <v>5.7394209887561587</v>
      </c>
      <c r="J74" s="11">
        <f>Tabela1[[#This Row],[Viscosidade Intrínseca (dL/g)]]*100</f>
        <v>573.9420988756159</v>
      </c>
      <c r="K74" s="14">
        <v>11.97</v>
      </c>
      <c r="L74" s="11">
        <f>100*(10^(LOG10(Tabela1[[#This Row],[Viscosidade Intrínseca (dL/g)]]) +LOG10(1.833 -0.0589*Tabela1[[#This Row],[% de Nitrogênio da Amostra]])+LOG10((14.15 - Tabela1[[#This Row],[% de Nitrogênio da Amostra]])*0.114)))</f>
        <v>160.8888029943931</v>
      </c>
      <c r="M74" s="12">
        <f>((Tabela1[[#This Row],[Viscosidade Intrínseca Corrigida pela % de Nitrogênio (mL/g)]]/100)/$T$4)^1/$T$5</f>
        <v>120.96902480781436</v>
      </c>
      <c r="N74" s="11"/>
      <c r="O74" s="11"/>
    </row>
    <row r="75" spans="1:15" x14ac:dyDescent="0.3">
      <c r="A75" s="2">
        <v>74</v>
      </c>
      <c r="B75" s="15">
        <v>4.0289999999999999</v>
      </c>
      <c r="C75" s="15">
        <v>11.500999999999999</v>
      </c>
      <c r="D75" s="15">
        <v>0.89490000000000003</v>
      </c>
      <c r="E75" s="11">
        <f>Tabela1[[#This Row],[Viscosidade 0,5g (cp)]]/$T$3</f>
        <v>9.9900818249442107</v>
      </c>
      <c r="F75" s="11">
        <f>Tabela1[[#This Row],[Viscosidade 1,0g (cp)]]/$T$3</f>
        <v>28.517232829159433</v>
      </c>
      <c r="G75" s="11">
        <f>LN(Tabela1[[#This Row],[Viscosidade Relativa (0,5g)]])/$Q$2</f>
        <v>4.6031855666240498</v>
      </c>
      <c r="H75" s="11">
        <f>LN(Tabela1[[#This Row],[Viscosidade Relativa (1,0g)]])/$Q$3</f>
        <v>3.3505085652132589</v>
      </c>
      <c r="I75" s="11">
        <f>(($Q$3*Tabela1[[#This Row],[Viscosidade Inerente (0,5g)]]) - $Q$2*Tabela1[[#This Row],[Viscosidade Inerente (1,0g)]])/($Q$3-$Q$2)</f>
        <v>5.8558625680348406</v>
      </c>
      <c r="J75" s="11">
        <f>Tabela1[[#This Row],[Viscosidade Intrínseca (dL/g)]]*100</f>
        <v>585.58625680348405</v>
      </c>
      <c r="K75" s="14">
        <v>12.03</v>
      </c>
      <c r="L75" s="11">
        <f>100*(10^(LOG10(Tabela1[[#This Row],[Viscosidade Intrínseca (dL/g)]]) +LOG10(1.833 -0.0589*Tabela1[[#This Row],[% de Nitrogênio da Amostra]])+LOG10((14.15 - Tabela1[[#This Row],[% de Nitrogênio da Amostra]])*0.114)))</f>
        <v>159.13480297842878</v>
      </c>
      <c r="M75" s="12">
        <f>((Tabela1[[#This Row],[Viscosidade Intrínseca Corrigida pela % de Nitrogênio (mL/g)]]/100)/$T$4)^1/$T$5</f>
        <v>119.65022780332993</v>
      </c>
      <c r="N75" s="11"/>
      <c r="O75" s="11"/>
    </row>
    <row r="76" spans="1:15" x14ac:dyDescent="0.3">
      <c r="A76" s="2">
        <v>75</v>
      </c>
      <c r="B76" s="15">
        <v>10.138999999999999</v>
      </c>
      <c r="C76" s="15">
        <v>30</v>
      </c>
      <c r="D76" s="15">
        <v>0.89839999999999998</v>
      </c>
      <c r="E76" s="11">
        <f>Tabela1[[#This Row],[Viscosidade 0,5g (cp)]]/$T$3</f>
        <v>25.140094222663031</v>
      </c>
      <c r="F76" s="11">
        <f>Tabela1[[#This Row],[Viscosidade 1,0g (cp)]]/$T$3</f>
        <v>74.386312918423016</v>
      </c>
      <c r="G76" s="11">
        <f>LN(Tabela1[[#This Row],[Viscosidade Relativa (0,5g)]])/$Q$2</f>
        <v>6.4489279021465151</v>
      </c>
      <c r="H76" s="11">
        <f>LN(Tabela1[[#This Row],[Viscosidade Relativa (1,0g)]])/$Q$3</f>
        <v>4.3092719587649704</v>
      </c>
      <c r="I76" s="11">
        <f>(($Q$3*Tabela1[[#This Row],[Viscosidade Inerente (0,5g)]]) - $Q$2*Tabela1[[#This Row],[Viscosidade Inerente (1,0g)]])/($Q$3-$Q$2)</f>
        <v>8.5885838455280599</v>
      </c>
      <c r="J76" s="11">
        <f>Tabela1[[#This Row],[Viscosidade Intrínseca (dL/g)]]*100</f>
        <v>858.858384552806</v>
      </c>
      <c r="K76" s="14">
        <v>12.17</v>
      </c>
      <c r="L76" s="11">
        <f>100*(10^(LOG10(Tabela1[[#This Row],[Viscosidade Intrínseca (dL/g)]]) +LOG10(1.833 -0.0589*Tabela1[[#This Row],[% de Nitrogênio da Amostra]])+LOG10((14.15 - Tabela1[[#This Row],[% de Nitrogênio da Amostra]])*0.114)))</f>
        <v>216.3857023535885</v>
      </c>
      <c r="M76" s="12">
        <f>((Tabela1[[#This Row],[Viscosidade Intrínseca Corrigida pela % de Nitrogênio (mL/g)]]/100)/$T$4)^1/$T$5</f>
        <v>162.69601680720939</v>
      </c>
      <c r="N76" s="11"/>
      <c r="O76" s="11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Cálculo da Visc Intrínseca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Nayher Vallejo</cp:lastModifiedBy>
  <cp:revision/>
  <dcterms:created xsi:type="dcterms:W3CDTF">2023-11-17T16:36:27Z</dcterms:created>
  <dcterms:modified xsi:type="dcterms:W3CDTF">2024-10-28T14:07:27Z</dcterms:modified>
  <cp:category/>
  <cp:contentStatus/>
</cp:coreProperties>
</file>