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nkedgourmet-my.sharepoint.com/personal/natalya_correia_linkedgourmet_com_br/Documents/Natálya Correia -Supervisão/Acompanhamento KPI-s Matheus Vasconcelos/"/>
    </mc:Choice>
  </mc:AlternateContent>
  <xr:revisionPtr revIDLastSave="293" documentId="13_ncr:1_{2901A542-E5CB-4950-A559-91F61BC511F2}" xr6:coauthVersionLast="46" xr6:coauthVersionMax="46" xr10:uidLastSave="{5AD8C6F4-EDFB-4641-B411-BC4436672F7A}"/>
  <bookViews>
    <workbookView xWindow="-20610" yWindow="-120" windowWidth="20730" windowHeight="11160" xr2:uid="{32904A9E-2EBE-9D41-8EEE-32ADB68F6D4E}"/>
  </bookViews>
  <sheets>
    <sheet name="Dash" sheetId="8" r:id="rId1"/>
    <sheet name="Tipos de ticket" sheetId="9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47" i="8" l="1"/>
  <c r="AJ47" i="8"/>
  <c r="AT17" i="9"/>
  <c r="AT15" i="9"/>
  <c r="AT13" i="9"/>
  <c r="AT11" i="9"/>
  <c r="AT29" i="9"/>
  <c r="AT27" i="9"/>
  <c r="AT25" i="9"/>
  <c r="AT23" i="9"/>
  <c r="AK59" i="8"/>
  <c r="AK57" i="8"/>
  <c r="AK55" i="8"/>
  <c r="AK53" i="8"/>
  <c r="AK42" i="8"/>
  <c r="AK40" i="8"/>
  <c r="AK38" i="8"/>
  <c r="AK36" i="8"/>
  <c r="AK29" i="8"/>
  <c r="AK30" i="8" s="1"/>
  <c r="AK27" i="8"/>
  <c r="AK28" i="8" s="1"/>
  <c r="AK26" i="8"/>
  <c r="AK25" i="8"/>
  <c r="AK5" i="8"/>
  <c r="AT5" i="9"/>
  <c r="AR5" i="9"/>
  <c r="AR11" i="9"/>
  <c r="AR13" i="9"/>
  <c r="AR15" i="9"/>
  <c r="AR17" i="9"/>
  <c r="AR23" i="9"/>
  <c r="AR25" i="9"/>
  <c r="AR27" i="9"/>
  <c r="AR29" i="9"/>
  <c r="AJ59" i="8"/>
  <c r="AJ57" i="8"/>
  <c r="AJ55" i="8"/>
  <c r="AJ53" i="8"/>
  <c r="AJ42" i="8"/>
  <c r="AJ40" i="8"/>
  <c r="AJ38" i="8"/>
  <c r="AJ36" i="8"/>
  <c r="AJ29" i="8"/>
  <c r="AJ30" i="8" s="1"/>
  <c r="AJ28" i="8"/>
  <c r="AJ27" i="8"/>
  <c r="AJ25" i="8"/>
  <c r="AJ26" i="8" s="1"/>
  <c r="AJ5" i="8"/>
  <c r="AI59" i="8"/>
  <c r="AI57" i="8"/>
  <c r="AI55" i="8"/>
  <c r="AI53" i="8"/>
  <c r="AH47" i="8"/>
  <c r="AI47" i="8"/>
  <c r="AI42" i="8" l="1"/>
  <c r="AI40" i="8"/>
  <c r="AI38" i="8"/>
  <c r="AI36" i="8"/>
  <c r="AI30" i="8"/>
  <c r="AI29" i="8"/>
  <c r="AI27" i="8"/>
  <c r="AI28" i="8" s="1"/>
  <c r="AI26" i="8"/>
  <c r="AI25" i="8"/>
  <c r="AI5" i="8"/>
  <c r="AP5" i="9"/>
  <c r="AP29" i="9"/>
  <c r="AP27" i="9"/>
  <c r="AP25" i="9"/>
  <c r="AP23" i="9"/>
  <c r="AP17" i="9"/>
  <c r="AP15" i="9"/>
  <c r="AP13" i="9"/>
  <c r="AP11" i="9"/>
  <c r="AN5" i="9"/>
  <c r="AJ5" i="9"/>
  <c r="AN29" i="9"/>
  <c r="AN27" i="9"/>
  <c r="AN25" i="9"/>
  <c r="AN23" i="9"/>
  <c r="AN17" i="9"/>
  <c r="AN15" i="9"/>
  <c r="AN13" i="9"/>
  <c r="AN11" i="9"/>
  <c r="AH55" i="8"/>
  <c r="AH59" i="8"/>
  <c r="AH57" i="8"/>
  <c r="AH53" i="8"/>
  <c r="AG53" i="8"/>
  <c r="AF53" i="8"/>
  <c r="AE53" i="8"/>
  <c r="AH42" i="8"/>
  <c r="AH40" i="8"/>
  <c r="AH38" i="8"/>
  <c r="AH36" i="8"/>
  <c r="AH25" i="8"/>
  <c r="AH26" i="8"/>
  <c r="AH27" i="8"/>
  <c r="AH28" i="8"/>
  <c r="AH29" i="8"/>
  <c r="AH30" i="8" s="1"/>
  <c r="AH5" i="8"/>
  <c r="AG47" i="8"/>
  <c r="AF47" i="8"/>
  <c r="AL29" i="9"/>
  <c r="AL27" i="9"/>
  <c r="AL25" i="9"/>
  <c r="AL23" i="9"/>
  <c r="AJ29" i="9"/>
  <c r="AJ27" i="9"/>
  <c r="AJ25" i="9"/>
  <c r="AJ23" i="9"/>
  <c r="AL17" i="9"/>
  <c r="AL15" i="9"/>
  <c r="AL13" i="9"/>
  <c r="AL11" i="9"/>
  <c r="AJ17" i="9"/>
  <c r="AJ15" i="9"/>
  <c r="AJ13" i="9"/>
  <c r="AJ11" i="9"/>
  <c r="AG59" i="8"/>
  <c r="AG57" i="8"/>
  <c r="AG55" i="8"/>
  <c r="AF59" i="8"/>
  <c r="AF57" i="8"/>
  <c r="AF55" i="8"/>
  <c r="AG42" i="8"/>
  <c r="AG40" i="8"/>
  <c r="AG38" i="8"/>
  <c r="AG36" i="8"/>
  <c r="AF42" i="8"/>
  <c r="AF40" i="8"/>
  <c r="AF38" i="8"/>
  <c r="AF36" i="8"/>
  <c r="AG29" i="8"/>
  <c r="AG27" i="8"/>
  <c r="AG25" i="8"/>
  <c r="AG26" i="8" s="1"/>
  <c r="AF29" i="8"/>
  <c r="AF27" i="8"/>
  <c r="AF25" i="8"/>
  <c r="AH29" i="9"/>
  <c r="AH27" i="9"/>
  <c r="AH25" i="9"/>
  <c r="AH23" i="9"/>
  <c r="AH17" i="9"/>
  <c r="AH15" i="9"/>
  <c r="AH13" i="9"/>
  <c r="AH11" i="9"/>
  <c r="AE59" i="8"/>
  <c r="AE57" i="8"/>
  <c r="AE55" i="8"/>
  <c r="AE47" i="8"/>
  <c r="AE42" i="8"/>
  <c r="AE40" i="8"/>
  <c r="AE38" i="8"/>
  <c r="AE36" i="8"/>
  <c r="AE29" i="8"/>
  <c r="AE30" i="8" s="1"/>
  <c r="AE27" i="8"/>
  <c r="AE25" i="8"/>
  <c r="T17" i="9"/>
  <c r="V17" i="9"/>
  <c r="X17" i="9"/>
  <c r="Z17" i="9"/>
  <c r="AB14" i="9"/>
  <c r="T15" i="9"/>
  <c r="AD47" i="8"/>
  <c r="AF29" i="9"/>
  <c r="AF27" i="9"/>
  <c r="AF25" i="9"/>
  <c r="AF23" i="9"/>
  <c r="AF17" i="9"/>
  <c r="AF15" i="9"/>
  <c r="AF13" i="9"/>
  <c r="AF11" i="9"/>
  <c r="AD59" i="8"/>
  <c r="AD57" i="8"/>
  <c r="AD55" i="8"/>
  <c r="AD53" i="8"/>
  <c r="AD42" i="8"/>
  <c r="AD40" i="8"/>
  <c r="AD38" i="8"/>
  <c r="AD36" i="8"/>
  <c r="AD29" i="8"/>
  <c r="AD27" i="8"/>
  <c r="AD25" i="8"/>
  <c r="AD9" i="9"/>
  <c r="AD21" i="9"/>
  <c r="Z21" i="9"/>
  <c r="Z15" i="9"/>
  <c r="Z13" i="9"/>
  <c r="AD11" i="9"/>
  <c r="AB11" i="9"/>
  <c r="Z11" i="9"/>
  <c r="AC59" i="8"/>
  <c r="AC57" i="8"/>
  <c r="AC55" i="8"/>
  <c r="AC53" i="8"/>
  <c r="AC47" i="8"/>
  <c r="AC42" i="8"/>
  <c r="AC40" i="8"/>
  <c r="AC38" i="8"/>
  <c r="AC36" i="8"/>
  <c r="AA36" i="8"/>
  <c r="AB36" i="8" s="1"/>
  <c r="AB47" i="8"/>
  <c r="AE26" i="8" l="1"/>
  <c r="AF30" i="8"/>
  <c r="AF26" i="8"/>
  <c r="AE28" i="8"/>
  <c r="AG30" i="8"/>
  <c r="AF28" i="8"/>
  <c r="AG28" i="8"/>
  <c r="AC18" i="8"/>
  <c r="AC15" i="8"/>
  <c r="AC12" i="8"/>
  <c r="AC9" i="8"/>
  <c r="AB28" i="9"/>
  <c r="AB26" i="9"/>
  <c r="AB24" i="9"/>
  <c r="AB22" i="9"/>
  <c r="AB16" i="9"/>
  <c r="AB12" i="9"/>
  <c r="AB31" i="8"/>
  <c r="AB10" i="8"/>
  <c r="AB11" i="8"/>
  <c r="AB13" i="8"/>
  <c r="AB14" i="8"/>
  <c r="AB16" i="8"/>
  <c r="AB17" i="8"/>
  <c r="AB53" i="8" s="1"/>
  <c r="AB19" i="8"/>
  <c r="AB20" i="8"/>
  <c r="W59" i="8"/>
  <c r="W57" i="8"/>
  <c r="W55" i="8"/>
  <c r="W53" i="8"/>
  <c r="R29" i="9"/>
  <c r="P29" i="9"/>
  <c r="R27" i="9"/>
  <c r="P27" i="9"/>
  <c r="R25" i="9"/>
  <c r="R23" i="9"/>
  <c r="R17" i="9"/>
  <c r="R15" i="9"/>
  <c r="R13" i="9"/>
  <c r="R11" i="9"/>
  <c r="AB55" i="8" l="1"/>
  <c r="AB57" i="8"/>
  <c r="AB59" i="8"/>
  <c r="AB17" i="9"/>
  <c r="AD17" i="9"/>
  <c r="AD25" i="9"/>
  <c r="AB25" i="9"/>
  <c r="AD23" i="9"/>
  <c r="AB21" i="9"/>
  <c r="AB23" i="9"/>
  <c r="AD27" i="9"/>
  <c r="AB27" i="9"/>
  <c r="AB29" i="9"/>
  <c r="AD29" i="9"/>
  <c r="AB13" i="9"/>
  <c r="AD13" i="9"/>
  <c r="AB9" i="9"/>
  <c r="AD15" i="9"/>
  <c r="AB15" i="9"/>
  <c r="AC25" i="8"/>
  <c r="AD26" i="8" s="1"/>
  <c r="AC29" i="8"/>
  <c r="AC27" i="8"/>
  <c r="Z29" i="9"/>
  <c r="Z27" i="9"/>
  <c r="Z25" i="9"/>
  <c r="Z23" i="9"/>
  <c r="Z9" i="9"/>
  <c r="X29" i="9"/>
  <c r="X27" i="9"/>
  <c r="X25" i="9"/>
  <c r="X23" i="9"/>
  <c r="X21" i="9"/>
  <c r="X15" i="9"/>
  <c r="X13" i="9"/>
  <c r="X11" i="9"/>
  <c r="X9" i="9"/>
  <c r="V29" i="9"/>
  <c r="V27" i="9"/>
  <c r="V25" i="9"/>
  <c r="V23" i="9"/>
  <c r="V21" i="9"/>
  <c r="AA28" i="9" s="1"/>
  <c r="V15" i="9"/>
  <c r="V13" i="9"/>
  <c r="V11" i="9"/>
  <c r="V9" i="9"/>
  <c r="AA14" i="9" s="1"/>
  <c r="T29" i="9"/>
  <c r="T27" i="9"/>
  <c r="T25" i="9"/>
  <c r="T23" i="9"/>
  <c r="T21" i="9"/>
  <c r="T13" i="9"/>
  <c r="T11" i="9"/>
  <c r="T9" i="9"/>
  <c r="U14" i="9" s="1"/>
  <c r="R21" i="9"/>
  <c r="R9" i="9"/>
  <c r="W14" i="9" s="1"/>
  <c r="P23" i="9"/>
  <c r="P15" i="9"/>
  <c r="P25" i="9"/>
  <c r="P21" i="9"/>
  <c r="P17" i="9"/>
  <c r="P13" i="9"/>
  <c r="P11" i="9"/>
  <c r="P9" i="9"/>
  <c r="N29" i="9"/>
  <c r="N27" i="9"/>
  <c r="N25" i="9"/>
  <c r="N23" i="9"/>
  <c r="N21" i="9"/>
  <c r="O24" i="9" s="1"/>
  <c r="N17" i="9"/>
  <c r="N15" i="9"/>
  <c r="N13" i="9"/>
  <c r="N11" i="9"/>
  <c r="N9" i="9"/>
  <c r="O14" i="9" s="1"/>
  <c r="AD28" i="8" l="1"/>
  <c r="AD30" i="8"/>
  <c r="Y14" i="9"/>
  <c r="AA10" i="9"/>
  <c r="W12" i="9"/>
  <c r="S10" i="9"/>
  <c r="S16" i="9"/>
  <c r="S14" i="9"/>
  <c r="S12" i="9"/>
  <c r="S28" i="9"/>
  <c r="S26" i="9"/>
  <c r="S24" i="9"/>
  <c r="S22" i="9"/>
  <c r="Q26" i="9"/>
  <c r="Q24" i="9"/>
  <c r="Q22" i="9"/>
  <c r="Q28" i="9"/>
  <c r="Y26" i="9"/>
  <c r="U28" i="9"/>
  <c r="U24" i="9"/>
  <c r="U26" i="9"/>
  <c r="U22" i="9"/>
  <c r="Y16" i="9"/>
  <c r="U12" i="9"/>
  <c r="U10" i="9"/>
  <c r="U16" i="9"/>
  <c r="AA24" i="9"/>
  <c r="Y24" i="9"/>
  <c r="AA12" i="9"/>
  <c r="AA26" i="9"/>
  <c r="AA22" i="9"/>
  <c r="Y28" i="9"/>
  <c r="AA16" i="9"/>
  <c r="W10" i="9"/>
  <c r="Y10" i="9"/>
  <c r="W24" i="9"/>
  <c r="Y22" i="9"/>
  <c r="W16" i="9"/>
  <c r="Y12" i="9"/>
  <c r="W22" i="9"/>
  <c r="W26" i="9"/>
  <c r="W28" i="9"/>
  <c r="O22" i="9"/>
  <c r="O16" i="9"/>
  <c r="O10" i="9"/>
  <c r="O12" i="9"/>
  <c r="AA59" i="8"/>
  <c r="AA57" i="8"/>
  <c r="AA55" i="8"/>
  <c r="AA53" i="8"/>
  <c r="AA47" i="8"/>
  <c r="AA42" i="8"/>
  <c r="AB42" i="8" s="1"/>
  <c r="AA40" i="8"/>
  <c r="AB40" i="8" s="1"/>
  <c r="AA38" i="8"/>
  <c r="AB38" i="8" s="1"/>
  <c r="AA18" i="8"/>
  <c r="AB18" i="8" s="1"/>
  <c r="AA15" i="8"/>
  <c r="AB15" i="8" s="1"/>
  <c r="AA12" i="8"/>
  <c r="AB12" i="8" s="1"/>
  <c r="AA9" i="8"/>
  <c r="AB9" i="8" s="1"/>
  <c r="Z59" i="8"/>
  <c r="Z57" i="8"/>
  <c r="Z55" i="8"/>
  <c r="Z53" i="8"/>
  <c r="Z47" i="8"/>
  <c r="Z42" i="8"/>
  <c r="Z40" i="8"/>
  <c r="Z38" i="8"/>
  <c r="Z36" i="8"/>
  <c r="Z18" i="8"/>
  <c r="Z15" i="8"/>
  <c r="Z12" i="8"/>
  <c r="Z9" i="8"/>
  <c r="Y59" i="8"/>
  <c r="Y57" i="8"/>
  <c r="Y55" i="8"/>
  <c r="Y53" i="8"/>
  <c r="Y47" i="8"/>
  <c r="Y42" i="8"/>
  <c r="Y40" i="8"/>
  <c r="Y38" i="8"/>
  <c r="Y36" i="8"/>
  <c r="Y18" i="8"/>
  <c r="Y15" i="8"/>
  <c r="Y12" i="8"/>
  <c r="Y9" i="8"/>
  <c r="X59" i="8"/>
  <c r="X57" i="8"/>
  <c r="X55" i="8"/>
  <c r="X53" i="8"/>
  <c r="X47" i="8"/>
  <c r="X42" i="8"/>
  <c r="X40" i="8"/>
  <c r="X38" i="8"/>
  <c r="X36" i="8"/>
  <c r="X18" i="8"/>
  <c r="X15" i="8"/>
  <c r="X12" i="8"/>
  <c r="X27" i="8" s="1"/>
  <c r="X9" i="8"/>
  <c r="W47" i="8"/>
  <c r="W42" i="8"/>
  <c r="W40" i="8"/>
  <c r="W38" i="8"/>
  <c r="W36" i="8"/>
  <c r="W18" i="8"/>
  <c r="W15" i="8"/>
  <c r="W12" i="8"/>
  <c r="W9" i="8"/>
  <c r="U18" i="8"/>
  <c r="U15" i="8"/>
  <c r="U12" i="8"/>
  <c r="U9" i="8"/>
  <c r="U27" i="8" l="1"/>
  <c r="AA27" i="8"/>
  <c r="AB27" i="8" s="1"/>
  <c r="Z29" i="8"/>
  <c r="U29" i="8"/>
  <c r="W29" i="8"/>
  <c r="Y27" i="8"/>
  <c r="Y28" i="8" s="1"/>
  <c r="Y29" i="8"/>
  <c r="W27" i="8"/>
  <c r="X29" i="8"/>
  <c r="Z27" i="8"/>
  <c r="AA29" i="8"/>
  <c r="AB29" i="8" s="1"/>
  <c r="AA25" i="8"/>
  <c r="AB25" i="8" s="1"/>
  <c r="Z25" i="8"/>
  <c r="Y25" i="8"/>
  <c r="X25" i="8"/>
  <c r="W25" i="8"/>
  <c r="U25" i="8"/>
  <c r="L29" i="9"/>
  <c r="L27" i="9"/>
  <c r="L25" i="9"/>
  <c r="L23" i="9"/>
  <c r="L21" i="9"/>
  <c r="L17" i="9"/>
  <c r="L15" i="9"/>
  <c r="L13" i="9"/>
  <c r="L11" i="9"/>
  <c r="L9" i="9"/>
  <c r="M16" i="9" s="1"/>
  <c r="J29" i="9"/>
  <c r="J27" i="9"/>
  <c r="J25" i="9"/>
  <c r="J23" i="9"/>
  <c r="J21" i="9"/>
  <c r="K24" i="9" s="1"/>
  <c r="J17" i="9"/>
  <c r="J15" i="9"/>
  <c r="J13" i="9"/>
  <c r="J11" i="9"/>
  <c r="J9" i="9"/>
  <c r="K16" i="9" s="1"/>
  <c r="H29" i="9"/>
  <c r="H27" i="9"/>
  <c r="H25" i="9"/>
  <c r="H23" i="9"/>
  <c r="H21" i="9"/>
  <c r="I22" i="9" s="1"/>
  <c r="H17" i="9"/>
  <c r="H15" i="9"/>
  <c r="H13" i="9"/>
  <c r="H11" i="9"/>
  <c r="J5" i="9"/>
  <c r="L5" i="9" s="1"/>
  <c r="N5" i="9" s="1"/>
  <c r="R5" i="9" s="1"/>
  <c r="T5" i="9" s="1"/>
  <c r="V5" i="9" s="1"/>
  <c r="X5" i="9" s="1"/>
  <c r="Z5" i="9" s="1"/>
  <c r="AD5" i="9" s="1"/>
  <c r="AF5" i="9" s="1"/>
  <c r="AH5" i="9" s="1"/>
  <c r="T59" i="8"/>
  <c r="T57" i="8"/>
  <c r="T55" i="8"/>
  <c r="T53" i="8"/>
  <c r="T47" i="8"/>
  <c r="T42" i="8"/>
  <c r="T40" i="8"/>
  <c r="T38" i="8"/>
  <c r="T36" i="8"/>
  <c r="T18" i="8"/>
  <c r="T15" i="8"/>
  <c r="T12" i="8"/>
  <c r="T9" i="8"/>
  <c r="T25" i="8" s="1"/>
  <c r="S59" i="8"/>
  <c r="S57" i="8"/>
  <c r="S55" i="8"/>
  <c r="S53" i="8"/>
  <c r="S47" i="8"/>
  <c r="S42" i="8"/>
  <c r="S40" i="8"/>
  <c r="S38" i="8"/>
  <c r="S36" i="8"/>
  <c r="S18" i="8"/>
  <c r="S15" i="8"/>
  <c r="S12" i="8"/>
  <c r="S27" i="8" s="1"/>
  <c r="S9" i="8"/>
  <c r="X26" i="8" l="1"/>
  <c r="AC30" i="8"/>
  <c r="AC28" i="8"/>
  <c r="AC26" i="8"/>
  <c r="S29" i="8"/>
  <c r="U26" i="8"/>
  <c r="Z30" i="8"/>
  <c r="AA30" i="8"/>
  <c r="Y26" i="8"/>
  <c r="X30" i="8"/>
  <c r="I24" i="9"/>
  <c r="I26" i="9"/>
  <c r="I28" i="9"/>
  <c r="K26" i="9"/>
  <c r="K28" i="9"/>
  <c r="M22" i="9"/>
  <c r="O28" i="9"/>
  <c r="O26" i="9"/>
  <c r="AA26" i="8"/>
  <c r="Z28" i="8"/>
  <c r="Y30" i="8"/>
  <c r="AA28" i="8"/>
  <c r="X28" i="8"/>
  <c r="Z26" i="8"/>
  <c r="S25" i="8"/>
  <c r="M26" i="9"/>
  <c r="M28" i="9"/>
  <c r="T29" i="8"/>
  <c r="T27" i="8"/>
  <c r="M24" i="9"/>
  <c r="M10" i="9"/>
  <c r="M12" i="9"/>
  <c r="M14" i="9"/>
  <c r="Q12" i="9"/>
  <c r="Q16" i="9"/>
  <c r="Q10" i="9"/>
  <c r="Q14" i="9"/>
  <c r="K22" i="9"/>
  <c r="K10" i="9"/>
  <c r="K12" i="9"/>
  <c r="K14" i="9"/>
  <c r="H9" i="9"/>
  <c r="T30" i="8" l="1"/>
  <c r="U30" i="8"/>
  <c r="T28" i="8"/>
  <c r="U28" i="8"/>
  <c r="T26" i="8"/>
  <c r="I16" i="9"/>
  <c r="I10" i="9"/>
  <c r="I14" i="9"/>
  <c r="I12" i="9"/>
  <c r="V59" i="8"/>
  <c r="V57" i="8"/>
  <c r="V55" i="8"/>
  <c r="V53" i="8"/>
  <c r="V47" i="8"/>
  <c r="V42" i="8"/>
  <c r="V40" i="8"/>
  <c r="V38" i="8"/>
  <c r="V36" i="8"/>
  <c r="V18" i="8"/>
  <c r="V15" i="8"/>
  <c r="V12" i="8"/>
  <c r="V9" i="8"/>
  <c r="R59" i="8"/>
  <c r="R57" i="8"/>
  <c r="R55" i="8"/>
  <c r="R53" i="8"/>
  <c r="R47" i="8"/>
  <c r="R42" i="8"/>
  <c r="R40" i="8"/>
  <c r="R38" i="8"/>
  <c r="R36" i="8"/>
  <c r="R18" i="8"/>
  <c r="R29" i="8" s="1"/>
  <c r="S30" i="8" s="1"/>
  <c r="R15" i="8"/>
  <c r="R12" i="8"/>
  <c r="R9" i="8"/>
  <c r="R27" i="8" l="1"/>
  <c r="S28" i="8" s="1"/>
  <c r="V27" i="8"/>
  <c r="V29" i="8"/>
  <c r="R25" i="8"/>
  <c r="S26" i="8" s="1"/>
  <c r="V25" i="8"/>
  <c r="B21" i="9"/>
  <c r="G24" i="9" s="1"/>
  <c r="B9" i="9"/>
  <c r="G10" i="9" s="1"/>
  <c r="Q59" i="8"/>
  <c r="Q57" i="8"/>
  <c r="Q55" i="8"/>
  <c r="Q53" i="8"/>
  <c r="Q47" i="8"/>
  <c r="Q42" i="8"/>
  <c r="Q40" i="8"/>
  <c r="Q38" i="8"/>
  <c r="Q36" i="8"/>
  <c r="Q18" i="8"/>
  <c r="Q15" i="8"/>
  <c r="Q12" i="8"/>
  <c r="Q27" i="8" s="1"/>
  <c r="R28" i="8" s="1"/>
  <c r="Q9" i="8"/>
  <c r="Q25" i="8" s="1"/>
  <c r="R26" i="8" s="1"/>
  <c r="V30" i="8" l="1"/>
  <c r="AB30" i="8"/>
  <c r="W30" i="8"/>
  <c r="V28" i="8"/>
  <c r="W28" i="8"/>
  <c r="AB28" i="8"/>
  <c r="V26" i="8"/>
  <c r="W26" i="8"/>
  <c r="AB26" i="8"/>
  <c r="Q29" i="8"/>
  <c r="R30" i="8" s="1"/>
  <c r="G26" i="9"/>
  <c r="G28" i="9"/>
  <c r="G22" i="9"/>
  <c r="G12" i="9"/>
  <c r="G14" i="9"/>
  <c r="G16" i="9"/>
  <c r="P59" i="8"/>
  <c r="P57" i="8"/>
  <c r="P55" i="8"/>
  <c r="P53" i="8"/>
  <c r="P47" i="8"/>
  <c r="P42" i="8"/>
  <c r="P40" i="8"/>
  <c r="P38" i="8"/>
  <c r="P36" i="8"/>
  <c r="P18" i="8"/>
  <c r="P15" i="8"/>
  <c r="P12" i="8"/>
  <c r="P9" i="8"/>
  <c r="P25" i="8" l="1"/>
  <c r="Q26" i="8" s="1"/>
  <c r="P27" i="8"/>
  <c r="P29" i="8"/>
  <c r="D47" i="8"/>
  <c r="E47" i="8"/>
  <c r="F47" i="8"/>
  <c r="G47" i="8"/>
  <c r="H47" i="8"/>
  <c r="I47" i="8"/>
  <c r="J47" i="8"/>
  <c r="K47" i="8"/>
  <c r="L47" i="8"/>
  <c r="M47" i="8"/>
  <c r="N47" i="8"/>
  <c r="O47" i="8"/>
  <c r="Q30" i="8" l="1"/>
  <c r="Q28" i="8"/>
  <c r="O12" i="8"/>
  <c r="O18" i="8" l="1"/>
  <c r="O15" i="8"/>
  <c r="O9" i="8"/>
  <c r="O59" i="8"/>
  <c r="O57" i="8"/>
  <c r="O55" i="8"/>
  <c r="O53" i="8"/>
  <c r="O42" i="8"/>
  <c r="O40" i="8"/>
  <c r="O38" i="8"/>
  <c r="O36" i="8"/>
  <c r="K55" i="8"/>
  <c r="L55" i="8"/>
  <c r="M55" i="8"/>
  <c r="N55" i="8"/>
  <c r="J55" i="8"/>
  <c r="K53" i="8"/>
  <c r="L53" i="8"/>
  <c r="M53" i="8"/>
  <c r="N53" i="8"/>
  <c r="J53" i="8"/>
  <c r="O29" i="8" l="1"/>
  <c r="P30" i="8" s="1"/>
  <c r="O27" i="8"/>
  <c r="P28" i="8" s="1"/>
  <c r="O25" i="8"/>
  <c r="P26" i="8" s="1"/>
  <c r="N9" i="8" l="1"/>
  <c r="N59" i="8" l="1"/>
  <c r="N57" i="8"/>
  <c r="N42" i="8"/>
  <c r="N40" i="8"/>
  <c r="N38" i="8"/>
  <c r="N36" i="8"/>
  <c r="N18" i="8"/>
  <c r="N15" i="8"/>
  <c r="N12" i="8"/>
  <c r="N25" i="8" s="1"/>
  <c r="O26" i="8" s="1"/>
  <c r="M12" i="8"/>
  <c r="C47" i="8"/>
  <c r="N29" i="8" l="1"/>
  <c r="O30" i="8" s="1"/>
  <c r="N27" i="8"/>
  <c r="O28" i="8" s="1"/>
  <c r="J36" i="8"/>
  <c r="L59" i="8"/>
  <c r="K59" i="8"/>
  <c r="J59" i="8"/>
  <c r="L57" i="8"/>
  <c r="K57" i="8"/>
  <c r="J57" i="8"/>
  <c r="J42" i="8"/>
  <c r="K42" i="8"/>
  <c r="L42" i="8"/>
  <c r="J40" i="8"/>
  <c r="K40" i="8"/>
  <c r="L40" i="8"/>
  <c r="J38" i="8"/>
  <c r="K38" i="8"/>
  <c r="L38" i="8"/>
  <c r="K36" i="8"/>
  <c r="L36" i="8"/>
  <c r="M59" i="8"/>
  <c r="M57" i="8"/>
  <c r="C9" i="8"/>
  <c r="D9" i="8"/>
  <c r="E9" i="8"/>
  <c r="I9" i="8"/>
  <c r="H9" i="8"/>
  <c r="G9" i="8"/>
  <c r="F9" i="8"/>
  <c r="J9" i="8"/>
  <c r="K9" i="8"/>
  <c r="L9" i="8"/>
  <c r="M42" i="8" l="1"/>
  <c r="M40" i="8"/>
  <c r="M38" i="8"/>
  <c r="M36" i="8"/>
  <c r="M9" i="8"/>
  <c r="M25" i="8" s="1"/>
  <c r="M18" i="8"/>
  <c r="L18" i="8"/>
  <c r="K18" i="8"/>
  <c r="J18" i="8"/>
  <c r="M15" i="8"/>
  <c r="L15" i="8"/>
  <c r="K15" i="8"/>
  <c r="J15" i="8"/>
  <c r="N26" i="8" l="1"/>
  <c r="M29" i="8"/>
  <c r="M27" i="8"/>
  <c r="L12" i="8"/>
  <c r="K12" i="8"/>
  <c r="J12" i="8"/>
  <c r="N28" i="8" l="1"/>
  <c r="N30" i="8"/>
  <c r="L29" i="8"/>
  <c r="M30" i="8" s="1"/>
  <c r="L27" i="8"/>
  <c r="M28" i="8" s="1"/>
  <c r="L25" i="8"/>
  <c r="M26" i="8" s="1"/>
  <c r="J25" i="8"/>
  <c r="K25" i="8"/>
  <c r="L26" i="8" l="1"/>
  <c r="K26" i="8"/>
  <c r="J29" i="8" l="1"/>
  <c r="K29" i="8"/>
  <c r="L30" i="8" s="1"/>
  <c r="J27" i="8"/>
  <c r="K27" i="8"/>
  <c r="L28" i="8" s="1"/>
  <c r="K30" i="8" l="1"/>
  <c r="K28" i="8"/>
  <c r="N5" i="8" l="1"/>
  <c r="O5" i="8" s="1"/>
  <c r="P5" i="8" l="1"/>
  <c r="R5" i="8" s="1"/>
  <c r="S5" i="8" s="1"/>
  <c r="T5" i="8" s="1"/>
  <c r="U5" i="8" s="1"/>
  <c r="W5" i="8" l="1"/>
  <c r="X5" i="8" s="1"/>
  <c r="Y5" i="8" s="1"/>
  <c r="Z5" i="8" s="1"/>
  <c r="AA5" i="8" s="1"/>
  <c r="AC5" i="8" s="1"/>
  <c r="AD5" i="8" l="1"/>
  <c r="AE5" i="8" s="1"/>
  <c r="AF5" i="8" s="1"/>
</calcChain>
</file>

<file path=xl/sharedStrings.xml><?xml version="1.0" encoding="utf-8"?>
<sst xmlns="http://schemas.openxmlformats.org/spreadsheetml/2006/main" count="241" uniqueCount="50">
  <si>
    <t xml:space="preserve">Acompanhamento Indicadores </t>
  </si>
  <si>
    <t>Mês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</si>
  <si>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</si>
  <si>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</si>
  <si>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</si>
  <si>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</si>
  <si>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</si>
  <si>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</si>
  <si>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</si>
  <si>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</si>
  <si>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</si>
  <si>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</si>
  <si>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</si>
  <si>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</si>
  <si>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 xml:space="preserve">Total </t>
  </si>
  <si>
    <t>Observação</t>
  </si>
  <si>
    <t>Suporte</t>
  </si>
  <si>
    <t>Base Ativa  (A)</t>
  </si>
  <si>
    <t>Base LG</t>
  </si>
  <si>
    <t>Base LC</t>
  </si>
  <si>
    <t>Tickets abertos no mês  (B)</t>
  </si>
  <si>
    <t>Tickets LG</t>
  </si>
  <si>
    <t>Tickets LC</t>
  </si>
  <si>
    <t>Clientes que abriram ticket por mês  (C)</t>
  </si>
  <si>
    <t>Clientes LG</t>
  </si>
  <si>
    <t>Clientes LC</t>
  </si>
  <si>
    <t>Qtde. de assuntos por Clientes  (D)</t>
  </si>
  <si>
    <t>Geral</t>
  </si>
  <si>
    <t>Chamados por Cliente  (B/A)</t>
  </si>
  <si>
    <t>% Variação</t>
  </si>
  <si>
    <t>Tickets por Cliente  (B/C)</t>
  </si>
  <si>
    <t>Assuntos por Cliente  (D/C)</t>
  </si>
  <si>
    <t>NPS</t>
  </si>
  <si>
    <t>-</t>
  </si>
  <si>
    <t>Linked Gourmet</t>
  </si>
  <si>
    <t>% Base abriu tickets  (C/A)</t>
  </si>
  <si>
    <t>Base de Conhecimento</t>
  </si>
  <si>
    <t>Ligações Abandonadas</t>
  </si>
  <si>
    <t xml:space="preserve">% Variação </t>
  </si>
  <si>
    <t>Linked Chef</t>
  </si>
  <si>
    <t xml:space="preserve">Acompanhamento de Tickets </t>
  </si>
  <si>
    <t>Gourmet</t>
  </si>
  <si>
    <t>Quant</t>
  </si>
  <si>
    <t>%</t>
  </si>
  <si>
    <t>Tipos de Ticket</t>
  </si>
  <si>
    <t>Dúvida</t>
  </si>
  <si>
    <t>Incidente</t>
  </si>
  <si>
    <t>Problema</t>
  </si>
  <si>
    <t>Tarefa</t>
  </si>
  <si>
    <t>Chef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</si>
</sst>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 tint="0.34998626667073579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b/>
      <sz val="10"/>
      <color theme="0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30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medium">
        <color theme="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0" tint="-0.14999847407452621"/>
      </right>
      <top/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0" tint="-0.14999847407452621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0" tint="-0.14999847407452621"/>
      </left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2" tint="-9.9978637043366805E-2"/>
      </left>
      <right style="thin">
        <color theme="0" tint="-0.14999847407452621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0" borderId="0" xfId="0" applyBorder="1"/>
    <xf numFmtId="0" fontId="2" fillId="0" borderId="3" xfId="0" applyFont="1" applyBorder="1"/>
    <xf numFmtId="0" fontId="0" fillId="0" borderId="3" xfId="0" applyBorder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7" fillId="3" borderId="1" xfId="0" applyFont="1" applyFill="1" applyBorder="1"/>
    <xf numFmtId="0" fontId="5" fillId="4" borderId="0" xfId="0" applyFont="1" applyFill="1"/>
    <xf numFmtId="9" fontId="3" fillId="0" borderId="1" xfId="2" applyFont="1" applyBorder="1"/>
    <xf numFmtId="0" fontId="7" fillId="0" borderId="1" xfId="0" applyFont="1" applyBorder="1" applyAlignment="1">
      <alignment horizontal="left" indent="3"/>
    </xf>
    <xf numFmtId="0" fontId="7" fillId="0" borderId="1" xfId="0" applyFont="1" applyFill="1" applyBorder="1"/>
    <xf numFmtId="0" fontId="7" fillId="0" borderId="5" xfId="0" applyFont="1" applyBorder="1" applyAlignment="1">
      <alignment horizontal="left" indent="3"/>
    </xf>
    <xf numFmtId="0" fontId="7" fillId="0" borderId="0" xfId="0" applyFont="1" applyFill="1" applyBorder="1"/>
    <xf numFmtId="164" fontId="7" fillId="0" borderId="1" xfId="0" applyNumberFormat="1" applyFont="1" applyFill="1" applyBorder="1"/>
    <xf numFmtId="17" fontId="4" fillId="2" borderId="0" xfId="0" applyNumberFormat="1" applyFont="1" applyFill="1" applyAlignment="1">
      <alignment horizontal="center"/>
    </xf>
    <xf numFmtId="0" fontId="9" fillId="0" borderId="1" xfId="0" applyFont="1" applyBorder="1" applyAlignment="1">
      <alignment horizontal="left" indent="2"/>
    </xf>
    <xf numFmtId="0" fontId="6" fillId="0" borderId="0" xfId="0" applyFont="1" applyBorder="1" applyAlignment="1">
      <alignment horizontal="left" indent="2"/>
    </xf>
    <xf numFmtId="9" fontId="7" fillId="0" borderId="1" xfId="2" applyFont="1" applyFill="1" applyBorder="1"/>
    <xf numFmtId="0" fontId="7" fillId="3" borderId="0" xfId="0" applyFont="1" applyFill="1" applyBorder="1"/>
    <xf numFmtId="0" fontId="4" fillId="0" borderId="1" xfId="0" applyFont="1" applyBorder="1" applyAlignment="1">
      <alignment horizontal="left" indent="2"/>
    </xf>
    <xf numFmtId="0" fontId="3" fillId="0" borderId="1" xfId="0" applyFont="1" applyFill="1" applyBorder="1" applyAlignment="1">
      <alignment horizontal="right"/>
    </xf>
    <xf numFmtId="164" fontId="3" fillId="0" borderId="1" xfId="0" applyNumberFormat="1" applyFont="1" applyFill="1" applyBorder="1"/>
    <xf numFmtId="9" fontId="3" fillId="0" borderId="1" xfId="2" applyFont="1" applyFill="1" applyBorder="1"/>
    <xf numFmtId="0" fontId="0" fillId="4" borderId="0" xfId="0" applyFill="1"/>
    <xf numFmtId="0" fontId="0" fillId="0" borderId="0" xfId="0" applyFill="1"/>
    <xf numFmtId="0" fontId="0" fillId="0" borderId="1" xfId="0" applyBorder="1"/>
    <xf numFmtId="0" fontId="4" fillId="5" borderId="1" xfId="0" applyFont="1" applyFill="1" applyBorder="1" applyAlignment="1">
      <alignment horizontal="left" indent="2"/>
    </xf>
    <xf numFmtId="0" fontId="0" fillId="5" borderId="0" xfId="0" applyFill="1"/>
    <xf numFmtId="165" fontId="7" fillId="0" borderId="0" xfId="1" applyNumberFormat="1" applyFont="1" applyFill="1" applyBorder="1"/>
    <xf numFmtId="0" fontId="4" fillId="5" borderId="4" xfId="0" applyFont="1" applyFill="1" applyBorder="1" applyAlignment="1">
      <alignment horizontal="left" indent="2"/>
    </xf>
    <xf numFmtId="164" fontId="3" fillId="0" borderId="1" xfId="0" applyNumberFormat="1" applyFont="1" applyBorder="1"/>
    <xf numFmtId="164" fontId="8" fillId="0" borderId="1" xfId="0" applyNumberFormat="1" applyFont="1" applyFill="1" applyBorder="1"/>
    <xf numFmtId="9" fontId="8" fillId="0" borderId="1" xfId="2" applyFont="1" applyFill="1" applyBorder="1"/>
    <xf numFmtId="10" fontId="8" fillId="0" borderId="1" xfId="2" applyNumberFormat="1" applyFont="1" applyBorder="1"/>
    <xf numFmtId="9" fontId="8" fillId="0" borderId="1" xfId="2" applyFont="1" applyFill="1" applyBorder="1" applyAlignment="1">
      <alignment horizontal="right"/>
    </xf>
    <xf numFmtId="164" fontId="8" fillId="0" borderId="1" xfId="0" applyNumberFormat="1" applyFont="1" applyFill="1" applyBorder="1" applyAlignment="1">
      <alignment horizontal="right"/>
    </xf>
    <xf numFmtId="164" fontId="3" fillId="0" borderId="1" xfId="1" applyNumberFormat="1" applyFont="1" applyFill="1" applyBorder="1"/>
    <xf numFmtId="10" fontId="3" fillId="0" borderId="1" xfId="2" applyNumberFormat="1" applyFont="1" applyFill="1" applyBorder="1" applyAlignment="1">
      <alignment horizontal="right"/>
    </xf>
    <xf numFmtId="3" fontId="3" fillId="0" borderId="1" xfId="0" applyNumberFormat="1" applyFont="1" applyFill="1" applyBorder="1"/>
    <xf numFmtId="3" fontId="7" fillId="3" borderId="1" xfId="0" applyNumberFormat="1" applyFont="1" applyFill="1" applyBorder="1"/>
    <xf numFmtId="3" fontId="7" fillId="0" borderId="1" xfId="0" applyNumberFormat="1" applyFont="1" applyFill="1" applyBorder="1"/>
    <xf numFmtId="3" fontId="11" fillId="0" borderId="1" xfId="0" applyNumberFormat="1" applyFont="1" applyFill="1" applyBorder="1"/>
    <xf numFmtId="3" fontId="7" fillId="0" borderId="2" xfId="0" applyNumberFormat="1" applyFont="1" applyFill="1" applyBorder="1"/>
    <xf numFmtId="2" fontId="3" fillId="0" borderId="1" xfId="0" applyNumberFormat="1" applyFont="1" applyFill="1" applyBorder="1"/>
    <xf numFmtId="2" fontId="4" fillId="0" borderId="1" xfId="0" applyNumberFormat="1" applyFont="1" applyFill="1" applyBorder="1"/>
    <xf numFmtId="9" fontId="4" fillId="0" borderId="1" xfId="2" applyFont="1" applyFill="1" applyBorder="1"/>
    <xf numFmtId="9" fontId="12" fillId="0" borderId="1" xfId="2" applyFont="1" applyFill="1" applyBorder="1"/>
    <xf numFmtId="164" fontId="6" fillId="0" borderId="1" xfId="0" applyNumberFormat="1" applyFont="1" applyFill="1" applyBorder="1"/>
    <xf numFmtId="164" fontId="4" fillId="0" borderId="1" xfId="1" applyNumberFormat="1" applyFont="1" applyFill="1" applyBorder="1"/>
    <xf numFmtId="0" fontId="4" fillId="0" borderId="1" xfId="0" applyFont="1" applyFill="1" applyBorder="1" applyAlignment="1">
      <alignment horizontal="right"/>
    </xf>
    <xf numFmtId="10" fontId="4" fillId="0" borderId="1" xfId="2" applyNumberFormat="1" applyFont="1" applyFill="1" applyBorder="1" applyAlignment="1">
      <alignment horizontal="right"/>
    </xf>
    <xf numFmtId="9" fontId="12" fillId="0" borderId="1" xfId="2" applyFont="1" applyFill="1" applyBorder="1" applyAlignment="1">
      <alignment horizontal="right"/>
    </xf>
    <xf numFmtId="0" fontId="13" fillId="0" borderId="0" xfId="0" applyFont="1"/>
    <xf numFmtId="3" fontId="4" fillId="0" borderId="1" xfId="0" applyNumberFormat="1" applyFont="1" applyFill="1" applyBorder="1"/>
    <xf numFmtId="0" fontId="4" fillId="0" borderId="1" xfId="0" applyFont="1" applyBorder="1" applyAlignment="1"/>
    <xf numFmtId="0" fontId="4" fillId="4" borderId="1" xfId="0" applyFont="1" applyFill="1" applyBorder="1" applyAlignment="1">
      <alignment horizontal="center"/>
    </xf>
    <xf numFmtId="9" fontId="3" fillId="0" borderId="1" xfId="2" applyFont="1" applyFill="1" applyBorder="1" applyAlignment="1">
      <alignment horizontal="center"/>
    </xf>
    <xf numFmtId="3" fontId="7" fillId="3" borderId="4" xfId="0" applyNumberFormat="1" applyFont="1" applyFill="1" applyBorder="1"/>
    <xf numFmtId="0" fontId="4" fillId="6" borderId="0" xfId="0" applyFont="1" applyFill="1" applyBorder="1" applyAlignment="1"/>
    <xf numFmtId="3" fontId="7" fillId="3" borderId="0" xfId="0" applyNumberFormat="1" applyFont="1" applyFill="1" applyBorder="1"/>
    <xf numFmtId="3" fontId="7" fillId="0" borderId="0" xfId="0" applyNumberFormat="1" applyFont="1" applyFill="1" applyBorder="1"/>
    <xf numFmtId="3" fontId="3" fillId="0" borderId="1" xfId="0" applyNumberFormat="1" applyFont="1" applyFill="1" applyBorder="1" applyAlignment="1">
      <alignment horizontal="center"/>
    </xf>
    <xf numFmtId="3" fontId="4" fillId="0" borderId="0" xfId="1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0" fontId="5" fillId="7" borderId="0" xfId="0" applyFont="1" applyFill="1"/>
    <xf numFmtId="0" fontId="4" fillId="7" borderId="1" xfId="0" applyFont="1" applyFill="1" applyBorder="1" applyAlignment="1">
      <alignment horizontal="center"/>
    </xf>
    <xf numFmtId="165" fontId="4" fillId="3" borderId="1" xfId="1" applyNumberFormat="1" applyFont="1" applyFill="1" applyBorder="1"/>
    <xf numFmtId="10" fontId="4" fillId="3" borderId="1" xfId="2" applyNumberFormat="1" applyFont="1" applyFill="1" applyBorder="1"/>
    <xf numFmtId="0" fontId="0" fillId="0" borderId="0" xfId="0" applyFont="1"/>
    <xf numFmtId="0" fontId="0" fillId="5" borderId="0" xfId="0" applyFont="1" applyFill="1"/>
    <xf numFmtId="0" fontId="9" fillId="0" borderId="1" xfId="0" applyFont="1" applyBorder="1" applyAlignment="1"/>
    <xf numFmtId="0" fontId="9" fillId="0" borderId="0" xfId="0" applyFont="1" applyBorder="1" applyAlignment="1"/>
    <xf numFmtId="9" fontId="8" fillId="0" borderId="1" xfId="2" applyFont="1" applyFill="1" applyBorder="1" applyAlignment="1">
      <alignment horizontal="center"/>
    </xf>
    <xf numFmtId="3" fontId="3" fillId="0" borderId="1" xfId="1" applyNumberFormat="1" applyFont="1" applyFill="1" applyBorder="1"/>
    <xf numFmtId="3" fontId="4" fillId="0" borderId="1" xfId="1" applyNumberFormat="1" applyFont="1" applyFill="1" applyBorder="1"/>
    <xf numFmtId="3" fontId="7" fillId="0" borderId="1" xfId="1" applyNumberFormat="1" applyFont="1" applyFill="1" applyBorder="1"/>
    <xf numFmtId="164" fontId="7" fillId="0" borderId="1" xfId="1" applyNumberFormat="1" applyFont="1" applyFill="1" applyBorder="1"/>
    <xf numFmtId="164" fontId="6" fillId="0" borderId="1" xfId="1" applyNumberFormat="1" applyFont="1" applyFill="1" applyBorder="1"/>
    <xf numFmtId="165" fontId="3" fillId="0" borderId="1" xfId="1" applyNumberFormat="1" applyFont="1" applyFill="1" applyBorder="1"/>
    <xf numFmtId="165" fontId="4" fillId="0" borderId="1" xfId="1" applyNumberFormat="1" applyFont="1" applyFill="1" applyBorder="1"/>
    <xf numFmtId="10" fontId="3" fillId="0" borderId="1" xfId="2" applyNumberFormat="1" applyFont="1" applyFill="1" applyBorder="1"/>
    <xf numFmtId="10" fontId="4" fillId="0" borderId="1" xfId="2" applyNumberFormat="1" applyFont="1" applyFill="1" applyBorder="1"/>
    <xf numFmtId="9" fontId="8" fillId="0" borderId="0" xfId="2" applyFont="1" applyFill="1" applyBorder="1" applyAlignment="1">
      <alignment horizontal="center"/>
    </xf>
    <xf numFmtId="3" fontId="3" fillId="8" borderId="1" xfId="0" applyNumberFormat="1" applyFont="1" applyFill="1" applyBorder="1" applyAlignment="1">
      <alignment horizontal="center"/>
    </xf>
    <xf numFmtId="0" fontId="10" fillId="0" borderId="1" xfId="0" applyFont="1" applyBorder="1" applyAlignment="1"/>
    <xf numFmtId="0" fontId="10" fillId="0" borderId="9" xfId="0" applyFont="1" applyBorder="1" applyAlignment="1"/>
    <xf numFmtId="164" fontId="4" fillId="0" borderId="1" xfId="0" applyNumberFormat="1" applyFont="1" applyFill="1" applyBorder="1"/>
    <xf numFmtId="14" fontId="3" fillId="2" borderId="0" xfId="0" applyNumberFormat="1" applyFont="1" applyFill="1" applyAlignment="1">
      <alignment horizontal="center"/>
    </xf>
    <xf numFmtId="14" fontId="4" fillId="2" borderId="0" xfId="0" applyNumberFormat="1" applyFont="1" applyFill="1" applyAlignment="1">
      <alignment horizontal="center"/>
    </xf>
    <xf numFmtId="0" fontId="14" fillId="0" borderId="3" xfId="0" applyFont="1" applyBorder="1"/>
    <xf numFmtId="10" fontId="15" fillId="9" borderId="11" xfId="0" applyNumberFormat="1" applyFont="1" applyFill="1" applyBorder="1"/>
    <xf numFmtId="0" fontId="7" fillId="10" borderId="1" xfId="0" applyNumberFormat="1" applyFont="1" applyFill="1" applyBorder="1"/>
    <xf numFmtId="0" fontId="4" fillId="10" borderId="1" xfId="0" applyNumberFormat="1" applyFont="1" applyFill="1" applyBorder="1"/>
    <xf numFmtId="0" fontId="7" fillId="10" borderId="0" xfId="0" applyFont="1" applyFill="1" applyBorder="1"/>
    <xf numFmtId="0" fontId="3" fillId="10" borderId="1" xfId="0" applyFont="1" applyFill="1" applyBorder="1" applyAlignment="1">
      <alignment horizontal="right"/>
    </xf>
    <xf numFmtId="0" fontId="7" fillId="10" borderId="1" xfId="0" applyFont="1" applyFill="1" applyBorder="1"/>
    <xf numFmtId="3" fontId="4" fillId="10" borderId="1" xfId="0" applyNumberFormat="1" applyFont="1" applyFill="1" applyBorder="1"/>
    <xf numFmtId="3" fontId="3" fillId="10" borderId="1" xfId="0" applyNumberFormat="1" applyFont="1" applyFill="1" applyBorder="1"/>
    <xf numFmtId="0" fontId="10" fillId="0" borderId="2" xfId="0" applyFont="1" applyBorder="1" applyAlignment="1">
      <alignment horizontal="center"/>
    </xf>
    <xf numFmtId="14" fontId="3" fillId="2" borderId="0" xfId="0" applyNumberFormat="1" applyFont="1" applyFill="1" applyAlignment="1">
      <alignment horizontal="center"/>
    </xf>
    <xf numFmtId="14" fontId="3" fillId="2" borderId="0" xfId="0" applyNumberFormat="1" applyFont="1" applyFill="1" applyAlignment="1">
      <alignment horizontal="center"/>
    </xf>
    <xf numFmtId="3" fontId="4" fillId="10" borderId="9" xfId="0" applyNumberFormat="1" applyFont="1" applyFill="1" applyBorder="1"/>
    <xf numFmtId="3" fontId="3" fillId="10" borderId="9" xfId="0" applyNumberFormat="1" applyFont="1" applyFill="1" applyBorder="1"/>
    <xf numFmtId="2" fontId="3" fillId="0" borderId="9" xfId="0" applyNumberFormat="1" applyFont="1" applyFill="1" applyBorder="1"/>
    <xf numFmtId="9" fontId="8" fillId="0" borderId="9" xfId="2" applyFont="1" applyFill="1" applyBorder="1"/>
    <xf numFmtId="0" fontId="7" fillId="0" borderId="9" xfId="0" applyFont="1" applyFill="1" applyBorder="1"/>
    <xf numFmtId="9" fontId="3" fillId="0" borderId="9" xfId="2" applyFont="1" applyFill="1" applyBorder="1"/>
    <xf numFmtId="164" fontId="7" fillId="0" borderId="9" xfId="0" applyNumberFormat="1" applyFont="1" applyFill="1" applyBorder="1"/>
    <xf numFmtId="164" fontId="3" fillId="0" borderId="9" xfId="1" applyNumberFormat="1" applyFont="1" applyFill="1" applyBorder="1"/>
    <xf numFmtId="164" fontId="7" fillId="0" borderId="9" xfId="1" applyNumberFormat="1" applyFont="1" applyFill="1" applyBorder="1"/>
    <xf numFmtId="164" fontId="6" fillId="0" borderId="9" xfId="1" applyNumberFormat="1" applyFont="1" applyFill="1" applyBorder="1"/>
    <xf numFmtId="165" fontId="4" fillId="0" borderId="9" xfId="1" applyNumberFormat="1" applyFont="1" applyFill="1" applyBorder="1"/>
    <xf numFmtId="10" fontId="4" fillId="0" borderId="9" xfId="2" applyNumberFormat="1" applyFont="1" applyFill="1" applyBorder="1"/>
    <xf numFmtId="9" fontId="8" fillId="0" borderId="9" xfId="2" applyFont="1" applyFill="1" applyBorder="1" applyAlignment="1">
      <alignment horizontal="right"/>
    </xf>
    <xf numFmtId="164" fontId="4" fillId="0" borderId="9" xfId="1" applyNumberFormat="1" applyFont="1" applyFill="1" applyBorder="1"/>
    <xf numFmtId="0" fontId="7" fillId="0" borderId="13" xfId="0" applyFont="1" applyFill="1" applyBorder="1"/>
    <xf numFmtId="0" fontId="7" fillId="0" borderId="14" xfId="0" applyFont="1" applyFill="1" applyBorder="1"/>
    <xf numFmtId="0" fontId="0" fillId="5" borderId="13" xfId="0" applyFill="1" applyBorder="1"/>
    <xf numFmtId="0" fontId="0" fillId="5" borderId="14" xfId="0" applyFill="1" applyBorder="1"/>
    <xf numFmtId="0" fontId="0" fillId="0" borderId="13" xfId="0" applyBorder="1"/>
    <xf numFmtId="0" fontId="0" fillId="0" borderId="14" xfId="0" applyBorder="1"/>
    <xf numFmtId="0" fontId="0" fillId="0" borderId="13" xfId="0" applyFill="1" applyBorder="1"/>
    <xf numFmtId="0" fontId="0" fillId="0" borderId="14" xfId="0" applyFill="1" applyBorder="1"/>
    <xf numFmtId="3" fontId="3" fillId="10" borderId="15" xfId="0" applyNumberFormat="1" applyFont="1" applyFill="1" applyBorder="1"/>
    <xf numFmtId="3" fontId="4" fillId="10" borderId="17" xfId="0" applyNumberFormat="1" applyFont="1" applyFill="1" applyBorder="1"/>
    <xf numFmtId="0" fontId="0" fillId="0" borderId="16" xfId="0" applyBorder="1"/>
    <xf numFmtId="3" fontId="4" fillId="10" borderId="18" xfId="0" applyNumberFormat="1" applyFont="1" applyFill="1" applyBorder="1"/>
    <xf numFmtId="3" fontId="4" fillId="10" borderId="12" xfId="0" applyNumberFormat="1" applyFont="1" applyFill="1" applyBorder="1"/>
    <xf numFmtId="3" fontId="3" fillId="10" borderId="12" xfId="0" applyNumberFormat="1" applyFont="1" applyFill="1" applyBorder="1"/>
    <xf numFmtId="0" fontId="7" fillId="0" borderId="19" xfId="0" applyFont="1" applyFill="1" applyBorder="1"/>
    <xf numFmtId="0" fontId="0" fillId="5" borderId="19" xfId="0" applyFill="1" applyBorder="1"/>
    <xf numFmtId="0" fontId="0" fillId="0" borderId="19" xfId="0" applyBorder="1"/>
    <xf numFmtId="3" fontId="3" fillId="10" borderId="14" xfId="0" applyNumberFormat="1" applyFont="1" applyFill="1" applyBorder="1"/>
    <xf numFmtId="3" fontId="4" fillId="10" borderId="20" xfId="0" applyNumberFormat="1" applyFont="1" applyFill="1" applyBorder="1"/>
    <xf numFmtId="3" fontId="4" fillId="10" borderId="14" xfId="0" applyNumberFormat="1" applyFont="1" applyFill="1" applyBorder="1"/>
    <xf numFmtId="3" fontId="4" fillId="10" borderId="19" xfId="0" applyNumberFormat="1" applyFont="1" applyFill="1" applyBorder="1"/>
    <xf numFmtId="3" fontId="3" fillId="10" borderId="19" xfId="0" applyNumberFormat="1" applyFont="1" applyFill="1" applyBorder="1"/>
    <xf numFmtId="3" fontId="4" fillId="10" borderId="15" xfId="0" applyNumberFormat="1" applyFont="1" applyFill="1" applyBorder="1"/>
    <xf numFmtId="164" fontId="7" fillId="0" borderId="12" xfId="0" applyNumberFormat="1" applyFont="1" applyFill="1" applyBorder="1"/>
    <xf numFmtId="10" fontId="4" fillId="0" borderId="12" xfId="2" applyNumberFormat="1" applyFont="1" applyFill="1" applyBorder="1"/>
    <xf numFmtId="0" fontId="7" fillId="0" borderId="12" xfId="0" applyFont="1" applyFill="1" applyBorder="1"/>
    <xf numFmtId="0" fontId="7" fillId="10" borderId="0" xfId="0" applyFont="1" applyFill="1" applyBorder="1" applyAlignment="1">
      <alignment horizontal="left" indent="3"/>
    </xf>
    <xf numFmtId="165" fontId="7" fillId="10" borderId="0" xfId="1" applyNumberFormat="1" applyFont="1" applyFill="1" applyBorder="1"/>
    <xf numFmtId="14" fontId="3" fillId="2" borderId="0" xfId="0" applyNumberFormat="1" applyFont="1" applyFill="1" applyAlignment="1">
      <alignment horizontal="center"/>
    </xf>
    <xf numFmtId="14" fontId="3" fillId="2" borderId="0" xfId="0" applyNumberFormat="1" applyFont="1" applyFill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14" fontId="3" fillId="11" borderId="0" xfId="0" applyNumberFormat="1" applyFont="1" applyFill="1" applyAlignment="1">
      <alignment horizontal="center"/>
    </xf>
    <xf numFmtId="14" fontId="3" fillId="2" borderId="0" xfId="0" applyNumberFormat="1" applyFont="1" applyFill="1" applyAlignment="1">
      <alignment horizontal="center"/>
    </xf>
    <xf numFmtId="14" fontId="4" fillId="2" borderId="6" xfId="0" applyNumberFormat="1" applyFont="1" applyFill="1" applyBorder="1" applyAlignment="1">
      <alignment horizontal="center"/>
    </xf>
    <xf numFmtId="14" fontId="4" fillId="2" borderId="0" xfId="0" applyNumberFormat="1" applyFont="1" applyFill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9" fontId="4" fillId="0" borderId="9" xfId="2" applyFont="1" applyFill="1" applyBorder="1"/>
    <xf numFmtId="164" fontId="7" fillId="0" borderId="17" xfId="0" applyNumberFormat="1" applyFont="1" applyFill="1" applyBorder="1"/>
    <xf numFmtId="0" fontId="7" fillId="0" borderId="17" xfId="0" applyFont="1" applyFill="1" applyBorder="1"/>
    <xf numFmtId="10" fontId="4" fillId="0" borderId="17" xfId="2" applyNumberFormat="1" applyFont="1" applyFill="1" applyBorder="1"/>
    <xf numFmtId="0" fontId="0" fillId="0" borderId="0" xfId="0" applyFill="1" applyBorder="1"/>
    <xf numFmtId="0" fontId="0" fillId="5" borderId="0" xfId="0" applyFill="1" applyBorder="1"/>
    <xf numFmtId="164" fontId="3" fillId="0" borderId="7" xfId="1" applyNumberFormat="1" applyFont="1" applyFill="1" applyBorder="1"/>
    <xf numFmtId="164" fontId="3" fillId="0" borderId="5" xfId="0" applyNumberFormat="1" applyFont="1" applyBorder="1"/>
    <xf numFmtId="0" fontId="0" fillId="0" borderId="6" xfId="0" applyBorder="1"/>
    <xf numFmtId="164" fontId="7" fillId="0" borderId="21" xfId="0" applyNumberFormat="1" applyFont="1" applyFill="1" applyBorder="1"/>
    <xf numFmtId="10" fontId="4" fillId="0" borderId="21" xfId="2" applyNumberFormat="1" applyFont="1" applyFill="1" applyBorder="1"/>
    <xf numFmtId="0" fontId="7" fillId="0" borderId="22" xfId="0" applyFont="1" applyFill="1" applyBorder="1"/>
    <xf numFmtId="0" fontId="0" fillId="0" borderId="22" xfId="0" applyFill="1" applyBorder="1"/>
    <xf numFmtId="0" fontId="0" fillId="0" borderId="23" xfId="0" applyBorder="1"/>
    <xf numFmtId="0" fontId="0" fillId="0" borderId="22" xfId="0" applyBorder="1"/>
    <xf numFmtId="0" fontId="0" fillId="5" borderId="24" xfId="0" applyFill="1" applyBorder="1"/>
    <xf numFmtId="0" fontId="0" fillId="0" borderId="25" xfId="0" applyBorder="1"/>
    <xf numFmtId="0" fontId="0" fillId="0" borderId="26" xfId="0" applyBorder="1"/>
    <xf numFmtId="10" fontId="8" fillId="0" borderId="2" xfId="2" applyNumberFormat="1" applyFont="1" applyBorder="1"/>
    <xf numFmtId="0" fontId="0" fillId="0" borderId="2" xfId="0" applyBorder="1"/>
    <xf numFmtId="164" fontId="3" fillId="0" borderId="2" xfId="0" applyNumberFormat="1" applyFont="1" applyBorder="1"/>
    <xf numFmtId="0" fontId="0" fillId="0" borderId="27" xfId="0" applyBorder="1"/>
    <xf numFmtId="0" fontId="0" fillId="0" borderId="5" xfId="0" applyBorder="1"/>
    <xf numFmtId="0" fontId="0" fillId="0" borderId="8" xfId="0" applyBorder="1"/>
    <xf numFmtId="10" fontId="8" fillId="0" borderId="23" xfId="2" applyNumberFormat="1" applyFont="1" applyBorder="1"/>
    <xf numFmtId="164" fontId="7" fillId="0" borderId="28" xfId="0" applyNumberFormat="1" applyFont="1" applyFill="1" applyBorder="1"/>
    <xf numFmtId="0" fontId="0" fillId="0" borderId="29" xfId="0" applyBorder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2CE28-DD82-7E48-AC64-9AC1FD91CB82}">
  <dimension ref="B2:AT107"/>
  <sheetViews>
    <sheetView showGridLines="0" tabSelected="1" zoomScale="106" zoomScaleNormal="106" workbookViewId="0">
      <pane xSplit="2" ySplit="5" topLeftCell="AE6" activePane="bottomRight" state="frozen"/>
      <selection pane="topRight" activeCell="C1" sqref="C1"/>
      <selection pane="bottomLeft" activeCell="A8" sqref="A8"/>
      <selection pane="bottomRight" activeCell="AM9" sqref="AM9"/>
    </sheetView>
  </sheetViews>
  <sheetFormatPr defaultColWidth="11" defaultRowHeight="15.75" outlineLevelRow="1" outlineLevelCol="1" x14ac:dyDescent="0.25"/>
  <cols>
    <col min="1" max="1" width="2.125" customWidth="1"/>
    <col min="2" max="2" width="44.5" bestFit="1" customWidth="1"/>
    <col min="3" max="12" width="10.875" customWidth="1"/>
    <col min="13" max="16" width="10.875" customWidth="1" outlineLevel="1"/>
    <col min="17" max="17" width="8.375" bestFit="1" customWidth="1"/>
    <col min="18" max="21" width="9.5" bestFit="1" customWidth="1" outlineLevel="1"/>
    <col min="22" max="22" width="10.875"/>
    <col min="23" max="27" width="10.875" customWidth="1" outlineLevel="1"/>
    <col min="28" max="28" width="10.75" customWidth="1"/>
    <col min="29" max="32" width="9.5" bestFit="1" customWidth="1" outlineLevel="1"/>
    <col min="33" max="37" width="10.875" customWidth="1"/>
    <col min="38" max="38" width="3" customWidth="1"/>
    <col min="40" max="40" width="4" customWidth="1"/>
    <col min="42" max="42" width="13.5" bestFit="1" customWidth="1"/>
  </cols>
  <sheetData>
    <row r="2" spans="2:46" ht="27" thickBot="1" x14ac:dyDescent="0.45"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</row>
    <row r="4" spans="2:46" ht="14.1" customHeight="1" x14ac:dyDescent="0.25">
      <c r="C4" s="145">
        <v>2020</v>
      </c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6"/>
      <c r="W4" s="146">
        <v>2021</v>
      </c>
      <c r="X4" s="147"/>
      <c r="Y4" s="147"/>
      <c r="Z4" s="147"/>
      <c r="AA4" s="147"/>
      <c r="AB4" s="147"/>
      <c r="AC4" s="147"/>
      <c r="AD4" s="147"/>
      <c r="AE4" s="147"/>
      <c r="AF4" s="147"/>
      <c r="AG4" s="148"/>
      <c r="AH4" s="98"/>
      <c r="AI4" s="98"/>
      <c r="AJ4" s="98"/>
      <c r="AK4" s="98"/>
      <c r="AL4" s="84"/>
      <c r="AM4" s="84"/>
      <c r="AN4" s="84"/>
      <c r="AO4" s="84"/>
      <c r="AP4" s="84"/>
      <c r="AQ4" s="84"/>
      <c r="AR4" s="84"/>
      <c r="AS4" s="84"/>
      <c r="AT4" s="85"/>
    </row>
    <row r="5" spans="2:46" x14ac:dyDescent="0.25">
      <c r="B5" s="4" t="s">
        <v>1</v>
      </c>
      <c r="C5" s="14" t="s">
        <v>2</v>
      </c>
      <c r="D5" s="14" t="s">
        <v>3</v>
      </c>
      <c r="E5" s="14" t="s">
        <v>4</v>
      </c>
      <c r="F5" s="14" t="s">
        <v>5</v>
      </c>
      <c r="G5" s="14" t="s">
        <v>6</v>
      </c>
      <c r="H5" s="14" t="s">
        <v>7</v>
      </c>
      <c r="I5" s="14" t="s">
        <v>8</v>
      </c>
      <c r="J5" s="14" t="s">
        <v>9</v>
      </c>
      <c r="K5" s="14" t="s">
        <v>10</v>
      </c>
      <c r="L5" s="14" t="s">
        <v>11</v>
      </c>
      <c r="M5" s="87">
        <v>44143</v>
      </c>
      <c r="N5" s="87">
        <f>M5+7</f>
        <v>44150</v>
      </c>
      <c r="O5" s="87">
        <f>N5+7</f>
        <v>44157</v>
      </c>
      <c r="P5" s="87">
        <f>O5+7</f>
        <v>44164</v>
      </c>
      <c r="Q5" s="88" t="s">
        <v>12</v>
      </c>
      <c r="R5" s="87">
        <f>P5+7</f>
        <v>44171</v>
      </c>
      <c r="S5" s="87">
        <f>R5+7</f>
        <v>44178</v>
      </c>
      <c r="T5" s="87">
        <f>S5+7</f>
        <v>44185</v>
      </c>
      <c r="U5" s="87">
        <f>T5+7</f>
        <v>44192</v>
      </c>
      <c r="V5" s="88" t="s">
        <v>13</v>
      </c>
      <c r="W5" s="87">
        <f>U5+7</f>
        <v>44199</v>
      </c>
      <c r="X5" s="87">
        <f>W5+7</f>
        <v>44206</v>
      </c>
      <c r="Y5" s="87">
        <f>X5+7</f>
        <v>44213</v>
      </c>
      <c r="Z5" s="87">
        <f>Y5+7</f>
        <v>44220</v>
      </c>
      <c r="AA5" s="87">
        <f>Z5+7</f>
        <v>44227</v>
      </c>
      <c r="AB5" s="88" t="s">
        <v>2</v>
      </c>
      <c r="AC5" s="87">
        <f>AA5+7</f>
        <v>44234</v>
      </c>
      <c r="AD5" s="87">
        <f t="shared" ref="AD5:AF5" si="0">AC5+7</f>
        <v>44241</v>
      </c>
      <c r="AE5" s="87">
        <f t="shared" si="0"/>
        <v>44248</v>
      </c>
      <c r="AF5" s="87">
        <f t="shared" si="0"/>
        <v>44255</v>
      </c>
      <c r="AG5" s="88" t="s">
        <v>3</v>
      </c>
      <c r="AH5" s="99">
        <f>AF5+7</f>
        <v>44262</v>
      </c>
      <c r="AI5" s="100">
        <f>AH5+7</f>
        <v>44269</v>
      </c>
      <c r="AJ5" s="143">
        <f>AI5+7</f>
        <v>44276</v>
      </c>
      <c r="AK5" s="144">
        <f>AJ5+7</f>
        <v>44283</v>
      </c>
      <c r="AM5" s="5" t="s">
        <v>14</v>
      </c>
      <c r="AO5" s="5" t="s">
        <v>15</v>
      </c>
    </row>
    <row r="7" spans="2:46" x14ac:dyDescent="0.25">
      <c r="B7" s="7" t="s">
        <v>16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4"/>
      <c r="AM7" s="23"/>
    </row>
    <row r="9" spans="2:46" x14ac:dyDescent="0.25">
      <c r="B9" s="19" t="s">
        <v>17</v>
      </c>
      <c r="C9" s="38">
        <f t="shared" ref="C9:D9" si="1">SUM(C10:C11)</f>
        <v>457</v>
      </c>
      <c r="D9" s="38">
        <f t="shared" si="1"/>
        <v>507</v>
      </c>
      <c r="E9" s="38">
        <f t="shared" ref="E9" si="2">SUM(E10:E11)</f>
        <v>550</v>
      </c>
      <c r="F9" s="38">
        <f t="shared" ref="F9:I9" si="3">SUM(F10:F11)</f>
        <v>568</v>
      </c>
      <c r="G9" s="38">
        <f t="shared" si="3"/>
        <v>719</v>
      </c>
      <c r="H9" s="38">
        <f t="shared" si="3"/>
        <v>798</v>
      </c>
      <c r="I9" s="38">
        <f t="shared" si="3"/>
        <v>863</v>
      </c>
      <c r="J9" s="53">
        <f t="shared" ref="J9:P9" si="4">SUM(J10:J11)</f>
        <v>789</v>
      </c>
      <c r="K9" s="53">
        <f t="shared" si="4"/>
        <v>699</v>
      </c>
      <c r="L9" s="53">
        <f t="shared" si="4"/>
        <v>649</v>
      </c>
      <c r="M9" s="73">
        <f t="shared" si="4"/>
        <v>647</v>
      </c>
      <c r="N9" s="73">
        <f t="shared" si="4"/>
        <v>636</v>
      </c>
      <c r="O9" s="73">
        <f t="shared" si="4"/>
        <v>629</v>
      </c>
      <c r="P9" s="73">
        <f t="shared" si="4"/>
        <v>633</v>
      </c>
      <c r="Q9" s="74">
        <f t="shared" ref="Q9:R9" si="5">SUM(Q10:Q11)</f>
        <v>639</v>
      </c>
      <c r="R9" s="74">
        <f t="shared" si="5"/>
        <v>649</v>
      </c>
      <c r="S9" s="74">
        <f t="shared" ref="S9:T9" si="6">SUM(S10:S11)</f>
        <v>655</v>
      </c>
      <c r="T9" s="74">
        <f t="shared" si="6"/>
        <v>660</v>
      </c>
      <c r="U9" s="74">
        <f t="shared" ref="U9" si="7">SUM(U10:U11)</f>
        <v>666</v>
      </c>
      <c r="V9" s="74">
        <f t="shared" ref="V9" si="8">SUM(V10:V11)</f>
        <v>668</v>
      </c>
      <c r="W9" s="74">
        <f t="shared" ref="W9:AA9" si="9">SUM(W10:W11)</f>
        <v>679</v>
      </c>
      <c r="X9" s="74">
        <f t="shared" si="9"/>
        <v>679</v>
      </c>
      <c r="Y9" s="74">
        <f t="shared" si="9"/>
        <v>679</v>
      </c>
      <c r="Z9" s="74">
        <f t="shared" si="9"/>
        <v>684</v>
      </c>
      <c r="AA9" s="74">
        <f t="shared" si="9"/>
        <v>694</v>
      </c>
      <c r="AB9" s="53">
        <f>AA9</f>
        <v>694</v>
      </c>
      <c r="AC9" s="74">
        <f t="shared" ref="AC9" si="10">SUM(AC10:AC11)</f>
        <v>686</v>
      </c>
      <c r="AD9" s="92">
        <v>696</v>
      </c>
      <c r="AE9" s="96">
        <v>691</v>
      </c>
      <c r="AF9" s="96">
        <v>694</v>
      </c>
      <c r="AG9" s="101">
        <v>694</v>
      </c>
      <c r="AH9" s="127">
        <v>701</v>
      </c>
      <c r="AI9" s="127">
        <v>698</v>
      </c>
      <c r="AJ9" s="126">
        <v>692</v>
      </c>
      <c r="AK9" s="124">
        <v>684</v>
      </c>
      <c r="AL9" s="125"/>
      <c r="AM9" s="25"/>
    </row>
    <row r="10" spans="2:46" x14ac:dyDescent="0.25">
      <c r="B10" s="9" t="s">
        <v>18</v>
      </c>
      <c r="C10" s="40">
        <v>445</v>
      </c>
      <c r="D10" s="40">
        <v>486</v>
      </c>
      <c r="E10" s="40">
        <v>526</v>
      </c>
      <c r="F10" s="40">
        <v>525</v>
      </c>
      <c r="G10" s="40">
        <v>542</v>
      </c>
      <c r="H10" s="40">
        <v>562</v>
      </c>
      <c r="I10" s="40">
        <v>579</v>
      </c>
      <c r="J10" s="40">
        <v>557</v>
      </c>
      <c r="K10" s="40">
        <v>516</v>
      </c>
      <c r="L10" s="40">
        <v>515</v>
      </c>
      <c r="M10" s="75">
        <v>520</v>
      </c>
      <c r="N10" s="75">
        <v>514</v>
      </c>
      <c r="O10" s="75">
        <v>516</v>
      </c>
      <c r="P10" s="75">
        <v>520</v>
      </c>
      <c r="Q10" s="75">
        <v>526</v>
      </c>
      <c r="R10" s="75">
        <v>539</v>
      </c>
      <c r="S10" s="75">
        <v>550</v>
      </c>
      <c r="T10" s="75">
        <v>560</v>
      </c>
      <c r="U10" s="75">
        <v>566</v>
      </c>
      <c r="V10" s="75">
        <v>568</v>
      </c>
      <c r="W10" s="75">
        <v>578</v>
      </c>
      <c r="X10" s="75">
        <v>578</v>
      </c>
      <c r="Y10" s="75">
        <v>579</v>
      </c>
      <c r="Z10" s="75">
        <v>584</v>
      </c>
      <c r="AA10" s="75">
        <v>594</v>
      </c>
      <c r="AB10" s="40">
        <f t="shared" ref="AB10:AB20" si="11">AA10</f>
        <v>594</v>
      </c>
      <c r="AC10" s="75">
        <v>592</v>
      </c>
      <c r="AD10" s="91">
        <v>604</v>
      </c>
      <c r="AE10" s="97">
        <v>601</v>
      </c>
      <c r="AF10" s="97">
        <v>605</v>
      </c>
      <c r="AG10" s="102">
        <v>605</v>
      </c>
      <c r="AH10" s="128">
        <v>606</v>
      </c>
      <c r="AI10" s="128">
        <v>611</v>
      </c>
      <c r="AJ10" s="123">
        <v>612</v>
      </c>
      <c r="AK10" s="123">
        <v>609</v>
      </c>
      <c r="AM10" s="25"/>
    </row>
    <row r="11" spans="2:46" x14ac:dyDescent="0.25">
      <c r="B11" s="9" t="s">
        <v>19</v>
      </c>
      <c r="C11" s="40">
        <v>12</v>
      </c>
      <c r="D11" s="40">
        <v>21</v>
      </c>
      <c r="E11" s="40">
        <v>24</v>
      </c>
      <c r="F11" s="40">
        <v>43</v>
      </c>
      <c r="G11" s="40">
        <v>177</v>
      </c>
      <c r="H11" s="40">
        <v>236</v>
      </c>
      <c r="I11" s="40">
        <v>284</v>
      </c>
      <c r="J11" s="40">
        <v>232</v>
      </c>
      <c r="K11" s="40">
        <v>183</v>
      </c>
      <c r="L11" s="40">
        <v>134</v>
      </c>
      <c r="M11" s="75">
        <v>127</v>
      </c>
      <c r="N11" s="75">
        <v>122</v>
      </c>
      <c r="O11" s="75">
        <v>113</v>
      </c>
      <c r="P11" s="75">
        <v>113</v>
      </c>
      <c r="Q11" s="75">
        <v>113</v>
      </c>
      <c r="R11" s="75">
        <v>110</v>
      </c>
      <c r="S11" s="75">
        <v>105</v>
      </c>
      <c r="T11" s="75">
        <v>100</v>
      </c>
      <c r="U11" s="75">
        <v>100</v>
      </c>
      <c r="V11" s="75">
        <v>100</v>
      </c>
      <c r="W11" s="75">
        <v>101</v>
      </c>
      <c r="X11" s="75">
        <v>101</v>
      </c>
      <c r="Y11" s="75">
        <v>100</v>
      </c>
      <c r="Z11" s="75">
        <v>100</v>
      </c>
      <c r="AA11" s="75">
        <v>100</v>
      </c>
      <c r="AB11" s="40">
        <f t="shared" si="11"/>
        <v>100</v>
      </c>
      <c r="AC11" s="75">
        <v>94</v>
      </c>
      <c r="AD11" s="91">
        <v>92</v>
      </c>
      <c r="AE11" s="97">
        <v>90</v>
      </c>
      <c r="AF11" s="97">
        <v>89</v>
      </c>
      <c r="AG11" s="102">
        <v>89</v>
      </c>
      <c r="AH11" s="132">
        <v>88</v>
      </c>
      <c r="AI11" s="132">
        <v>87</v>
      </c>
      <c r="AJ11" s="128">
        <v>80</v>
      </c>
      <c r="AK11" s="128">
        <v>75</v>
      </c>
      <c r="AM11" s="25"/>
    </row>
    <row r="12" spans="2:46" x14ac:dyDescent="0.25">
      <c r="B12" s="19" t="s">
        <v>20</v>
      </c>
      <c r="C12" s="41"/>
      <c r="D12" s="41"/>
      <c r="E12" s="41"/>
      <c r="F12" s="41"/>
      <c r="G12" s="41"/>
      <c r="H12" s="41"/>
      <c r="I12" s="41"/>
      <c r="J12" s="53">
        <f t="shared" ref="J12:P12" si="12">SUM(J13:J14)</f>
        <v>2370</v>
      </c>
      <c r="K12" s="53">
        <f t="shared" si="12"/>
        <v>2668</v>
      </c>
      <c r="L12" s="53">
        <f t="shared" si="12"/>
        <v>2765</v>
      </c>
      <c r="M12" s="38">
        <f t="shared" si="12"/>
        <v>548</v>
      </c>
      <c r="N12" s="38">
        <f t="shared" si="12"/>
        <v>1087</v>
      </c>
      <c r="O12" s="38">
        <f t="shared" si="12"/>
        <v>1685</v>
      </c>
      <c r="P12" s="38">
        <f t="shared" si="12"/>
        <v>2228</v>
      </c>
      <c r="Q12" s="53">
        <f t="shared" ref="Q12:R12" si="13">SUM(Q13:Q14)</f>
        <v>2306</v>
      </c>
      <c r="R12" s="53">
        <f t="shared" si="13"/>
        <v>487</v>
      </c>
      <c r="S12" s="53">
        <f t="shared" ref="S12:T12" si="14">SUM(S13:S14)</f>
        <v>1000</v>
      </c>
      <c r="T12" s="53">
        <f t="shared" si="14"/>
        <v>1620</v>
      </c>
      <c r="U12" s="53">
        <f t="shared" ref="U12" si="15">SUM(U13:U14)</f>
        <v>1926</v>
      </c>
      <c r="V12" s="53">
        <f t="shared" ref="V12" si="16">SUM(V13:V14)</f>
        <v>2132</v>
      </c>
      <c r="W12" s="53">
        <f t="shared" ref="W12:AA12" si="17">SUM(W13:W14)</f>
        <v>79</v>
      </c>
      <c r="X12" s="53">
        <f t="shared" si="17"/>
        <v>625</v>
      </c>
      <c r="Y12" s="53">
        <f t="shared" si="17"/>
        <v>1252</v>
      </c>
      <c r="Z12" s="53">
        <f t="shared" si="17"/>
        <v>1776</v>
      </c>
      <c r="AA12" s="53">
        <f t="shared" si="17"/>
        <v>2287</v>
      </c>
      <c r="AB12" s="53">
        <f t="shared" si="11"/>
        <v>2287</v>
      </c>
      <c r="AC12" s="53">
        <f t="shared" ref="AC12" si="18">SUM(AC13:AC14)</f>
        <v>568</v>
      </c>
      <c r="AD12" s="92">
        <v>1018</v>
      </c>
      <c r="AE12" s="96">
        <v>1800</v>
      </c>
      <c r="AF12" s="96">
        <v>2336</v>
      </c>
      <c r="AG12" s="101">
        <v>2336</v>
      </c>
      <c r="AH12" s="133">
        <v>583</v>
      </c>
      <c r="AI12" s="133">
        <v>1038</v>
      </c>
      <c r="AJ12" s="134">
        <v>1475</v>
      </c>
      <c r="AK12" s="135">
        <v>1971</v>
      </c>
      <c r="AM12" s="25"/>
    </row>
    <row r="13" spans="2:46" x14ac:dyDescent="0.25">
      <c r="B13" s="9" t="s">
        <v>21</v>
      </c>
      <c r="C13" s="40"/>
      <c r="D13" s="40"/>
      <c r="E13" s="40"/>
      <c r="F13" s="40"/>
      <c r="G13" s="40"/>
      <c r="H13" s="40"/>
      <c r="I13" s="40"/>
      <c r="J13" s="40">
        <v>2297</v>
      </c>
      <c r="K13" s="40">
        <v>2545</v>
      </c>
      <c r="L13" s="40">
        <v>2656</v>
      </c>
      <c r="M13" s="75">
        <v>529</v>
      </c>
      <c r="N13" s="75">
        <v>1049</v>
      </c>
      <c r="O13" s="75">
        <v>1632</v>
      </c>
      <c r="P13" s="75">
        <v>2160</v>
      </c>
      <c r="Q13" s="75">
        <v>2236</v>
      </c>
      <c r="R13" s="75">
        <v>464</v>
      </c>
      <c r="S13" s="75">
        <v>959</v>
      </c>
      <c r="T13" s="75">
        <v>1554</v>
      </c>
      <c r="U13" s="75">
        <v>1839</v>
      </c>
      <c r="V13" s="75">
        <v>2037</v>
      </c>
      <c r="W13" s="75">
        <v>79</v>
      </c>
      <c r="X13" s="75">
        <v>581</v>
      </c>
      <c r="Y13" s="75">
        <v>1173</v>
      </c>
      <c r="Z13" s="75">
        <v>1681</v>
      </c>
      <c r="AA13" s="75">
        <v>2173</v>
      </c>
      <c r="AB13" s="40">
        <f t="shared" si="11"/>
        <v>2173</v>
      </c>
      <c r="AC13" s="75">
        <v>545</v>
      </c>
      <c r="AD13" s="91">
        <v>978</v>
      </c>
      <c r="AE13" s="97">
        <v>1738</v>
      </c>
      <c r="AF13" s="97">
        <v>2259</v>
      </c>
      <c r="AG13" s="102">
        <v>2259</v>
      </c>
      <c r="AH13" s="128">
        <v>557</v>
      </c>
      <c r="AI13" s="128">
        <v>998</v>
      </c>
      <c r="AJ13" s="123">
        <v>1424</v>
      </c>
      <c r="AK13" s="128">
        <v>1910</v>
      </c>
      <c r="AM13" s="25"/>
    </row>
    <row r="14" spans="2:46" x14ac:dyDescent="0.25">
      <c r="B14" s="9" t="s">
        <v>22</v>
      </c>
      <c r="C14" s="40"/>
      <c r="D14" s="40"/>
      <c r="E14" s="40"/>
      <c r="F14" s="40"/>
      <c r="G14" s="40"/>
      <c r="H14" s="40"/>
      <c r="I14" s="40"/>
      <c r="J14" s="40">
        <v>73</v>
      </c>
      <c r="K14" s="40">
        <v>123</v>
      </c>
      <c r="L14" s="40">
        <v>109</v>
      </c>
      <c r="M14" s="75">
        <v>19</v>
      </c>
      <c r="N14" s="75">
        <v>38</v>
      </c>
      <c r="O14" s="75">
        <v>53</v>
      </c>
      <c r="P14" s="75">
        <v>68</v>
      </c>
      <c r="Q14" s="75">
        <v>70</v>
      </c>
      <c r="R14" s="75">
        <v>23</v>
      </c>
      <c r="S14" s="75">
        <v>41</v>
      </c>
      <c r="T14" s="75">
        <v>66</v>
      </c>
      <c r="U14" s="75">
        <v>87</v>
      </c>
      <c r="V14" s="75">
        <v>95</v>
      </c>
      <c r="W14" s="75">
        <v>0</v>
      </c>
      <c r="X14" s="75">
        <v>44</v>
      </c>
      <c r="Y14" s="75">
        <v>79</v>
      </c>
      <c r="Z14" s="75">
        <v>95</v>
      </c>
      <c r="AA14" s="75">
        <v>114</v>
      </c>
      <c r="AB14" s="40">
        <f t="shared" si="11"/>
        <v>114</v>
      </c>
      <c r="AC14" s="75">
        <v>23</v>
      </c>
      <c r="AD14" s="91">
        <v>40</v>
      </c>
      <c r="AE14" s="97">
        <v>62</v>
      </c>
      <c r="AF14" s="97">
        <v>77</v>
      </c>
      <c r="AG14" s="102">
        <v>77</v>
      </c>
      <c r="AH14" s="132">
        <v>26</v>
      </c>
      <c r="AI14" s="132">
        <v>40</v>
      </c>
      <c r="AJ14" s="132">
        <v>51</v>
      </c>
      <c r="AK14" s="136">
        <v>61</v>
      </c>
      <c r="AM14" s="25"/>
    </row>
    <row r="15" spans="2:46" x14ac:dyDescent="0.25">
      <c r="B15" s="19" t="s">
        <v>23</v>
      </c>
      <c r="C15" s="38"/>
      <c r="D15" s="38"/>
      <c r="E15" s="38"/>
      <c r="F15" s="38"/>
      <c r="G15" s="38"/>
      <c r="H15" s="38"/>
      <c r="I15" s="38"/>
      <c r="J15" s="53">
        <f t="shared" ref="J15:P15" si="19">SUM(J16:J17)</f>
        <v>386</v>
      </c>
      <c r="K15" s="53">
        <f t="shared" si="19"/>
        <v>404</v>
      </c>
      <c r="L15" s="53">
        <f t="shared" si="19"/>
        <v>413</v>
      </c>
      <c r="M15" s="38">
        <f t="shared" si="19"/>
        <v>204</v>
      </c>
      <c r="N15" s="38">
        <f t="shared" si="19"/>
        <v>292</v>
      </c>
      <c r="O15" s="38">
        <f t="shared" si="19"/>
        <v>355</v>
      </c>
      <c r="P15" s="38">
        <f t="shared" si="19"/>
        <v>390</v>
      </c>
      <c r="Q15" s="53">
        <f t="shared" ref="Q15:R15" si="20">SUM(Q16:Q17)</f>
        <v>396</v>
      </c>
      <c r="R15" s="53">
        <f t="shared" si="20"/>
        <v>203</v>
      </c>
      <c r="S15" s="53">
        <f t="shared" ref="S15:T15" si="21">SUM(S16:S17)</f>
        <v>287</v>
      </c>
      <c r="T15" s="53">
        <f t="shared" si="21"/>
        <v>287</v>
      </c>
      <c r="U15" s="53">
        <f t="shared" ref="U15" si="22">SUM(U16:U17)</f>
        <v>380</v>
      </c>
      <c r="V15" s="53">
        <f t="shared" ref="V15" si="23">SUM(V16:V17)</f>
        <v>390</v>
      </c>
      <c r="W15" s="53">
        <f t="shared" ref="W15:AA15" si="24">SUM(W16:W17)</f>
        <v>39</v>
      </c>
      <c r="X15" s="53">
        <f t="shared" si="24"/>
        <v>210</v>
      </c>
      <c r="Y15" s="53">
        <f t="shared" si="24"/>
        <v>329</v>
      </c>
      <c r="Z15" s="53">
        <f t="shared" si="24"/>
        <v>389</v>
      </c>
      <c r="AA15" s="53">
        <f t="shared" si="24"/>
        <v>431</v>
      </c>
      <c r="AB15" s="53">
        <f t="shared" si="11"/>
        <v>431</v>
      </c>
      <c r="AC15" s="53">
        <f t="shared" ref="AC15" si="25">SUM(AC16:AC17)</f>
        <v>219</v>
      </c>
      <c r="AD15" s="92">
        <v>306</v>
      </c>
      <c r="AE15" s="96">
        <v>379</v>
      </c>
      <c r="AF15" s="96">
        <v>417</v>
      </c>
      <c r="AG15" s="101">
        <v>417</v>
      </c>
      <c r="AH15" s="127">
        <v>224</v>
      </c>
      <c r="AI15" s="127">
        <v>299</v>
      </c>
      <c r="AJ15" s="137">
        <v>348</v>
      </c>
      <c r="AK15" s="127">
        <v>388</v>
      </c>
      <c r="AM15" s="25"/>
    </row>
    <row r="16" spans="2:46" x14ac:dyDescent="0.25">
      <c r="B16" s="9" t="s">
        <v>24</v>
      </c>
      <c r="C16" s="40"/>
      <c r="D16" s="40"/>
      <c r="E16" s="40"/>
      <c r="F16" s="40"/>
      <c r="G16" s="40"/>
      <c r="H16" s="40"/>
      <c r="I16" s="40"/>
      <c r="J16" s="40">
        <v>354</v>
      </c>
      <c r="K16" s="40">
        <v>363</v>
      </c>
      <c r="L16" s="40">
        <v>371</v>
      </c>
      <c r="M16" s="75">
        <v>194</v>
      </c>
      <c r="N16" s="75">
        <v>274</v>
      </c>
      <c r="O16" s="75">
        <v>330</v>
      </c>
      <c r="P16" s="75">
        <v>362</v>
      </c>
      <c r="Q16" s="75">
        <v>366</v>
      </c>
      <c r="R16" s="75">
        <v>191</v>
      </c>
      <c r="S16" s="75">
        <v>268</v>
      </c>
      <c r="T16" s="75">
        <v>268</v>
      </c>
      <c r="U16" s="75">
        <v>349</v>
      </c>
      <c r="V16" s="75">
        <v>358</v>
      </c>
      <c r="W16" s="75">
        <v>39</v>
      </c>
      <c r="X16" s="75">
        <v>192</v>
      </c>
      <c r="Y16" s="75">
        <v>296</v>
      </c>
      <c r="Z16" s="75">
        <v>349</v>
      </c>
      <c r="AA16" s="75">
        <v>384</v>
      </c>
      <c r="AB16" s="40">
        <f t="shared" si="11"/>
        <v>384</v>
      </c>
      <c r="AC16" s="75">
        <v>206</v>
      </c>
      <c r="AD16" s="91">
        <v>284</v>
      </c>
      <c r="AE16" s="97">
        <v>351</v>
      </c>
      <c r="AF16" s="97">
        <v>391</v>
      </c>
      <c r="AG16" s="102">
        <v>391</v>
      </c>
      <c r="AH16" s="132">
        <v>212</v>
      </c>
      <c r="AI16" s="132">
        <v>282</v>
      </c>
      <c r="AJ16" s="132">
        <v>329</v>
      </c>
      <c r="AK16" s="136">
        <v>366</v>
      </c>
      <c r="AM16" s="25"/>
    </row>
    <row r="17" spans="2:39" x14ac:dyDescent="0.25">
      <c r="B17" s="9" t="s">
        <v>25</v>
      </c>
      <c r="C17" s="40"/>
      <c r="D17" s="40"/>
      <c r="E17" s="40"/>
      <c r="F17" s="40"/>
      <c r="G17" s="40"/>
      <c r="H17" s="40"/>
      <c r="I17" s="40"/>
      <c r="J17" s="40">
        <v>32</v>
      </c>
      <c r="K17" s="40">
        <v>41</v>
      </c>
      <c r="L17" s="40">
        <v>42</v>
      </c>
      <c r="M17" s="75">
        <v>10</v>
      </c>
      <c r="N17" s="75">
        <v>18</v>
      </c>
      <c r="O17" s="75">
        <v>25</v>
      </c>
      <c r="P17" s="75">
        <v>28</v>
      </c>
      <c r="Q17" s="75">
        <v>30</v>
      </c>
      <c r="R17" s="75">
        <v>12</v>
      </c>
      <c r="S17" s="75">
        <v>19</v>
      </c>
      <c r="T17" s="75">
        <v>19</v>
      </c>
      <c r="U17" s="75">
        <v>31</v>
      </c>
      <c r="V17" s="75">
        <v>32</v>
      </c>
      <c r="W17" s="75">
        <v>0</v>
      </c>
      <c r="X17" s="75">
        <v>18</v>
      </c>
      <c r="Y17" s="75">
        <v>33</v>
      </c>
      <c r="Z17" s="75">
        <v>40</v>
      </c>
      <c r="AA17" s="75">
        <v>47</v>
      </c>
      <c r="AB17" s="40">
        <f t="shared" si="11"/>
        <v>47</v>
      </c>
      <c r="AC17" s="75">
        <v>13</v>
      </c>
      <c r="AD17" s="91">
        <v>22</v>
      </c>
      <c r="AE17" s="97">
        <v>28</v>
      </c>
      <c r="AF17" s="97">
        <v>32</v>
      </c>
      <c r="AG17" s="102">
        <v>32</v>
      </c>
      <c r="AH17" s="128">
        <v>12</v>
      </c>
      <c r="AI17" s="128">
        <v>17</v>
      </c>
      <c r="AJ17" s="123">
        <v>19</v>
      </c>
      <c r="AK17" s="128">
        <v>22</v>
      </c>
      <c r="AM17" s="25"/>
    </row>
    <row r="18" spans="2:39" x14ac:dyDescent="0.25">
      <c r="B18" s="19" t="s">
        <v>26</v>
      </c>
      <c r="C18" s="38"/>
      <c r="D18" s="38"/>
      <c r="E18" s="38"/>
      <c r="F18" s="38"/>
      <c r="G18" s="38"/>
      <c r="H18" s="38"/>
      <c r="I18" s="38"/>
      <c r="J18" s="53">
        <f t="shared" ref="J18:P18" si="26">SUM(J19:J20)</f>
        <v>2326</v>
      </c>
      <c r="K18" s="53">
        <f t="shared" si="26"/>
        <v>2631</v>
      </c>
      <c r="L18" s="53">
        <f t="shared" si="26"/>
        <v>2687</v>
      </c>
      <c r="M18" s="38">
        <f t="shared" si="26"/>
        <v>549</v>
      </c>
      <c r="N18" s="38">
        <f t="shared" si="26"/>
        <v>1087</v>
      </c>
      <c r="O18" s="38">
        <f t="shared" si="26"/>
        <v>1681</v>
      </c>
      <c r="P18" s="38">
        <f t="shared" si="26"/>
        <v>2228</v>
      </c>
      <c r="Q18" s="53">
        <f t="shared" ref="Q18:R18" si="27">SUM(Q19:Q20)</f>
        <v>2306</v>
      </c>
      <c r="R18" s="53">
        <f t="shared" si="27"/>
        <v>487</v>
      </c>
      <c r="S18" s="53">
        <f t="shared" ref="S18:T18" si="28">SUM(S19:S20)</f>
        <v>1000</v>
      </c>
      <c r="T18" s="53">
        <f t="shared" si="28"/>
        <v>1620</v>
      </c>
      <c r="U18" s="53">
        <f t="shared" ref="U18" si="29">SUM(U19:U20)</f>
        <v>1926</v>
      </c>
      <c r="V18" s="53">
        <f t="shared" ref="V18" si="30">SUM(V19:V20)</f>
        <v>2128</v>
      </c>
      <c r="W18" s="53">
        <f t="shared" ref="W18:AA18" si="31">SUM(W19:W20)</f>
        <v>79</v>
      </c>
      <c r="X18" s="53">
        <f t="shared" si="31"/>
        <v>625</v>
      </c>
      <c r="Y18" s="53">
        <f t="shared" si="31"/>
        <v>1252</v>
      </c>
      <c r="Z18" s="53">
        <f t="shared" si="31"/>
        <v>1776</v>
      </c>
      <c r="AA18" s="53">
        <f t="shared" si="31"/>
        <v>2287</v>
      </c>
      <c r="AB18" s="53">
        <f t="shared" si="11"/>
        <v>2287</v>
      </c>
      <c r="AC18" s="53">
        <f t="shared" ref="AC18" si="32">SUM(AC19:AC20)</f>
        <v>568</v>
      </c>
      <c r="AD18" s="92">
        <v>1018</v>
      </c>
      <c r="AE18" s="96">
        <v>1745</v>
      </c>
      <c r="AF18" s="96">
        <v>2258</v>
      </c>
      <c r="AG18" s="101">
        <v>2258</v>
      </c>
      <c r="AH18" s="134">
        <v>583</v>
      </c>
      <c r="AI18" s="134">
        <v>1026</v>
      </c>
      <c r="AJ18" s="134">
        <v>1472</v>
      </c>
      <c r="AK18" s="135">
        <v>1971</v>
      </c>
      <c r="AM18" s="25"/>
    </row>
    <row r="19" spans="2:39" x14ac:dyDescent="0.25">
      <c r="B19" s="11" t="s">
        <v>24</v>
      </c>
      <c r="C19" s="40"/>
      <c r="D19" s="40"/>
      <c r="E19" s="40"/>
      <c r="F19" s="40"/>
      <c r="G19" s="40"/>
      <c r="H19" s="40"/>
      <c r="I19" s="40"/>
      <c r="J19" s="40">
        <v>2253</v>
      </c>
      <c r="K19" s="40">
        <v>2508</v>
      </c>
      <c r="L19" s="40">
        <v>2579</v>
      </c>
      <c r="M19" s="75">
        <v>529</v>
      </c>
      <c r="N19" s="75">
        <v>1049</v>
      </c>
      <c r="O19" s="75">
        <v>1628</v>
      </c>
      <c r="P19" s="75">
        <v>2160</v>
      </c>
      <c r="Q19" s="75">
        <v>2236</v>
      </c>
      <c r="R19" s="75">
        <v>464</v>
      </c>
      <c r="S19" s="75">
        <v>959</v>
      </c>
      <c r="T19" s="75">
        <v>1554</v>
      </c>
      <c r="U19" s="75">
        <v>1839</v>
      </c>
      <c r="V19" s="75">
        <v>2034</v>
      </c>
      <c r="W19" s="75">
        <v>79</v>
      </c>
      <c r="X19" s="75">
        <v>581</v>
      </c>
      <c r="Y19" s="75">
        <v>1173</v>
      </c>
      <c r="Z19" s="75">
        <v>1681</v>
      </c>
      <c r="AA19" s="75">
        <v>2173</v>
      </c>
      <c r="AB19" s="40">
        <f t="shared" si="11"/>
        <v>2173</v>
      </c>
      <c r="AC19" s="75">
        <v>545</v>
      </c>
      <c r="AD19" s="91">
        <v>978</v>
      </c>
      <c r="AE19" s="97">
        <v>1683</v>
      </c>
      <c r="AF19" s="97">
        <v>2181</v>
      </c>
      <c r="AG19" s="102">
        <v>2181</v>
      </c>
      <c r="AH19" s="128">
        <v>557</v>
      </c>
      <c r="AI19" s="128">
        <v>986</v>
      </c>
      <c r="AJ19" s="123">
        <v>1421</v>
      </c>
      <c r="AK19" s="128">
        <v>1910</v>
      </c>
      <c r="AM19" s="25"/>
    </row>
    <row r="20" spans="2:39" x14ac:dyDescent="0.25">
      <c r="B20" s="9" t="s">
        <v>25</v>
      </c>
      <c r="C20" s="42"/>
      <c r="D20" s="40"/>
      <c r="E20" s="40"/>
      <c r="F20" s="40"/>
      <c r="G20" s="40"/>
      <c r="H20" s="40"/>
      <c r="I20" s="40"/>
      <c r="J20" s="40">
        <v>73</v>
      </c>
      <c r="K20" s="40">
        <v>123</v>
      </c>
      <c r="L20" s="40">
        <v>108</v>
      </c>
      <c r="M20" s="75">
        <v>20</v>
      </c>
      <c r="N20" s="75">
        <v>38</v>
      </c>
      <c r="O20" s="75">
        <v>53</v>
      </c>
      <c r="P20" s="75">
        <v>68</v>
      </c>
      <c r="Q20" s="75">
        <v>70</v>
      </c>
      <c r="R20" s="75">
        <v>23</v>
      </c>
      <c r="S20" s="75">
        <v>41</v>
      </c>
      <c r="T20" s="75">
        <v>66</v>
      </c>
      <c r="U20" s="75">
        <v>87</v>
      </c>
      <c r="V20" s="75">
        <v>94</v>
      </c>
      <c r="W20" s="75">
        <v>0</v>
      </c>
      <c r="X20" s="75">
        <v>44</v>
      </c>
      <c r="Y20" s="75">
        <v>79</v>
      </c>
      <c r="Z20" s="75">
        <v>95</v>
      </c>
      <c r="AA20" s="75">
        <v>114</v>
      </c>
      <c r="AB20" s="40">
        <f t="shared" si="11"/>
        <v>114</v>
      </c>
      <c r="AC20" s="75">
        <v>23</v>
      </c>
      <c r="AD20" s="91">
        <v>40</v>
      </c>
      <c r="AE20" s="97">
        <v>62</v>
      </c>
      <c r="AF20" s="97">
        <v>77</v>
      </c>
      <c r="AG20" s="102">
        <v>77</v>
      </c>
      <c r="AH20" s="128">
        <v>26</v>
      </c>
      <c r="AI20" s="128">
        <v>40</v>
      </c>
      <c r="AJ20" s="123">
        <v>51</v>
      </c>
      <c r="AK20" s="128">
        <v>61</v>
      </c>
      <c r="AM20" s="25"/>
    </row>
    <row r="21" spans="2:39" x14ac:dyDescent="0.25">
      <c r="B21" s="141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142"/>
      <c r="N21" s="142"/>
      <c r="O21" s="142"/>
      <c r="P21" s="142"/>
      <c r="Q21" s="142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3"/>
      <c r="AH21" s="129"/>
      <c r="AI21" s="116"/>
      <c r="AJ21" s="116"/>
      <c r="AK21" s="129"/>
      <c r="AM21" s="1"/>
    </row>
    <row r="22" spans="2:39" x14ac:dyDescent="0.25">
      <c r="B22" s="141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142"/>
      <c r="N22" s="142"/>
      <c r="O22" s="142"/>
      <c r="P22" s="142"/>
      <c r="Q22" s="142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129"/>
      <c r="AI22" s="116"/>
      <c r="AJ22" s="116"/>
      <c r="AK22" s="129"/>
      <c r="AM22" s="1"/>
    </row>
    <row r="23" spans="2:39" x14ac:dyDescent="0.25">
      <c r="B23" s="29" t="s">
        <v>27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130"/>
      <c r="AI23" s="118"/>
      <c r="AJ23" s="118"/>
      <c r="AK23" s="130"/>
    </row>
    <row r="24" spans="2:39" x14ac:dyDescent="0.25">
      <c r="AH24" s="131"/>
      <c r="AI24" s="120"/>
      <c r="AJ24" s="120"/>
      <c r="AK24" s="131"/>
    </row>
    <row r="25" spans="2:39" x14ac:dyDescent="0.25">
      <c r="B25" s="19" t="s">
        <v>28</v>
      </c>
      <c r="C25" s="21"/>
      <c r="D25" s="21"/>
      <c r="E25" s="21"/>
      <c r="F25" s="21"/>
      <c r="G25" s="21"/>
      <c r="H25" s="21"/>
      <c r="I25" s="21"/>
      <c r="J25" s="44">
        <f t="shared" ref="J25:L25" si="33">J12/J9</f>
        <v>3.0038022813688214</v>
      </c>
      <c r="K25" s="44">
        <f t="shared" si="33"/>
        <v>3.8168812589413448</v>
      </c>
      <c r="L25" s="44">
        <f t="shared" si="33"/>
        <v>4.2604006163328201</v>
      </c>
      <c r="M25" s="43">
        <f t="shared" ref="M25:N25" si="34">M12/M9</f>
        <v>0.84698608964451316</v>
      </c>
      <c r="N25" s="43">
        <f t="shared" si="34"/>
        <v>1.7091194968553458</v>
      </c>
      <c r="O25" s="43">
        <f t="shared" ref="O25:P25" si="35">O12/O9</f>
        <v>2.6788553259141494</v>
      </c>
      <c r="P25" s="43">
        <f t="shared" si="35"/>
        <v>3.5197472353870456</v>
      </c>
      <c r="Q25" s="44">
        <f t="shared" ref="Q25:R25" si="36">Q12/Q9</f>
        <v>3.6087636932707357</v>
      </c>
      <c r="R25" s="43">
        <f t="shared" si="36"/>
        <v>0.75038520801232667</v>
      </c>
      <c r="S25" s="43">
        <f t="shared" ref="S25:T25" si="37">S12/S9</f>
        <v>1.5267175572519085</v>
      </c>
      <c r="T25" s="43">
        <f t="shared" si="37"/>
        <v>2.4545454545454546</v>
      </c>
      <c r="U25" s="43">
        <f t="shared" ref="U25:V25" si="38">U12/U9</f>
        <v>2.8918918918918921</v>
      </c>
      <c r="V25" s="44">
        <f t="shared" si="38"/>
        <v>3.191616766467066</v>
      </c>
      <c r="W25" s="43">
        <f t="shared" ref="W25:AA25" si="39">W12/W9</f>
        <v>0.11634756995581738</v>
      </c>
      <c r="X25" s="43">
        <f t="shared" si="39"/>
        <v>0.92047128129602351</v>
      </c>
      <c r="Y25" s="43">
        <f t="shared" si="39"/>
        <v>1.8438880706921945</v>
      </c>
      <c r="Z25" s="43">
        <f t="shared" si="39"/>
        <v>2.5964912280701755</v>
      </c>
      <c r="AA25" s="43">
        <f t="shared" si="39"/>
        <v>3.2953890489913547</v>
      </c>
      <c r="AB25" s="86">
        <f>AA25</f>
        <v>3.2953890489913547</v>
      </c>
      <c r="AC25" s="43">
        <f t="shared" ref="AC25" si="40">AC12/AC9</f>
        <v>0.82798833819241979</v>
      </c>
      <c r="AD25" s="43">
        <f t="shared" ref="AD25:AI25" si="41">AD12/AD9</f>
        <v>1.4626436781609196</v>
      </c>
      <c r="AE25" s="43">
        <f t="shared" si="41"/>
        <v>2.6049204052098407</v>
      </c>
      <c r="AF25" s="43">
        <f t="shared" si="41"/>
        <v>3.3659942363112392</v>
      </c>
      <c r="AG25" s="103">
        <f t="shared" si="41"/>
        <v>3.3659942363112392</v>
      </c>
      <c r="AH25" s="103">
        <f t="shared" si="41"/>
        <v>0.83166904422253918</v>
      </c>
      <c r="AI25" s="103">
        <f t="shared" si="41"/>
        <v>1.487106017191977</v>
      </c>
      <c r="AJ25" s="103">
        <f t="shared" ref="AJ25:AK25" si="42">AJ12/AJ9</f>
        <v>2.1315028901734103</v>
      </c>
      <c r="AK25" s="103">
        <f t="shared" si="42"/>
        <v>2.8815789473684212</v>
      </c>
      <c r="AM25" s="30"/>
    </row>
    <row r="26" spans="2:39" x14ac:dyDescent="0.25">
      <c r="B26" s="15" t="s">
        <v>29</v>
      </c>
      <c r="C26" s="35"/>
      <c r="D26" s="32"/>
      <c r="E26" s="32"/>
      <c r="F26" s="32"/>
      <c r="G26" s="32"/>
      <c r="H26" s="32"/>
      <c r="I26" s="32"/>
      <c r="J26" s="32"/>
      <c r="K26" s="32">
        <f t="shared" ref="K26:W26" si="43">(K25/J25)-1</f>
        <v>0.27068325455895392</v>
      </c>
      <c r="L26" s="32">
        <f t="shared" si="43"/>
        <v>0.11619941185031535</v>
      </c>
      <c r="M26" s="32">
        <f t="shared" si="43"/>
        <v>-0.80119567009790638</v>
      </c>
      <c r="N26" s="32">
        <f t="shared" si="43"/>
        <v>1.0178837855208189</v>
      </c>
      <c r="O26" s="32">
        <f t="shared" si="43"/>
        <v>0.56738913273357783</v>
      </c>
      <c r="P26" s="32">
        <f t="shared" si="43"/>
        <v>0.31389970982697424</v>
      </c>
      <c r="Q26" s="32">
        <f t="shared" si="43"/>
        <v>2.5290582513633586E-2</v>
      </c>
      <c r="R26" s="32">
        <f t="shared" si="43"/>
        <v>-0.79206585085868308</v>
      </c>
      <c r="S26" s="32">
        <f t="shared" si="43"/>
        <v>1.0345784284527486</v>
      </c>
      <c r="T26" s="32">
        <f t="shared" si="43"/>
        <v>0.60772727272727267</v>
      </c>
      <c r="U26" s="32">
        <f t="shared" si="43"/>
        <v>0.17817817817817816</v>
      </c>
      <c r="V26" s="32">
        <f t="shared" si="43"/>
        <v>0.10364318092786395</v>
      </c>
      <c r="W26" s="32">
        <f t="shared" si="43"/>
        <v>-0.96354588333466884</v>
      </c>
      <c r="X26" s="32">
        <f t="shared" ref="X26" si="44">(X25/W25)-1</f>
        <v>6.9113924050632907</v>
      </c>
      <c r="Y26" s="32">
        <f t="shared" ref="Y26" si="45">(Y25/X25)-1</f>
        <v>1.0032000000000001</v>
      </c>
      <c r="Z26" s="32">
        <f t="shared" ref="Z26:AK26" si="46">(Z25/Y25)-1</f>
        <v>0.40816097752368141</v>
      </c>
      <c r="AA26" s="32">
        <f t="shared" si="46"/>
        <v>0.26917010670612984</v>
      </c>
      <c r="AB26" s="32">
        <f>(AB25/V25)-1</f>
        <v>3.2514017226184189E-2</v>
      </c>
      <c r="AC26" s="32">
        <f t="shared" si="46"/>
        <v>-0.7487433726692001</v>
      </c>
      <c r="AD26" s="32">
        <f t="shared" si="46"/>
        <v>0.76650275214505426</v>
      </c>
      <c r="AE26" s="32">
        <f t="shared" si="46"/>
        <v>0.78096719255996971</v>
      </c>
      <c r="AF26" s="32">
        <f t="shared" si="46"/>
        <v>0.29216778738392568</v>
      </c>
      <c r="AG26" s="104">
        <f t="shared" si="46"/>
        <v>0</v>
      </c>
      <c r="AH26" s="104">
        <f t="shared" si="46"/>
        <v>-0.75292024114279021</v>
      </c>
      <c r="AI26" s="104">
        <f t="shared" si="46"/>
        <v>0.78809831569738575</v>
      </c>
      <c r="AJ26" s="104">
        <f t="shared" si="46"/>
        <v>0.43332275273703313</v>
      </c>
      <c r="AK26" s="104">
        <f t="shared" si="46"/>
        <v>0.35190008920606619</v>
      </c>
      <c r="AM26" s="33"/>
    </row>
    <row r="27" spans="2:39" x14ac:dyDescent="0.25">
      <c r="B27" s="19" t="s">
        <v>30</v>
      </c>
      <c r="C27" s="21"/>
      <c r="D27" s="21"/>
      <c r="E27" s="21"/>
      <c r="F27" s="21"/>
      <c r="G27" s="21"/>
      <c r="H27" s="21"/>
      <c r="I27" s="21"/>
      <c r="J27" s="44">
        <f t="shared" ref="J27:K27" si="47">J12/J15</f>
        <v>6.1398963730569944</v>
      </c>
      <c r="K27" s="44">
        <f t="shared" si="47"/>
        <v>6.6039603960396036</v>
      </c>
      <c r="L27" s="44">
        <f t="shared" ref="L27:Q27" si="48">L12/L15</f>
        <v>6.6949152542372881</v>
      </c>
      <c r="M27" s="43">
        <f t="shared" si="48"/>
        <v>2.6862745098039214</v>
      </c>
      <c r="N27" s="43">
        <f t="shared" si="48"/>
        <v>3.7226027397260273</v>
      </c>
      <c r="O27" s="43">
        <f t="shared" si="48"/>
        <v>4.746478873239437</v>
      </c>
      <c r="P27" s="43">
        <f t="shared" si="48"/>
        <v>5.712820512820513</v>
      </c>
      <c r="Q27" s="44">
        <f t="shared" si="48"/>
        <v>5.8232323232323235</v>
      </c>
      <c r="R27" s="43">
        <f t="shared" ref="R27:S27" si="49">R12/R15</f>
        <v>2.3990147783251232</v>
      </c>
      <c r="S27" s="43">
        <f t="shared" si="49"/>
        <v>3.484320557491289</v>
      </c>
      <c r="T27" s="43">
        <f t="shared" ref="T27:U27" si="50">T12/T15</f>
        <v>5.6445993031358883</v>
      </c>
      <c r="U27" s="43">
        <f t="shared" si="50"/>
        <v>5.0684210526315789</v>
      </c>
      <c r="V27" s="44">
        <f t="shared" ref="V27" si="51">V12/V15</f>
        <v>5.4666666666666668</v>
      </c>
      <c r="W27" s="43">
        <f t="shared" ref="W27:AA27" si="52">W12/W15</f>
        <v>2.0256410256410255</v>
      </c>
      <c r="X27" s="43">
        <f t="shared" si="52"/>
        <v>2.9761904761904763</v>
      </c>
      <c r="Y27" s="43">
        <f t="shared" si="52"/>
        <v>3.8054711246200608</v>
      </c>
      <c r="Z27" s="43">
        <f t="shared" si="52"/>
        <v>4.5655526992287916</v>
      </c>
      <c r="AA27" s="43">
        <f t="shared" si="52"/>
        <v>5.3062645011600926</v>
      </c>
      <c r="AB27" s="86">
        <f t="shared" ref="AB27:AB31" si="53">AA27</f>
        <v>5.3062645011600926</v>
      </c>
      <c r="AC27" s="43">
        <f t="shared" ref="AC27" si="54">AC12/AC15</f>
        <v>2.5936073059360729</v>
      </c>
      <c r="AD27" s="43">
        <f t="shared" ref="AD27:AI27" si="55">AD12/AD15</f>
        <v>3.3267973856209152</v>
      </c>
      <c r="AE27" s="43">
        <f t="shared" si="55"/>
        <v>4.7493403693931402</v>
      </c>
      <c r="AF27" s="43">
        <f t="shared" si="55"/>
        <v>5.6019184652278176</v>
      </c>
      <c r="AG27" s="103">
        <f t="shared" si="55"/>
        <v>5.6019184652278176</v>
      </c>
      <c r="AH27" s="103">
        <f t="shared" si="55"/>
        <v>2.6026785714285716</v>
      </c>
      <c r="AI27" s="103">
        <f t="shared" si="55"/>
        <v>3.471571906354515</v>
      </c>
      <c r="AJ27" s="103">
        <f t="shared" ref="AJ27:AK27" si="56">AJ12/AJ15</f>
        <v>4.2385057471264371</v>
      </c>
      <c r="AK27" s="103">
        <f t="shared" si="56"/>
        <v>5.0798969072164946</v>
      </c>
      <c r="AM27" s="30"/>
    </row>
    <row r="28" spans="2:39" x14ac:dyDescent="0.25">
      <c r="B28" s="15" t="s">
        <v>29</v>
      </c>
      <c r="C28" s="35"/>
      <c r="D28" s="32"/>
      <c r="E28" s="32"/>
      <c r="F28" s="32"/>
      <c r="G28" s="32"/>
      <c r="H28" s="32"/>
      <c r="I28" s="32"/>
      <c r="J28" s="32"/>
      <c r="K28" s="32">
        <f t="shared" ref="K28:W28" si="57">(K27/J27)-1</f>
        <v>7.5581735388728699E-2</v>
      </c>
      <c r="L28" s="32">
        <f t="shared" si="57"/>
        <v>1.3772774629634332E-2</v>
      </c>
      <c r="M28" s="32">
        <f t="shared" si="57"/>
        <v>-0.59875899726979398</v>
      </c>
      <c r="N28" s="32">
        <f t="shared" si="57"/>
        <v>0.38578642135786434</v>
      </c>
      <c r="O28" s="32">
        <f t="shared" si="57"/>
        <v>0.27504308278373113</v>
      </c>
      <c r="P28" s="32">
        <f t="shared" si="57"/>
        <v>0.20359126531233351</v>
      </c>
      <c r="Q28" s="32">
        <f t="shared" si="57"/>
        <v>1.9327022468853761E-2</v>
      </c>
      <c r="R28" s="32">
        <f t="shared" si="57"/>
        <v>-0.58802695046975328</v>
      </c>
      <c r="S28" s="32">
        <f t="shared" si="57"/>
        <v>0.45239645414934637</v>
      </c>
      <c r="T28" s="32">
        <f t="shared" si="57"/>
        <v>0.62000000000000011</v>
      </c>
      <c r="U28" s="32">
        <f t="shared" si="57"/>
        <v>-0.10207602339181288</v>
      </c>
      <c r="V28" s="32">
        <f t="shared" si="57"/>
        <v>7.8573901003807567E-2</v>
      </c>
      <c r="W28" s="32">
        <f t="shared" si="57"/>
        <v>-0.62945590994371492</v>
      </c>
      <c r="X28" s="32">
        <f t="shared" ref="X28:AK28" si="58">(X27/W27)-1</f>
        <v>0.46925858951175425</v>
      </c>
      <c r="Y28" s="32">
        <f t="shared" si="58"/>
        <v>0.27863829787234029</v>
      </c>
      <c r="Z28" s="32">
        <f t="shared" si="58"/>
        <v>0.19973389620309301</v>
      </c>
      <c r="AA28" s="32">
        <f t="shared" si="58"/>
        <v>0.16223924040049331</v>
      </c>
      <c r="AB28" s="32">
        <f>(AB27/V27)-1</f>
        <v>-2.9341859543885462E-2</v>
      </c>
      <c r="AC28" s="32">
        <f t="shared" si="58"/>
        <v>-0.51121786232687039</v>
      </c>
      <c r="AD28" s="32">
        <f t="shared" si="58"/>
        <v>0.28269124551228964</v>
      </c>
      <c r="AE28" s="32">
        <f t="shared" si="58"/>
        <v>0.42760132911031512</v>
      </c>
      <c r="AF28" s="32">
        <f t="shared" si="58"/>
        <v>0.17951505462296824</v>
      </c>
      <c r="AG28" s="104">
        <f t="shared" si="58"/>
        <v>0</v>
      </c>
      <c r="AH28" s="104">
        <f t="shared" si="58"/>
        <v>-0.53539513515166337</v>
      </c>
      <c r="AI28" s="104">
        <f t="shared" si="58"/>
        <v>0.33384580964564536</v>
      </c>
      <c r="AJ28" s="104">
        <f t="shared" si="58"/>
        <v>0.22091832214913754</v>
      </c>
      <c r="AK28" s="104">
        <f t="shared" si="58"/>
        <v>0.19851127031277294</v>
      </c>
      <c r="AM28" s="33"/>
    </row>
    <row r="29" spans="2:39" x14ac:dyDescent="0.25">
      <c r="B29" s="19" t="s">
        <v>31</v>
      </c>
      <c r="C29" s="21"/>
      <c r="D29" s="21"/>
      <c r="E29" s="21"/>
      <c r="F29" s="21"/>
      <c r="G29" s="21"/>
      <c r="H29" s="21"/>
      <c r="I29" s="21"/>
      <c r="J29" s="44">
        <f t="shared" ref="J29:K29" si="59">J18/J15</f>
        <v>6.0259067357512954</v>
      </c>
      <c r="K29" s="44">
        <f t="shared" si="59"/>
        <v>6.5123762376237622</v>
      </c>
      <c r="L29" s="44">
        <f t="shared" ref="L29:Q29" si="60">L18/L15</f>
        <v>6.5060532687651333</v>
      </c>
      <c r="M29" s="43">
        <f t="shared" si="60"/>
        <v>2.6911764705882355</v>
      </c>
      <c r="N29" s="43">
        <f t="shared" si="60"/>
        <v>3.7226027397260273</v>
      </c>
      <c r="O29" s="43">
        <f t="shared" si="60"/>
        <v>4.7352112676056342</v>
      </c>
      <c r="P29" s="43">
        <f t="shared" si="60"/>
        <v>5.712820512820513</v>
      </c>
      <c r="Q29" s="44">
        <f t="shared" si="60"/>
        <v>5.8232323232323235</v>
      </c>
      <c r="R29" s="43">
        <f t="shared" ref="R29:S29" si="61">R18/R15</f>
        <v>2.3990147783251232</v>
      </c>
      <c r="S29" s="43">
        <f t="shared" si="61"/>
        <v>3.484320557491289</v>
      </c>
      <c r="T29" s="43">
        <f t="shared" ref="T29:U29" si="62">T18/T15</f>
        <v>5.6445993031358883</v>
      </c>
      <c r="U29" s="43">
        <f t="shared" si="62"/>
        <v>5.0684210526315789</v>
      </c>
      <c r="V29" s="44">
        <f t="shared" ref="V29" si="63">V18/V15</f>
        <v>5.4564102564102566</v>
      </c>
      <c r="W29" s="43">
        <f t="shared" ref="W29:AA29" si="64">W18/W15</f>
        <v>2.0256410256410255</v>
      </c>
      <c r="X29" s="43">
        <f t="shared" si="64"/>
        <v>2.9761904761904763</v>
      </c>
      <c r="Y29" s="43">
        <f t="shared" si="64"/>
        <v>3.8054711246200608</v>
      </c>
      <c r="Z29" s="43">
        <f t="shared" si="64"/>
        <v>4.5655526992287916</v>
      </c>
      <c r="AA29" s="43">
        <f t="shared" si="64"/>
        <v>5.3062645011600926</v>
      </c>
      <c r="AB29" s="86">
        <f t="shared" si="53"/>
        <v>5.3062645011600926</v>
      </c>
      <c r="AC29" s="43">
        <f t="shared" ref="AC29" si="65">AC18/AC15</f>
        <v>2.5936073059360729</v>
      </c>
      <c r="AD29" s="43">
        <f t="shared" ref="AD29:AI29" si="66">AD18/AD15</f>
        <v>3.3267973856209152</v>
      </c>
      <c r="AE29" s="43">
        <f t="shared" si="66"/>
        <v>4.6042216358839054</v>
      </c>
      <c r="AF29" s="43">
        <f t="shared" si="66"/>
        <v>5.4148681055155876</v>
      </c>
      <c r="AG29" s="103">
        <f t="shared" si="66"/>
        <v>5.4148681055155876</v>
      </c>
      <c r="AH29" s="103">
        <f t="shared" si="66"/>
        <v>2.6026785714285716</v>
      </c>
      <c r="AI29" s="103">
        <f t="shared" si="66"/>
        <v>3.4314381270903009</v>
      </c>
      <c r="AJ29" s="103">
        <f t="shared" ref="AJ29:AK29" si="67">AJ18/AJ15</f>
        <v>4.2298850574712645</v>
      </c>
      <c r="AK29" s="103">
        <f t="shared" si="67"/>
        <v>5.0798969072164946</v>
      </c>
      <c r="AM29" s="30"/>
    </row>
    <row r="30" spans="2:39" x14ac:dyDescent="0.25">
      <c r="B30" s="15" t="s">
        <v>29</v>
      </c>
      <c r="C30" s="35"/>
      <c r="D30" s="32"/>
      <c r="E30" s="32"/>
      <c r="F30" s="32"/>
      <c r="G30" s="32"/>
      <c r="H30" s="32"/>
      <c r="I30" s="32"/>
      <c r="J30" s="32"/>
      <c r="K30" s="32">
        <f t="shared" ref="K30:W30" si="68">(K29/J29)-1</f>
        <v>8.0729676579007759E-2</v>
      </c>
      <c r="L30" s="32">
        <f t="shared" si="68"/>
        <v>-9.7091578064845141E-4</v>
      </c>
      <c r="M30" s="32">
        <f t="shared" si="68"/>
        <v>-0.58635806388055778</v>
      </c>
      <c r="N30" s="32">
        <f t="shared" si="68"/>
        <v>0.38326222022606471</v>
      </c>
      <c r="O30" s="32">
        <f t="shared" si="68"/>
        <v>0.27201627427860653</v>
      </c>
      <c r="P30" s="32">
        <f t="shared" si="68"/>
        <v>0.20645525404597387</v>
      </c>
      <c r="Q30" s="32">
        <f t="shared" si="68"/>
        <v>1.9327022468853761E-2</v>
      </c>
      <c r="R30" s="32">
        <f t="shared" si="68"/>
        <v>-0.58802695046975328</v>
      </c>
      <c r="S30" s="32">
        <f t="shared" si="68"/>
        <v>0.45239645414934637</v>
      </c>
      <c r="T30" s="32">
        <f t="shared" si="68"/>
        <v>0.62000000000000011</v>
      </c>
      <c r="U30" s="32">
        <f t="shared" si="68"/>
        <v>-0.10207602339181288</v>
      </c>
      <c r="V30" s="32">
        <f t="shared" si="68"/>
        <v>7.6550310195170113E-2</v>
      </c>
      <c r="W30" s="32">
        <f t="shared" si="68"/>
        <v>-0.62875939849624063</v>
      </c>
      <c r="X30" s="32">
        <f t="shared" ref="X30:AK30" si="69">(X29/W29)-1</f>
        <v>0.46925858951175425</v>
      </c>
      <c r="Y30" s="32">
        <f t="shared" si="69"/>
        <v>0.27863829787234029</v>
      </c>
      <c r="Z30" s="32">
        <f t="shared" si="69"/>
        <v>0.19973389620309301</v>
      </c>
      <c r="AA30" s="32">
        <f t="shared" si="69"/>
        <v>0.16223924040049331</v>
      </c>
      <c r="AB30" s="32">
        <f>(AB29/V29)-1</f>
        <v>-2.7517314167088358E-2</v>
      </c>
      <c r="AC30" s="32">
        <f t="shared" si="69"/>
        <v>-0.51121786232687039</v>
      </c>
      <c r="AD30" s="32">
        <f t="shared" si="69"/>
        <v>0.28269124551228964</v>
      </c>
      <c r="AE30" s="32">
        <f t="shared" si="69"/>
        <v>0.38398017738750001</v>
      </c>
      <c r="AF30" s="32">
        <f t="shared" si="69"/>
        <v>0.17606590945009026</v>
      </c>
      <c r="AG30" s="104">
        <f t="shared" si="69"/>
        <v>0</v>
      </c>
      <c r="AH30" s="104">
        <f t="shared" si="69"/>
        <v>-0.51934589712767298</v>
      </c>
      <c r="AI30" s="104">
        <f t="shared" si="69"/>
        <v>0.3184256268751755</v>
      </c>
      <c r="AJ30" s="104">
        <f t="shared" si="69"/>
        <v>0.23268580134883843</v>
      </c>
      <c r="AK30" s="104">
        <f t="shared" si="69"/>
        <v>0.20095388839085593</v>
      </c>
      <c r="AM30" s="33"/>
    </row>
    <row r="31" spans="2:39" x14ac:dyDescent="0.25">
      <c r="B31" s="19" t="s">
        <v>32</v>
      </c>
      <c r="C31" s="20" t="s">
        <v>33</v>
      </c>
      <c r="D31" s="20" t="s">
        <v>33</v>
      </c>
      <c r="E31" s="20" t="s">
        <v>33</v>
      </c>
      <c r="F31" s="20" t="s">
        <v>33</v>
      </c>
      <c r="G31" s="20" t="s">
        <v>33</v>
      </c>
      <c r="H31" s="20" t="s">
        <v>33</v>
      </c>
      <c r="I31" s="20" t="s">
        <v>33</v>
      </c>
      <c r="J31" s="20" t="s">
        <v>33</v>
      </c>
      <c r="K31" s="20" t="s">
        <v>33</v>
      </c>
      <c r="L31" s="20" t="s">
        <v>33</v>
      </c>
      <c r="M31" s="20" t="s">
        <v>33</v>
      </c>
      <c r="N31" s="20" t="s">
        <v>33</v>
      </c>
      <c r="O31" s="20" t="s">
        <v>33</v>
      </c>
      <c r="P31" s="20" t="s">
        <v>33</v>
      </c>
      <c r="Q31" s="20" t="s">
        <v>33</v>
      </c>
      <c r="R31" s="20" t="s">
        <v>33</v>
      </c>
      <c r="S31" s="20" t="s">
        <v>33</v>
      </c>
      <c r="T31" s="20" t="s">
        <v>33</v>
      </c>
      <c r="U31" s="20" t="s">
        <v>33</v>
      </c>
      <c r="V31" s="20" t="s">
        <v>33</v>
      </c>
      <c r="W31" s="20" t="s">
        <v>33</v>
      </c>
      <c r="X31" s="20" t="s">
        <v>33</v>
      </c>
      <c r="Y31" s="20" t="s">
        <v>33</v>
      </c>
      <c r="Z31" s="20" t="s">
        <v>33</v>
      </c>
      <c r="AA31" s="20" t="s">
        <v>33</v>
      </c>
      <c r="AB31" s="13" t="str">
        <f t="shared" si="53"/>
        <v>-</v>
      </c>
      <c r="AC31" s="94" t="s">
        <v>33</v>
      </c>
      <c r="AD31" s="95" t="s">
        <v>33</v>
      </c>
      <c r="AE31" s="6"/>
      <c r="AF31" s="6"/>
      <c r="AG31" s="105"/>
      <c r="AH31" s="129"/>
      <c r="AI31" s="116"/>
      <c r="AJ31" s="116"/>
      <c r="AK31" s="129"/>
      <c r="AM31" s="25"/>
    </row>
    <row r="32" spans="2:39" x14ac:dyDescent="0.25">
      <c r="B32" s="16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28"/>
      <c r="N32" s="28"/>
      <c r="O32" s="28"/>
      <c r="P32" s="28"/>
      <c r="Q32" s="28"/>
      <c r="R32" s="28"/>
      <c r="S32" s="12"/>
      <c r="T32" s="12"/>
      <c r="U32" s="12"/>
      <c r="V32" s="28"/>
      <c r="W32" s="28"/>
      <c r="X32" s="28"/>
      <c r="Y32" s="28"/>
      <c r="Z32" s="28"/>
      <c r="AA32" s="28"/>
      <c r="AB32" s="12"/>
      <c r="AC32" s="93"/>
      <c r="AD32" s="93"/>
      <c r="AE32" s="18"/>
      <c r="AF32" s="18"/>
      <c r="AG32" s="12"/>
      <c r="AH32" s="129"/>
      <c r="AI32" s="116"/>
      <c r="AJ32" s="116"/>
      <c r="AK32" s="129"/>
      <c r="AM32" s="1"/>
    </row>
    <row r="33" spans="2:39" x14ac:dyDescent="0.25">
      <c r="R33" s="68"/>
      <c r="AH33" s="131"/>
      <c r="AI33" s="120"/>
      <c r="AJ33" s="120"/>
      <c r="AK33" s="131"/>
    </row>
    <row r="34" spans="2:39" x14ac:dyDescent="0.25">
      <c r="B34" s="26" t="s">
        <v>34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69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117"/>
      <c r="AI34" s="118"/>
      <c r="AJ34" s="118"/>
      <c r="AK34" s="130"/>
    </row>
    <row r="35" spans="2:39" x14ac:dyDescent="0.25">
      <c r="R35" s="68"/>
      <c r="AH35" s="119"/>
      <c r="AI35" s="120"/>
      <c r="AJ35" s="120"/>
      <c r="AK35" s="131"/>
    </row>
    <row r="36" spans="2:39" outlineLevel="1" x14ac:dyDescent="0.25">
      <c r="B36" s="19" t="s">
        <v>35</v>
      </c>
      <c r="C36" s="22"/>
      <c r="D36" s="22"/>
      <c r="E36" s="22"/>
      <c r="F36" s="22"/>
      <c r="G36" s="22"/>
      <c r="H36" s="22"/>
      <c r="I36" s="22"/>
      <c r="J36" s="45">
        <f t="shared" ref="J36:O36" si="70">J16/J10</f>
        <v>0.63554757630161585</v>
      </c>
      <c r="K36" s="45">
        <f t="shared" si="70"/>
        <v>0.70348837209302328</v>
      </c>
      <c r="L36" s="45">
        <f t="shared" si="70"/>
        <v>0.7203883495145631</v>
      </c>
      <c r="M36" s="22">
        <f t="shared" si="70"/>
        <v>0.37307692307692308</v>
      </c>
      <c r="N36" s="22">
        <f t="shared" si="70"/>
        <v>0.53307392996108949</v>
      </c>
      <c r="O36" s="22">
        <f t="shared" si="70"/>
        <v>0.63953488372093026</v>
      </c>
      <c r="P36" s="22">
        <f t="shared" ref="P36:Q36" si="71">P16/P10</f>
        <v>0.69615384615384612</v>
      </c>
      <c r="Q36" s="45">
        <f t="shared" si="71"/>
        <v>0.69581749049429653</v>
      </c>
      <c r="R36" s="22">
        <f>R16/R10</f>
        <v>0.35435992578849723</v>
      </c>
      <c r="S36" s="22">
        <f>S16/S10</f>
        <v>0.48727272727272725</v>
      </c>
      <c r="T36" s="22">
        <f>T16/T10</f>
        <v>0.47857142857142859</v>
      </c>
      <c r="U36" s="13"/>
      <c r="V36" s="45">
        <f t="shared" ref="V36" si="72">V16/V10</f>
        <v>0.63028169014084512</v>
      </c>
      <c r="W36" s="22">
        <f t="shared" ref="W36:Z36" si="73">W16/W10</f>
        <v>6.7474048442906581E-2</v>
      </c>
      <c r="X36" s="22">
        <f t="shared" si="73"/>
        <v>0.33217993079584773</v>
      </c>
      <c r="Y36" s="22">
        <f t="shared" si="73"/>
        <v>0.51122625215889461</v>
      </c>
      <c r="Z36" s="22">
        <f t="shared" si="73"/>
        <v>0.5976027397260274</v>
      </c>
      <c r="AA36" s="22">
        <f>AA16/AA10</f>
        <v>0.64646464646464652</v>
      </c>
      <c r="AB36" s="45">
        <f>AA36</f>
        <v>0.64646464646464652</v>
      </c>
      <c r="AC36" s="22">
        <f t="shared" ref="AC36:AH36" si="74">AC16/AC10</f>
        <v>0.34797297297297297</v>
      </c>
      <c r="AD36" s="22">
        <f t="shared" si="74"/>
        <v>0.47019867549668876</v>
      </c>
      <c r="AE36" s="22">
        <f t="shared" si="74"/>
        <v>0.58402662229617308</v>
      </c>
      <c r="AF36" s="22">
        <f t="shared" si="74"/>
        <v>0.64628099173553721</v>
      </c>
      <c r="AG36" s="106">
        <f t="shared" si="74"/>
        <v>0.64628099173553721</v>
      </c>
      <c r="AH36" s="106">
        <f t="shared" si="74"/>
        <v>0.34983498349834985</v>
      </c>
      <c r="AI36" s="106">
        <f t="shared" ref="AI36:AJ36" si="75">AI16/AI10</f>
        <v>0.46153846153846156</v>
      </c>
      <c r="AJ36" s="106">
        <f t="shared" si="75"/>
        <v>0.53758169934640521</v>
      </c>
      <c r="AK36" s="106">
        <f t="shared" ref="AK36" si="76">AK16/AK10</f>
        <v>0.60098522167487689</v>
      </c>
      <c r="AM36" s="30"/>
    </row>
    <row r="37" spans="2:39" outlineLevel="1" x14ac:dyDescent="0.25">
      <c r="B37" s="15" t="s">
        <v>29</v>
      </c>
      <c r="C37" s="31"/>
      <c r="D37" s="32"/>
      <c r="E37" s="32"/>
      <c r="F37" s="32"/>
      <c r="G37" s="32"/>
      <c r="H37" s="32"/>
      <c r="I37" s="32"/>
      <c r="J37" s="32"/>
      <c r="K37" s="32"/>
      <c r="L37" s="13"/>
      <c r="M37" s="76"/>
      <c r="N37" s="76"/>
      <c r="O37" s="76"/>
      <c r="P37" s="76"/>
      <c r="Q37" s="77"/>
      <c r="R37" s="76"/>
      <c r="S37" s="76"/>
      <c r="T37" s="76"/>
      <c r="U37" s="13"/>
      <c r="V37" s="77"/>
      <c r="W37" s="76"/>
      <c r="X37" s="76"/>
      <c r="Y37" s="76"/>
      <c r="Z37" s="76"/>
      <c r="AA37" s="76"/>
      <c r="AB37" s="13"/>
      <c r="AC37" s="13"/>
      <c r="AD37" s="13"/>
      <c r="AE37" s="13"/>
      <c r="AF37" s="13"/>
      <c r="AG37" s="107"/>
      <c r="AH37" s="107"/>
      <c r="AI37" s="107"/>
      <c r="AJ37" s="107"/>
      <c r="AK37" s="107"/>
      <c r="AM37" s="33"/>
    </row>
    <row r="38" spans="2:39" outlineLevel="1" x14ac:dyDescent="0.25">
      <c r="B38" s="19" t="s">
        <v>28</v>
      </c>
      <c r="C38" s="21"/>
      <c r="D38" s="21"/>
      <c r="E38" s="21"/>
      <c r="F38" s="21"/>
      <c r="G38" s="21"/>
      <c r="H38" s="21"/>
      <c r="I38" s="21"/>
      <c r="J38" s="48">
        <f t="shared" ref="J38:O38" si="77">J13/J10</f>
        <v>4.1238779174147213</v>
      </c>
      <c r="K38" s="48">
        <f t="shared" si="77"/>
        <v>4.9321705426356592</v>
      </c>
      <c r="L38" s="48">
        <f t="shared" si="77"/>
        <v>5.1572815533980583</v>
      </c>
      <c r="M38" s="36">
        <f t="shared" si="77"/>
        <v>1.0173076923076922</v>
      </c>
      <c r="N38" s="36">
        <f t="shared" si="77"/>
        <v>2.0408560311284045</v>
      </c>
      <c r="O38" s="36">
        <f t="shared" si="77"/>
        <v>3.1627906976744184</v>
      </c>
      <c r="P38" s="36">
        <f t="shared" ref="P38:Q38" si="78">P13/P10</f>
        <v>4.1538461538461542</v>
      </c>
      <c r="Q38" s="48">
        <f t="shared" si="78"/>
        <v>4.250950570342205</v>
      </c>
      <c r="R38" s="36">
        <f t="shared" ref="R38:S38" si="79">R13/R10</f>
        <v>0.86085343228200373</v>
      </c>
      <c r="S38" s="36">
        <f t="shared" si="79"/>
        <v>1.7436363636363637</v>
      </c>
      <c r="T38" s="36">
        <f t="shared" ref="T38" si="80">T13/T10</f>
        <v>2.7749999999999999</v>
      </c>
      <c r="U38" s="13"/>
      <c r="V38" s="48">
        <f t="shared" ref="V38" si="81">V13/V10</f>
        <v>3.586267605633803</v>
      </c>
      <c r="W38" s="36">
        <f t="shared" ref="W38:AA38" si="82">W13/W10</f>
        <v>0.13667820069204153</v>
      </c>
      <c r="X38" s="36">
        <f t="shared" si="82"/>
        <v>1.0051903114186851</v>
      </c>
      <c r="Y38" s="36">
        <f t="shared" si="82"/>
        <v>2.0259067357512954</v>
      </c>
      <c r="Z38" s="36">
        <f t="shared" si="82"/>
        <v>2.8784246575342465</v>
      </c>
      <c r="AA38" s="36">
        <f t="shared" si="82"/>
        <v>3.6582491582491583</v>
      </c>
      <c r="AB38" s="86">
        <f t="shared" ref="AB38:AB42" si="83">AA38</f>
        <v>3.6582491582491583</v>
      </c>
      <c r="AC38" s="36">
        <f t="shared" ref="AC38:AD38" si="84">AC13/AC10</f>
        <v>0.92060810810810811</v>
      </c>
      <c r="AD38" s="36">
        <f t="shared" si="84"/>
        <v>1.619205298013245</v>
      </c>
      <c r="AE38" s="36">
        <f t="shared" ref="AE38:AF38" si="85">AE13/AE10</f>
        <v>2.8918469217970051</v>
      </c>
      <c r="AF38" s="36">
        <f t="shared" si="85"/>
        <v>3.7338842975206612</v>
      </c>
      <c r="AG38" s="108">
        <f t="shared" ref="AG38:AH38" si="86">AG13/AG10</f>
        <v>3.7338842975206612</v>
      </c>
      <c r="AH38" s="108">
        <f t="shared" si="86"/>
        <v>0.91914191419141911</v>
      </c>
      <c r="AI38" s="108">
        <f t="shared" ref="AI38:AJ38" si="87">AI13/AI10</f>
        <v>1.6333878887070377</v>
      </c>
      <c r="AJ38" s="108">
        <f t="shared" si="87"/>
        <v>2.3267973856209152</v>
      </c>
      <c r="AK38" s="108">
        <f t="shared" ref="AK38" si="88">AK13/AK10</f>
        <v>3.1362889983579638</v>
      </c>
      <c r="AM38" s="30"/>
    </row>
    <row r="39" spans="2:39" outlineLevel="1" x14ac:dyDescent="0.25">
      <c r="B39" s="15" t="s">
        <v>29</v>
      </c>
      <c r="C39" s="31"/>
      <c r="D39" s="32"/>
      <c r="E39" s="32"/>
      <c r="F39" s="32"/>
      <c r="G39" s="32"/>
      <c r="H39" s="32"/>
      <c r="I39" s="32"/>
      <c r="J39" s="46"/>
      <c r="K39" s="46"/>
      <c r="L39" s="47"/>
      <c r="M39" s="76"/>
      <c r="N39" s="76"/>
      <c r="O39" s="76"/>
      <c r="P39" s="76"/>
      <c r="Q39" s="77"/>
      <c r="R39" s="76"/>
      <c r="S39" s="76"/>
      <c r="T39" s="76"/>
      <c r="U39" s="13"/>
      <c r="V39" s="77"/>
      <c r="W39" s="76"/>
      <c r="X39" s="76"/>
      <c r="Y39" s="76"/>
      <c r="Z39" s="76"/>
      <c r="AA39" s="76"/>
      <c r="AB39" s="86"/>
      <c r="AC39" s="76"/>
      <c r="AD39" s="76"/>
      <c r="AE39" s="76"/>
      <c r="AF39" s="76"/>
      <c r="AG39" s="109"/>
      <c r="AH39" s="109"/>
      <c r="AI39" s="109"/>
      <c r="AJ39" s="109"/>
      <c r="AK39" s="109"/>
      <c r="AM39" s="33"/>
    </row>
    <row r="40" spans="2:39" outlineLevel="1" x14ac:dyDescent="0.25">
      <c r="B40" s="19" t="s">
        <v>30</v>
      </c>
      <c r="C40" s="21"/>
      <c r="D40" s="21"/>
      <c r="E40" s="21"/>
      <c r="F40" s="21"/>
      <c r="G40" s="21"/>
      <c r="H40" s="21"/>
      <c r="I40" s="21"/>
      <c r="J40" s="48">
        <f t="shared" ref="J40:O40" si="89">J13/J16</f>
        <v>6.4887005649717517</v>
      </c>
      <c r="K40" s="48">
        <f t="shared" si="89"/>
        <v>7.0110192837465561</v>
      </c>
      <c r="L40" s="48">
        <f t="shared" si="89"/>
        <v>7.1590296495956878</v>
      </c>
      <c r="M40" s="36">
        <f t="shared" si="89"/>
        <v>2.7268041237113403</v>
      </c>
      <c r="N40" s="36">
        <f t="shared" si="89"/>
        <v>3.8284671532846715</v>
      </c>
      <c r="O40" s="36">
        <f t="shared" si="89"/>
        <v>4.9454545454545453</v>
      </c>
      <c r="P40" s="36">
        <f t="shared" ref="P40:Q40" si="90">P13/P16</f>
        <v>5.9668508287292816</v>
      </c>
      <c r="Q40" s="48">
        <f t="shared" si="90"/>
        <v>6.1092896174863389</v>
      </c>
      <c r="R40" s="36">
        <f t="shared" ref="R40:S40" si="91">R13/R16</f>
        <v>2.4293193717277486</v>
      </c>
      <c r="S40" s="36">
        <f t="shared" si="91"/>
        <v>3.5783582089552239</v>
      </c>
      <c r="T40" s="36">
        <f t="shared" ref="T40" si="92">T13/T16</f>
        <v>5.7985074626865671</v>
      </c>
      <c r="U40" s="13"/>
      <c r="V40" s="48">
        <f t="shared" ref="V40" si="93">V13/V16</f>
        <v>5.6899441340782122</v>
      </c>
      <c r="W40" s="36">
        <f t="shared" ref="W40:AA40" si="94">W13/W16</f>
        <v>2.0256410256410255</v>
      </c>
      <c r="X40" s="36">
        <f t="shared" si="94"/>
        <v>3.0260416666666665</v>
      </c>
      <c r="Y40" s="36">
        <f t="shared" si="94"/>
        <v>3.9628378378378377</v>
      </c>
      <c r="Z40" s="36">
        <f t="shared" si="94"/>
        <v>4.8166189111747855</v>
      </c>
      <c r="AA40" s="36">
        <f t="shared" si="94"/>
        <v>5.658854166666667</v>
      </c>
      <c r="AB40" s="86">
        <f t="shared" si="83"/>
        <v>5.658854166666667</v>
      </c>
      <c r="AC40" s="36">
        <f t="shared" ref="AC40:AD40" si="95">AC13/AC16</f>
        <v>2.645631067961165</v>
      </c>
      <c r="AD40" s="36">
        <f t="shared" si="95"/>
        <v>3.443661971830986</v>
      </c>
      <c r="AE40" s="36">
        <f t="shared" ref="AE40:AF40" si="96">AE13/AE16</f>
        <v>4.9515669515669511</v>
      </c>
      <c r="AF40" s="36">
        <f t="shared" si="96"/>
        <v>5.7774936061381075</v>
      </c>
      <c r="AG40" s="108">
        <f t="shared" ref="AG40:AH40" si="97">AG13/AG16</f>
        <v>5.7774936061381075</v>
      </c>
      <c r="AH40" s="108">
        <f t="shared" si="97"/>
        <v>2.6273584905660377</v>
      </c>
      <c r="AI40" s="108">
        <f t="shared" ref="AI40:AJ40" si="98">AI13/AI16</f>
        <v>3.5390070921985815</v>
      </c>
      <c r="AJ40" s="108">
        <f t="shared" si="98"/>
        <v>4.3282674772036476</v>
      </c>
      <c r="AK40" s="162">
        <f t="shared" ref="AK40" si="99">AK13/AK16</f>
        <v>5.2185792349726778</v>
      </c>
      <c r="AM40" s="163"/>
    </row>
    <row r="41" spans="2:39" outlineLevel="1" x14ac:dyDescent="0.25">
      <c r="B41" s="15" t="s">
        <v>29</v>
      </c>
      <c r="C41" s="31"/>
      <c r="D41" s="32"/>
      <c r="E41" s="32"/>
      <c r="F41" s="32"/>
      <c r="G41" s="32"/>
      <c r="H41" s="32"/>
      <c r="I41" s="32"/>
      <c r="J41" s="46"/>
      <c r="K41" s="46"/>
      <c r="L41" s="47"/>
      <c r="M41" s="76"/>
      <c r="N41" s="76"/>
      <c r="O41" s="76"/>
      <c r="P41" s="76"/>
      <c r="Q41" s="77"/>
      <c r="R41" s="76"/>
      <c r="S41" s="76"/>
      <c r="T41" s="76"/>
      <c r="U41" s="13"/>
      <c r="V41" s="77"/>
      <c r="W41" s="76"/>
      <c r="X41" s="76"/>
      <c r="Y41" s="76"/>
      <c r="Z41" s="76"/>
      <c r="AA41" s="76"/>
      <c r="AB41" s="86"/>
      <c r="AC41" s="76"/>
      <c r="AD41" s="76"/>
      <c r="AE41" s="76"/>
      <c r="AF41" s="76"/>
      <c r="AG41" s="109"/>
      <c r="AH41" s="109"/>
      <c r="AI41" s="109"/>
      <c r="AJ41" s="109"/>
      <c r="AK41" s="109"/>
      <c r="AL41" s="164"/>
      <c r="AM41" s="33"/>
    </row>
    <row r="42" spans="2:39" outlineLevel="1" x14ac:dyDescent="0.25">
      <c r="B42" s="19" t="s">
        <v>31</v>
      </c>
      <c r="C42" s="21"/>
      <c r="D42" s="21"/>
      <c r="E42" s="21"/>
      <c r="F42" s="21"/>
      <c r="G42" s="21"/>
      <c r="H42" s="21"/>
      <c r="I42" s="21"/>
      <c r="J42" s="48">
        <f t="shared" ref="J42:O42" si="100">J19/J16</f>
        <v>6.3644067796610173</v>
      </c>
      <c r="K42" s="48">
        <f t="shared" si="100"/>
        <v>6.9090909090909092</v>
      </c>
      <c r="L42" s="48">
        <f t="shared" si="100"/>
        <v>6.9514824797843664</v>
      </c>
      <c r="M42" s="36">
        <f t="shared" si="100"/>
        <v>2.7268041237113403</v>
      </c>
      <c r="N42" s="36">
        <f t="shared" si="100"/>
        <v>3.8284671532846715</v>
      </c>
      <c r="O42" s="36">
        <f t="shared" si="100"/>
        <v>4.9333333333333336</v>
      </c>
      <c r="P42" s="36">
        <f t="shared" ref="P42:Q42" si="101">P19/P16</f>
        <v>5.9668508287292816</v>
      </c>
      <c r="Q42" s="48">
        <f t="shared" si="101"/>
        <v>6.1092896174863389</v>
      </c>
      <c r="R42" s="36">
        <f t="shared" ref="R42:S42" si="102">R19/R16</f>
        <v>2.4293193717277486</v>
      </c>
      <c r="S42" s="36">
        <f t="shared" si="102"/>
        <v>3.5783582089552239</v>
      </c>
      <c r="T42" s="36">
        <f t="shared" ref="T42" si="103">T19/T16</f>
        <v>5.7985074626865671</v>
      </c>
      <c r="U42" s="13"/>
      <c r="V42" s="48">
        <f t="shared" ref="V42" si="104">V19/V16</f>
        <v>5.6815642458100557</v>
      </c>
      <c r="W42" s="36">
        <f t="shared" ref="W42:AA42" si="105">W19/W16</f>
        <v>2.0256410256410255</v>
      </c>
      <c r="X42" s="36">
        <f t="shared" si="105"/>
        <v>3.0260416666666665</v>
      </c>
      <c r="Y42" s="36">
        <f t="shared" si="105"/>
        <v>3.9628378378378377</v>
      </c>
      <c r="Z42" s="36">
        <f t="shared" si="105"/>
        <v>4.8166189111747855</v>
      </c>
      <c r="AA42" s="36">
        <f t="shared" si="105"/>
        <v>5.658854166666667</v>
      </c>
      <c r="AB42" s="86">
        <f t="shared" si="83"/>
        <v>5.658854166666667</v>
      </c>
      <c r="AC42" s="36">
        <f t="shared" ref="AC42:AD42" si="106">AC19/AC16</f>
        <v>2.645631067961165</v>
      </c>
      <c r="AD42" s="36">
        <f t="shared" si="106"/>
        <v>3.443661971830986</v>
      </c>
      <c r="AE42" s="36">
        <f t="shared" ref="AE42:AF42" si="107">AE19/AE16</f>
        <v>4.7948717948717947</v>
      </c>
      <c r="AF42" s="36">
        <f t="shared" si="107"/>
        <v>5.578005115089514</v>
      </c>
      <c r="AG42" s="108">
        <f t="shared" ref="AG42:AH42" si="108">AG19/AG16</f>
        <v>5.578005115089514</v>
      </c>
      <c r="AH42" s="108">
        <f t="shared" si="108"/>
        <v>2.6273584905660377</v>
      </c>
      <c r="AI42" s="108">
        <f t="shared" ref="AI42:AJ42" si="109">AI19/AI16</f>
        <v>3.4964539007092199</v>
      </c>
      <c r="AJ42" s="108">
        <f t="shared" si="109"/>
        <v>4.3191489361702127</v>
      </c>
      <c r="AK42" s="108">
        <f t="shared" ref="AK42" si="110">AK19/AK16</f>
        <v>5.2185792349726778</v>
      </c>
      <c r="AL42" s="1"/>
      <c r="AM42" s="30"/>
    </row>
    <row r="43" spans="2:39" outlineLevel="1" x14ac:dyDescent="0.25">
      <c r="B43" s="15" t="s">
        <v>29</v>
      </c>
      <c r="C43" s="31"/>
      <c r="D43" s="32"/>
      <c r="E43" s="32"/>
      <c r="F43" s="32"/>
      <c r="G43" s="32"/>
      <c r="H43" s="32"/>
      <c r="I43" s="32"/>
      <c r="J43" s="46"/>
      <c r="K43" s="46"/>
      <c r="L43" s="47"/>
      <c r="M43" s="76"/>
      <c r="N43" s="76"/>
      <c r="O43" s="76"/>
      <c r="P43" s="76"/>
      <c r="Q43" s="77"/>
      <c r="R43" s="76"/>
      <c r="S43" s="76"/>
      <c r="T43" s="76"/>
      <c r="U43" s="13"/>
      <c r="V43" s="77"/>
      <c r="W43" s="77"/>
      <c r="X43" s="77"/>
      <c r="Y43" s="77"/>
      <c r="Z43" s="77"/>
      <c r="AA43" s="77"/>
      <c r="AB43" s="13"/>
      <c r="AC43" s="77"/>
      <c r="AD43" s="77"/>
      <c r="AE43" s="77"/>
      <c r="AF43" s="77"/>
      <c r="AG43" s="110"/>
      <c r="AH43" s="110"/>
      <c r="AI43" s="110"/>
      <c r="AJ43" s="110"/>
      <c r="AK43" s="110"/>
      <c r="AL43" s="1"/>
      <c r="AM43" s="33"/>
    </row>
    <row r="44" spans="2:39" outlineLevel="1" x14ac:dyDescent="0.25">
      <c r="B44" s="19" t="s">
        <v>36</v>
      </c>
      <c r="C44" s="20" t="s">
        <v>33</v>
      </c>
      <c r="D44" s="20" t="s">
        <v>33</v>
      </c>
      <c r="E44" s="20" t="s">
        <v>33</v>
      </c>
      <c r="F44" s="20" t="s">
        <v>33</v>
      </c>
      <c r="G44" s="20" t="s">
        <v>33</v>
      </c>
      <c r="H44" s="20" t="s">
        <v>33</v>
      </c>
      <c r="I44" s="20" t="s">
        <v>33</v>
      </c>
      <c r="J44" s="49" t="s">
        <v>33</v>
      </c>
      <c r="K44" s="49" t="s">
        <v>33</v>
      </c>
      <c r="L44" s="49">
        <v>54</v>
      </c>
      <c r="M44" s="78">
        <v>62</v>
      </c>
      <c r="N44" s="78">
        <v>75</v>
      </c>
      <c r="O44" s="78">
        <v>92</v>
      </c>
      <c r="P44" s="78">
        <v>95</v>
      </c>
      <c r="Q44" s="79">
        <v>108</v>
      </c>
      <c r="R44" s="78">
        <v>108</v>
      </c>
      <c r="S44" s="79">
        <v>117</v>
      </c>
      <c r="T44" s="66">
        <v>135</v>
      </c>
      <c r="U44" s="10"/>
      <c r="V44" s="79">
        <v>148</v>
      </c>
      <c r="W44" s="79">
        <v>148</v>
      </c>
      <c r="X44" s="79">
        <v>148</v>
      </c>
      <c r="Y44" s="79">
        <v>148</v>
      </c>
      <c r="Z44" s="79">
        <v>148</v>
      </c>
      <c r="AA44" s="79">
        <v>148</v>
      </c>
      <c r="AB44" s="79">
        <v>149</v>
      </c>
      <c r="AC44" s="79">
        <v>149</v>
      </c>
      <c r="AD44" s="79">
        <v>149</v>
      </c>
      <c r="AE44" s="79">
        <v>149</v>
      </c>
      <c r="AF44" s="79">
        <v>150</v>
      </c>
      <c r="AG44" s="111">
        <v>151</v>
      </c>
      <c r="AH44" s="111">
        <v>151</v>
      </c>
      <c r="AI44" s="111">
        <v>151</v>
      </c>
      <c r="AJ44" s="111">
        <v>152</v>
      </c>
      <c r="AK44" s="111">
        <v>152</v>
      </c>
      <c r="AL44" s="1"/>
      <c r="AM44" s="25"/>
    </row>
    <row r="45" spans="2:39" outlineLevel="1" x14ac:dyDescent="0.25">
      <c r="B45" s="15" t="s">
        <v>29</v>
      </c>
      <c r="C45" s="31"/>
      <c r="D45" s="32"/>
      <c r="E45" s="32"/>
      <c r="F45" s="32"/>
      <c r="G45" s="32"/>
      <c r="H45" s="32"/>
      <c r="I45" s="32"/>
      <c r="J45" s="46"/>
      <c r="K45" s="46"/>
      <c r="L45" s="47"/>
      <c r="M45" s="76"/>
      <c r="N45" s="76"/>
      <c r="O45" s="76"/>
      <c r="P45" s="76"/>
      <c r="Q45" s="77"/>
      <c r="R45" s="76"/>
      <c r="S45" s="76"/>
      <c r="T45" s="76"/>
      <c r="U45" s="13"/>
      <c r="V45" s="77"/>
      <c r="W45" s="77"/>
      <c r="X45" s="77"/>
      <c r="Y45" s="77"/>
      <c r="Z45" s="77"/>
      <c r="AA45" s="77"/>
      <c r="AB45" s="13"/>
      <c r="AC45" s="77"/>
      <c r="AD45" s="13"/>
      <c r="AE45" s="13"/>
      <c r="AF45" s="13"/>
      <c r="AG45" s="107"/>
      <c r="AH45" s="107"/>
      <c r="AI45" s="138"/>
      <c r="AJ45" s="157"/>
      <c r="AK45" s="165"/>
      <c r="AL45" s="1"/>
      <c r="AM45" s="33"/>
    </row>
    <row r="46" spans="2:39" outlineLevel="1" x14ac:dyDescent="0.25">
      <c r="B46" s="19" t="s">
        <v>37</v>
      </c>
      <c r="C46" s="37">
        <v>0.1424</v>
      </c>
      <c r="D46" s="37">
        <v>0.17380000000000001</v>
      </c>
      <c r="E46" s="37">
        <v>0.23899999999999999</v>
      </c>
      <c r="F46" s="37">
        <v>0.3488</v>
      </c>
      <c r="G46" s="37">
        <v>0.192</v>
      </c>
      <c r="H46" s="37">
        <v>0.1527</v>
      </c>
      <c r="I46" s="37">
        <v>8.2600000000000007E-2</v>
      </c>
      <c r="J46" s="50">
        <v>4.4900000000000002E-2</v>
      </c>
      <c r="K46" s="50">
        <v>8.2500000000000004E-2</v>
      </c>
      <c r="L46" s="50">
        <v>3.8600000000000002E-2</v>
      </c>
      <c r="M46" s="80">
        <v>4.8099999999999997E-2</v>
      </c>
      <c r="N46" s="80">
        <v>5.0599999999999999E-2</v>
      </c>
      <c r="O46" s="80">
        <v>4.1200000000000001E-2</v>
      </c>
      <c r="P46" s="80">
        <v>4.24E-2</v>
      </c>
      <c r="Q46" s="81">
        <v>4.2999999999999997E-2</v>
      </c>
      <c r="R46" s="80">
        <v>2.8299999999999999E-2</v>
      </c>
      <c r="S46" s="81">
        <v>4.6300000000000001E-2</v>
      </c>
      <c r="T46" s="67">
        <v>4.5100000000000001E-2</v>
      </c>
      <c r="U46" s="17"/>
      <c r="V46" s="90">
        <v>3.6299999999999999E-2</v>
      </c>
      <c r="W46" s="90">
        <v>0</v>
      </c>
      <c r="X46" s="90">
        <v>5.3E-3</v>
      </c>
      <c r="Y46" s="90">
        <v>1.77E-2</v>
      </c>
      <c r="Z46" s="90">
        <v>2.5899999999999999E-2</v>
      </c>
      <c r="AA46" s="90">
        <v>3.5299999999999998E-2</v>
      </c>
      <c r="AB46" s="81">
        <v>3.5299999999999998E-2</v>
      </c>
      <c r="AC46" s="81">
        <v>2.41E-2</v>
      </c>
      <c r="AD46" s="81">
        <v>3.6400000000000002E-2</v>
      </c>
      <c r="AE46" s="81">
        <v>1.7000000000000001E-2</v>
      </c>
      <c r="AF46" s="81">
        <v>2.9600000000000001E-2</v>
      </c>
      <c r="AG46" s="112">
        <v>2.9600000000000001E-2</v>
      </c>
      <c r="AH46" s="112">
        <v>1.9E-3</v>
      </c>
      <c r="AI46" s="139">
        <v>3.2000000000000001E-2</v>
      </c>
      <c r="AJ46" s="159">
        <v>3.2000000000000001E-2</v>
      </c>
      <c r="AK46" s="166">
        <v>3.2199999999999999E-2</v>
      </c>
      <c r="AL46" s="1"/>
      <c r="AM46" s="8"/>
    </row>
    <row r="47" spans="2:39" outlineLevel="1" x14ac:dyDescent="0.25">
      <c r="B47" s="15" t="s">
        <v>38</v>
      </c>
      <c r="C47" s="34">
        <f>C46</f>
        <v>0.1424</v>
      </c>
      <c r="D47" s="34">
        <f t="shared" ref="D47:O47" si="111">D46</f>
        <v>0.17380000000000001</v>
      </c>
      <c r="E47" s="34">
        <f t="shared" si="111"/>
        <v>0.23899999999999999</v>
      </c>
      <c r="F47" s="34">
        <f t="shared" si="111"/>
        <v>0.3488</v>
      </c>
      <c r="G47" s="34">
        <f t="shared" si="111"/>
        <v>0.192</v>
      </c>
      <c r="H47" s="34">
        <f t="shared" si="111"/>
        <v>0.1527</v>
      </c>
      <c r="I47" s="34">
        <f t="shared" si="111"/>
        <v>8.2600000000000007E-2</v>
      </c>
      <c r="J47" s="51">
        <f t="shared" si="111"/>
        <v>4.4900000000000002E-2</v>
      </c>
      <c r="K47" s="51">
        <f t="shared" si="111"/>
        <v>8.2500000000000004E-2</v>
      </c>
      <c r="L47" s="51">
        <f t="shared" si="111"/>
        <v>3.8600000000000002E-2</v>
      </c>
      <c r="M47" s="34">
        <f t="shared" si="111"/>
        <v>4.8099999999999997E-2</v>
      </c>
      <c r="N47" s="34">
        <f t="shared" si="111"/>
        <v>5.0599999999999999E-2</v>
      </c>
      <c r="O47" s="34">
        <f t="shared" si="111"/>
        <v>4.1200000000000001E-2</v>
      </c>
      <c r="P47" s="34">
        <f t="shared" ref="P47:Q47" si="112">P46</f>
        <v>4.24E-2</v>
      </c>
      <c r="Q47" s="34">
        <f t="shared" si="112"/>
        <v>4.2999999999999997E-2</v>
      </c>
      <c r="R47" s="34">
        <f t="shared" ref="R47:S47" si="113">R46</f>
        <v>2.8299999999999999E-2</v>
      </c>
      <c r="S47" s="34">
        <f t="shared" si="113"/>
        <v>4.6300000000000001E-2</v>
      </c>
      <c r="T47" s="34">
        <f t="shared" ref="T47" si="114">T46</f>
        <v>4.5100000000000001E-2</v>
      </c>
      <c r="U47" s="13"/>
      <c r="V47" s="34">
        <f t="shared" ref="V47" si="115">V46</f>
        <v>3.6299999999999999E-2</v>
      </c>
      <c r="W47" s="34">
        <f t="shared" ref="W47:AB47" si="116">W46</f>
        <v>0</v>
      </c>
      <c r="X47" s="34">
        <f t="shared" si="116"/>
        <v>5.3E-3</v>
      </c>
      <c r="Y47" s="34">
        <f t="shared" si="116"/>
        <v>1.77E-2</v>
      </c>
      <c r="Z47" s="34">
        <f t="shared" si="116"/>
        <v>2.5899999999999999E-2</v>
      </c>
      <c r="AA47" s="34">
        <f t="shared" si="116"/>
        <v>3.5299999999999998E-2</v>
      </c>
      <c r="AB47" s="34">
        <f t="shared" si="116"/>
        <v>3.5299999999999998E-2</v>
      </c>
      <c r="AC47" s="34">
        <f t="shared" ref="AC47:AD47" si="117">AC46</f>
        <v>2.41E-2</v>
      </c>
      <c r="AD47" s="34">
        <f t="shared" si="117"/>
        <v>3.6400000000000002E-2</v>
      </c>
      <c r="AE47" s="34">
        <f t="shared" ref="AE47:AK47" si="118">AE46</f>
        <v>1.7000000000000001E-2</v>
      </c>
      <c r="AF47" s="34">
        <f t="shared" si="118"/>
        <v>2.9600000000000001E-2</v>
      </c>
      <c r="AG47" s="113">
        <f t="shared" si="118"/>
        <v>2.9600000000000001E-2</v>
      </c>
      <c r="AH47" s="113">
        <f t="shared" si="118"/>
        <v>1.9E-3</v>
      </c>
      <c r="AI47" s="113">
        <f t="shared" si="118"/>
        <v>3.2000000000000001E-2</v>
      </c>
      <c r="AJ47" s="113">
        <f t="shared" si="118"/>
        <v>3.2000000000000001E-2</v>
      </c>
      <c r="AK47" s="113">
        <f t="shared" si="118"/>
        <v>3.2199999999999999E-2</v>
      </c>
      <c r="AL47" s="1"/>
      <c r="AM47" s="33"/>
    </row>
    <row r="48" spans="2:39" outlineLevel="1" x14ac:dyDescent="0.25">
      <c r="B48" s="19" t="s">
        <v>32</v>
      </c>
      <c r="C48" s="20" t="s">
        <v>33</v>
      </c>
      <c r="D48" s="20" t="s">
        <v>33</v>
      </c>
      <c r="E48" s="20" t="s">
        <v>33</v>
      </c>
      <c r="F48" s="20" t="s">
        <v>33</v>
      </c>
      <c r="G48" s="20" t="s">
        <v>33</v>
      </c>
      <c r="H48" s="20" t="s">
        <v>33</v>
      </c>
      <c r="I48" s="20" t="s">
        <v>33</v>
      </c>
      <c r="J48" s="49" t="s">
        <v>33</v>
      </c>
      <c r="K48" s="49" t="s">
        <v>33</v>
      </c>
      <c r="L48" s="49" t="s">
        <v>33</v>
      </c>
      <c r="M48" s="78">
        <v>0</v>
      </c>
      <c r="N48" s="78">
        <v>0</v>
      </c>
      <c r="O48" s="78">
        <v>0</v>
      </c>
      <c r="P48" s="78">
        <v>0</v>
      </c>
      <c r="Q48" s="78">
        <v>0</v>
      </c>
      <c r="R48" s="78">
        <v>0</v>
      </c>
      <c r="S48" s="78">
        <v>0</v>
      </c>
      <c r="T48" s="78">
        <v>0</v>
      </c>
      <c r="U48" s="10"/>
      <c r="V48" s="78">
        <v>0</v>
      </c>
      <c r="W48" s="78">
        <v>0</v>
      </c>
      <c r="X48" s="78">
        <v>0</v>
      </c>
      <c r="Y48" s="78">
        <v>0</v>
      </c>
      <c r="Z48" s="78">
        <v>0</v>
      </c>
      <c r="AA48" s="78">
        <v>0</v>
      </c>
      <c r="AB48" s="13"/>
      <c r="AC48" s="78">
        <v>0</v>
      </c>
      <c r="AD48" s="10"/>
      <c r="AE48" s="10"/>
      <c r="AF48" s="10"/>
      <c r="AG48" s="105"/>
      <c r="AH48" s="115"/>
      <c r="AI48" s="116"/>
      <c r="AJ48" s="12"/>
      <c r="AK48" s="167"/>
      <c r="AL48" s="1"/>
      <c r="AM48" s="25"/>
    </row>
    <row r="49" spans="2:39" x14ac:dyDescent="0.25">
      <c r="J49" s="52"/>
      <c r="K49" s="52"/>
      <c r="L49" s="52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121"/>
      <c r="AI49" s="122"/>
      <c r="AJ49" s="160"/>
      <c r="AK49" s="168"/>
      <c r="AL49" s="1"/>
      <c r="AM49" s="169"/>
    </row>
    <row r="50" spans="2:39" x14ac:dyDescent="0.25">
      <c r="AH50" s="119"/>
      <c r="AI50" s="120"/>
      <c r="AJ50" s="1"/>
      <c r="AK50" s="170"/>
      <c r="AL50" s="1"/>
      <c r="AM50" s="169"/>
    </row>
    <row r="51" spans="2:39" x14ac:dyDescent="0.25">
      <c r="B51" s="26" t="s">
        <v>39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117"/>
      <c r="AI51" s="118"/>
      <c r="AJ51" s="161"/>
      <c r="AK51" s="171"/>
      <c r="AL51" s="172"/>
      <c r="AM51" s="173"/>
    </row>
    <row r="52" spans="2:39" x14ac:dyDescent="0.25">
      <c r="AH52" s="119"/>
      <c r="AI52" s="120"/>
      <c r="AJ52" s="182"/>
      <c r="AK52" s="1"/>
      <c r="AL52" s="178"/>
      <c r="AM52" s="179"/>
    </row>
    <row r="53" spans="2:39" outlineLevel="1" x14ac:dyDescent="0.25">
      <c r="B53" s="19" t="s">
        <v>35</v>
      </c>
      <c r="C53" s="22"/>
      <c r="D53" s="22"/>
      <c r="E53" s="22"/>
      <c r="F53" s="22"/>
      <c r="G53" s="22"/>
      <c r="H53" s="22"/>
      <c r="I53" s="22"/>
      <c r="J53" s="45">
        <f>J17/J11</f>
        <v>0.13793103448275862</v>
      </c>
      <c r="K53" s="45">
        <f t="shared" ref="K53:N53" si="119">K17/K11</f>
        <v>0.22404371584699453</v>
      </c>
      <c r="L53" s="45">
        <f t="shared" si="119"/>
        <v>0.31343283582089554</v>
      </c>
      <c r="M53" s="22">
        <f t="shared" si="119"/>
        <v>7.874015748031496E-2</v>
      </c>
      <c r="N53" s="22">
        <f t="shared" si="119"/>
        <v>0.14754098360655737</v>
      </c>
      <c r="O53" s="22">
        <f t="shared" ref="O53:P53" si="120">O17/O11</f>
        <v>0.22123893805309736</v>
      </c>
      <c r="P53" s="22">
        <f t="shared" si="120"/>
        <v>0.24778761061946902</v>
      </c>
      <c r="Q53" s="45">
        <f t="shared" ref="Q53:R53" si="121">Q17/Q11</f>
        <v>0.26548672566371684</v>
      </c>
      <c r="R53" s="45">
        <f t="shared" si="121"/>
        <v>0.10909090909090909</v>
      </c>
      <c r="S53" s="45">
        <f t="shared" ref="S53:T53" si="122">S17/S11</f>
        <v>0.18095238095238095</v>
      </c>
      <c r="T53" s="45">
        <f t="shared" si="122"/>
        <v>0.19</v>
      </c>
      <c r="U53" s="13"/>
      <c r="V53" s="45">
        <f t="shared" ref="V53:W53" si="123">V17/V11</f>
        <v>0.32</v>
      </c>
      <c r="W53" s="45">
        <f t="shared" si="123"/>
        <v>0</v>
      </c>
      <c r="X53" s="45">
        <f t="shared" ref="X53:AA53" si="124">X17/X11</f>
        <v>0.17821782178217821</v>
      </c>
      <c r="Y53" s="45">
        <f t="shared" si="124"/>
        <v>0.33</v>
      </c>
      <c r="Z53" s="45">
        <f t="shared" si="124"/>
        <v>0.4</v>
      </c>
      <c r="AA53" s="45">
        <f t="shared" si="124"/>
        <v>0.47</v>
      </c>
      <c r="AB53" s="45">
        <f t="shared" ref="AB53:AC53" si="125">AB17/AB11</f>
        <v>0.47</v>
      </c>
      <c r="AC53" s="45">
        <f t="shared" si="125"/>
        <v>0.13829787234042554</v>
      </c>
      <c r="AD53" s="45">
        <f t="shared" ref="AD53" si="126">AD17/AD11</f>
        <v>0.2391304347826087</v>
      </c>
      <c r="AE53" s="45">
        <f t="shared" ref="AE53:AJ53" si="127">AE17/AE11</f>
        <v>0.31111111111111112</v>
      </c>
      <c r="AF53" s="45">
        <f t="shared" si="127"/>
        <v>0.3595505617977528</v>
      </c>
      <c r="AG53" s="45">
        <f t="shared" si="127"/>
        <v>0.3595505617977528</v>
      </c>
      <c r="AH53" s="45">
        <f t="shared" si="127"/>
        <v>0.13636363636363635</v>
      </c>
      <c r="AI53" s="45">
        <f t="shared" si="127"/>
        <v>0.19540229885057472</v>
      </c>
      <c r="AJ53" s="156">
        <f t="shared" si="127"/>
        <v>0.23749999999999999</v>
      </c>
      <c r="AK53" s="156">
        <f t="shared" ref="AK53" si="128">AK17/AK11</f>
        <v>0.29333333333333333</v>
      </c>
      <c r="AL53" s="25"/>
      <c r="AM53" s="176"/>
    </row>
    <row r="54" spans="2:39" outlineLevel="1" x14ac:dyDescent="0.25">
      <c r="B54" s="15" t="s">
        <v>29</v>
      </c>
      <c r="C54" s="31"/>
      <c r="D54" s="32"/>
      <c r="E54" s="32"/>
      <c r="F54" s="32"/>
      <c r="G54" s="32"/>
      <c r="H54" s="32"/>
      <c r="I54" s="32"/>
      <c r="J54" s="46"/>
      <c r="K54" s="46"/>
      <c r="L54" s="47"/>
      <c r="M54" s="76"/>
      <c r="N54" s="76"/>
      <c r="O54" s="76"/>
      <c r="P54" s="76"/>
      <c r="Q54" s="77"/>
      <c r="R54" s="77"/>
      <c r="S54" s="77"/>
      <c r="T54" s="77"/>
      <c r="U54" s="13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13"/>
      <c r="AG54" s="107"/>
      <c r="AH54" s="138"/>
      <c r="AI54" s="138"/>
      <c r="AJ54" s="157"/>
      <c r="AK54" s="157"/>
      <c r="AL54" s="177"/>
      <c r="AM54" s="180"/>
    </row>
    <row r="55" spans="2:39" outlineLevel="1" x14ac:dyDescent="0.25">
      <c r="B55" s="19" t="s">
        <v>28</v>
      </c>
      <c r="C55" s="21"/>
      <c r="D55" s="21"/>
      <c r="E55" s="21"/>
      <c r="F55" s="21"/>
      <c r="G55" s="21"/>
      <c r="H55" s="21"/>
      <c r="I55" s="21"/>
      <c r="J55" s="48">
        <f>J14/J11</f>
        <v>0.31465517241379309</v>
      </c>
      <c r="K55" s="48">
        <f t="shared" ref="K55:N55" si="129">K14/K11</f>
        <v>0.67213114754098358</v>
      </c>
      <c r="L55" s="48">
        <f t="shared" si="129"/>
        <v>0.81343283582089554</v>
      </c>
      <c r="M55" s="36">
        <f t="shared" si="129"/>
        <v>0.14960629921259844</v>
      </c>
      <c r="N55" s="36">
        <f t="shared" si="129"/>
        <v>0.31147540983606559</v>
      </c>
      <c r="O55" s="36">
        <f t="shared" ref="O55:P55" si="130">O14/O11</f>
        <v>0.46902654867256638</v>
      </c>
      <c r="P55" s="36">
        <f t="shared" si="130"/>
        <v>0.60176991150442483</v>
      </c>
      <c r="Q55" s="48">
        <f t="shared" ref="Q55:R55" si="131">Q14/Q11</f>
        <v>0.61946902654867253</v>
      </c>
      <c r="R55" s="48">
        <f t="shared" si="131"/>
        <v>0.20909090909090908</v>
      </c>
      <c r="S55" s="48">
        <f t="shared" ref="S55:T55" si="132">S14/S11</f>
        <v>0.39047619047619048</v>
      </c>
      <c r="T55" s="48">
        <f t="shared" si="132"/>
        <v>0.66</v>
      </c>
      <c r="U55" s="13"/>
      <c r="V55" s="48">
        <f t="shared" ref="V55:W55" si="133">V14/V11</f>
        <v>0.95</v>
      </c>
      <c r="W55" s="48">
        <f t="shared" si="133"/>
        <v>0</v>
      </c>
      <c r="X55" s="48">
        <f t="shared" ref="X55:AA55" si="134">X14/X11</f>
        <v>0.43564356435643564</v>
      </c>
      <c r="Y55" s="48">
        <f t="shared" si="134"/>
        <v>0.79</v>
      </c>
      <c r="Z55" s="48">
        <f t="shared" si="134"/>
        <v>0.95</v>
      </c>
      <c r="AA55" s="48">
        <f t="shared" si="134"/>
        <v>1.1399999999999999</v>
      </c>
      <c r="AB55" s="48">
        <f t="shared" ref="AB55:AC55" si="135">AB14/AB11</f>
        <v>1.1399999999999999</v>
      </c>
      <c r="AC55" s="48">
        <f t="shared" si="135"/>
        <v>0.24468085106382978</v>
      </c>
      <c r="AD55" s="48">
        <f t="shared" ref="AD55:AE55" si="136">AD14/AD11</f>
        <v>0.43478260869565216</v>
      </c>
      <c r="AE55" s="48">
        <f t="shared" si="136"/>
        <v>0.68888888888888888</v>
      </c>
      <c r="AF55" s="48">
        <f t="shared" ref="AF55:AG55" si="137">AF14/AF11</f>
        <v>0.8651685393258427</v>
      </c>
      <c r="AG55" s="114">
        <f t="shared" si="137"/>
        <v>0.8651685393258427</v>
      </c>
      <c r="AH55" s="114">
        <f>AH14/AH11</f>
        <v>0.29545454545454547</v>
      </c>
      <c r="AI55" s="114">
        <f>AI14/AI11</f>
        <v>0.45977011494252873</v>
      </c>
      <c r="AJ55" s="114">
        <f>AJ14/AJ11</f>
        <v>0.63749999999999996</v>
      </c>
      <c r="AK55" s="114">
        <f>AK14/AK11</f>
        <v>0.81333333333333335</v>
      </c>
      <c r="AL55" s="25"/>
      <c r="AM55" s="176"/>
    </row>
    <row r="56" spans="2:39" outlineLevel="1" x14ac:dyDescent="0.25">
      <c r="B56" s="15" t="s">
        <v>29</v>
      </c>
      <c r="C56" s="31"/>
      <c r="D56" s="32"/>
      <c r="E56" s="32"/>
      <c r="F56" s="32"/>
      <c r="G56" s="32"/>
      <c r="H56" s="32"/>
      <c r="I56" s="32"/>
      <c r="J56" s="46"/>
      <c r="K56" s="46"/>
      <c r="L56" s="47"/>
      <c r="M56" s="76"/>
      <c r="N56" s="76"/>
      <c r="O56" s="76"/>
      <c r="P56" s="76"/>
      <c r="Q56" s="77"/>
      <c r="R56" s="77"/>
      <c r="S56" s="77"/>
      <c r="T56" s="77"/>
      <c r="U56" s="13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110"/>
      <c r="AH56" s="110"/>
      <c r="AI56" s="110"/>
      <c r="AJ56" s="110"/>
      <c r="AK56" s="110"/>
      <c r="AL56" s="177"/>
      <c r="AM56" s="180"/>
    </row>
    <row r="57" spans="2:39" outlineLevel="1" x14ac:dyDescent="0.25">
      <c r="B57" s="19" t="s">
        <v>30</v>
      </c>
      <c r="C57" s="21"/>
      <c r="D57" s="21"/>
      <c r="E57" s="21"/>
      <c r="F57" s="21"/>
      <c r="G57" s="21"/>
      <c r="H57" s="21"/>
      <c r="I57" s="21"/>
      <c r="J57" s="48">
        <f t="shared" ref="J57:L57" si="138">J14/J17</f>
        <v>2.28125</v>
      </c>
      <c r="K57" s="48">
        <f t="shared" si="138"/>
        <v>3</v>
      </c>
      <c r="L57" s="48">
        <f t="shared" si="138"/>
        <v>2.5952380952380953</v>
      </c>
      <c r="M57" s="36">
        <f t="shared" ref="M57:R57" si="139">M14/M17</f>
        <v>1.9</v>
      </c>
      <c r="N57" s="36">
        <f t="shared" si="139"/>
        <v>2.1111111111111112</v>
      </c>
      <c r="O57" s="36">
        <f t="shared" si="139"/>
        <v>2.12</v>
      </c>
      <c r="P57" s="36">
        <f t="shared" si="139"/>
        <v>2.4285714285714284</v>
      </c>
      <c r="Q57" s="48">
        <f t="shared" si="139"/>
        <v>2.3333333333333335</v>
      </c>
      <c r="R57" s="48">
        <f t="shared" si="139"/>
        <v>1.9166666666666667</v>
      </c>
      <c r="S57" s="48">
        <f t="shared" ref="S57:T57" si="140">S14/S17</f>
        <v>2.1578947368421053</v>
      </c>
      <c r="T57" s="48">
        <f t="shared" si="140"/>
        <v>3.4736842105263159</v>
      </c>
      <c r="U57" s="13"/>
      <c r="V57" s="48">
        <f t="shared" ref="V57:AA57" si="141">V14/V17</f>
        <v>2.96875</v>
      </c>
      <c r="W57" s="48" t="e">
        <f t="shared" si="141"/>
        <v>#DIV/0!</v>
      </c>
      <c r="X57" s="48">
        <f t="shared" si="141"/>
        <v>2.4444444444444446</v>
      </c>
      <c r="Y57" s="48">
        <f t="shared" si="141"/>
        <v>2.393939393939394</v>
      </c>
      <c r="Z57" s="48">
        <f t="shared" si="141"/>
        <v>2.375</v>
      </c>
      <c r="AA57" s="48">
        <f t="shared" si="141"/>
        <v>2.4255319148936172</v>
      </c>
      <c r="AB57" s="48">
        <f t="shared" ref="AB57:AC57" si="142">AB14/AB17</f>
        <v>2.4255319148936172</v>
      </c>
      <c r="AC57" s="48">
        <f t="shared" si="142"/>
        <v>1.7692307692307692</v>
      </c>
      <c r="AD57" s="48">
        <f t="shared" ref="AD57:AE57" si="143">AD14/AD17</f>
        <v>1.8181818181818181</v>
      </c>
      <c r="AE57" s="48">
        <f t="shared" si="143"/>
        <v>2.2142857142857144</v>
      </c>
      <c r="AF57" s="48">
        <f t="shared" ref="AF57:AG57" si="144">AF14/AF17</f>
        <v>2.40625</v>
      </c>
      <c r="AG57" s="114">
        <f t="shared" si="144"/>
        <v>2.40625</v>
      </c>
      <c r="AH57" s="114">
        <f t="shared" ref="AH57:AI57" si="145">AH14/AH17</f>
        <v>2.1666666666666665</v>
      </c>
      <c r="AI57" s="114">
        <f t="shared" si="145"/>
        <v>2.3529411764705883</v>
      </c>
      <c r="AJ57" s="114">
        <f t="shared" ref="AJ57:AK57" si="146">AJ14/AJ17</f>
        <v>2.6842105263157894</v>
      </c>
      <c r="AK57" s="114">
        <f t="shared" si="146"/>
        <v>2.7727272727272729</v>
      </c>
      <c r="AL57" s="25"/>
      <c r="AM57" s="176"/>
    </row>
    <row r="58" spans="2:39" outlineLevel="1" x14ac:dyDescent="0.25">
      <c r="B58" s="15" t="s">
        <v>29</v>
      </c>
      <c r="C58" s="31"/>
      <c r="D58" s="32"/>
      <c r="E58" s="32"/>
      <c r="F58" s="32"/>
      <c r="G58" s="32"/>
      <c r="H58" s="32"/>
      <c r="I58" s="32"/>
      <c r="J58" s="46"/>
      <c r="K58" s="46"/>
      <c r="L58" s="47"/>
      <c r="M58" s="76"/>
      <c r="N58" s="76"/>
      <c r="O58" s="76"/>
      <c r="P58" s="76"/>
      <c r="Q58" s="77"/>
      <c r="R58" s="77"/>
      <c r="S58" s="77"/>
      <c r="T58" s="77"/>
      <c r="U58" s="13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110"/>
      <c r="AH58" s="110"/>
      <c r="AI58" s="110"/>
      <c r="AJ58" s="110"/>
      <c r="AK58" s="110"/>
      <c r="AL58" s="25"/>
      <c r="AM58" s="174"/>
    </row>
    <row r="59" spans="2:39" outlineLevel="1" x14ac:dyDescent="0.25">
      <c r="B59" s="19" t="s">
        <v>31</v>
      </c>
      <c r="C59" s="21"/>
      <c r="D59" s="21"/>
      <c r="E59" s="21"/>
      <c r="F59" s="21"/>
      <c r="G59" s="21"/>
      <c r="H59" s="21"/>
      <c r="I59" s="21"/>
      <c r="J59" s="48">
        <f t="shared" ref="J59:L59" si="147">J20/J17</f>
        <v>2.28125</v>
      </c>
      <c r="K59" s="48">
        <f t="shared" si="147"/>
        <v>3</v>
      </c>
      <c r="L59" s="48">
        <f t="shared" si="147"/>
        <v>2.5714285714285716</v>
      </c>
      <c r="M59" s="36">
        <f t="shared" ref="M59:R59" si="148">M20/M17</f>
        <v>2</v>
      </c>
      <c r="N59" s="36">
        <f t="shared" si="148"/>
        <v>2.1111111111111112</v>
      </c>
      <c r="O59" s="36">
        <f t="shared" si="148"/>
        <v>2.12</v>
      </c>
      <c r="P59" s="36">
        <f t="shared" si="148"/>
        <v>2.4285714285714284</v>
      </c>
      <c r="Q59" s="48">
        <f t="shared" si="148"/>
        <v>2.3333333333333335</v>
      </c>
      <c r="R59" s="48">
        <f t="shared" si="148"/>
        <v>1.9166666666666667</v>
      </c>
      <c r="S59" s="48">
        <f t="shared" ref="S59:T59" si="149">S20/S17</f>
        <v>2.1578947368421053</v>
      </c>
      <c r="T59" s="48">
        <f t="shared" si="149"/>
        <v>3.4736842105263159</v>
      </c>
      <c r="U59" s="13"/>
      <c r="V59" s="48">
        <f t="shared" ref="V59:AA59" si="150">V20/V17</f>
        <v>2.9375</v>
      </c>
      <c r="W59" s="48" t="e">
        <f t="shared" si="150"/>
        <v>#DIV/0!</v>
      </c>
      <c r="X59" s="48">
        <f t="shared" si="150"/>
        <v>2.4444444444444446</v>
      </c>
      <c r="Y59" s="48">
        <f t="shared" si="150"/>
        <v>2.393939393939394</v>
      </c>
      <c r="Z59" s="48">
        <f t="shared" si="150"/>
        <v>2.375</v>
      </c>
      <c r="AA59" s="48">
        <f t="shared" si="150"/>
        <v>2.4255319148936172</v>
      </c>
      <c r="AB59" s="48">
        <f t="shared" ref="AB59:AC59" si="151">AB20/AB17</f>
        <v>2.4255319148936172</v>
      </c>
      <c r="AC59" s="48">
        <f t="shared" si="151"/>
        <v>1.7692307692307692</v>
      </c>
      <c r="AD59" s="48">
        <f t="shared" ref="AD59:AE59" si="152">AD20/AD17</f>
        <v>1.8181818181818181</v>
      </c>
      <c r="AE59" s="48">
        <f t="shared" si="152"/>
        <v>2.2142857142857144</v>
      </c>
      <c r="AF59" s="48">
        <f t="shared" ref="AF59:AG59" si="153">AF20/AF17</f>
        <v>2.40625</v>
      </c>
      <c r="AG59" s="114">
        <f t="shared" si="153"/>
        <v>2.40625</v>
      </c>
      <c r="AH59" s="114">
        <f t="shared" ref="AH59:AI59" si="154">AH20/AH17</f>
        <v>2.1666666666666665</v>
      </c>
      <c r="AI59" s="114">
        <f t="shared" si="154"/>
        <v>2.3529411764705883</v>
      </c>
      <c r="AJ59" s="114">
        <f t="shared" ref="AJ59:AK59" si="155">AJ20/AJ17</f>
        <v>2.6842105263157894</v>
      </c>
      <c r="AK59" s="114">
        <f t="shared" si="155"/>
        <v>2.7727272727272729</v>
      </c>
      <c r="AL59" s="25"/>
      <c r="AM59" s="30"/>
    </row>
    <row r="60" spans="2:39" outlineLevel="1" x14ac:dyDescent="0.25">
      <c r="B60" s="15" t="s">
        <v>29</v>
      </c>
      <c r="C60" s="31"/>
      <c r="D60" s="32"/>
      <c r="E60" s="32"/>
      <c r="F60" s="32"/>
      <c r="G60" s="32"/>
      <c r="H60" s="32"/>
      <c r="I60" s="32"/>
      <c r="J60" s="46"/>
      <c r="K60" s="46"/>
      <c r="L60" s="47"/>
      <c r="M60" s="76"/>
      <c r="N60" s="76"/>
      <c r="O60" s="76"/>
      <c r="P60" s="76"/>
      <c r="Q60" s="77"/>
      <c r="R60" s="77"/>
      <c r="S60" s="77"/>
      <c r="T60" s="77"/>
      <c r="U60" s="13"/>
      <c r="V60" s="77"/>
      <c r="W60" s="77"/>
      <c r="X60" s="77"/>
      <c r="Y60" s="77"/>
      <c r="Z60" s="77"/>
      <c r="AA60" s="77"/>
      <c r="AB60" s="77"/>
      <c r="AC60" s="77"/>
      <c r="AD60" s="13"/>
      <c r="AE60" s="13"/>
      <c r="AF60" s="13"/>
      <c r="AG60" s="107"/>
      <c r="AH60" s="138"/>
      <c r="AI60" s="138"/>
      <c r="AJ60" s="181"/>
      <c r="AK60" s="13"/>
      <c r="AL60" s="177"/>
      <c r="AM60" s="180"/>
    </row>
    <row r="61" spans="2:39" outlineLevel="1" x14ac:dyDescent="0.25">
      <c r="B61" s="19" t="s">
        <v>36</v>
      </c>
      <c r="C61" s="20" t="s">
        <v>33</v>
      </c>
      <c r="D61" s="20" t="s">
        <v>33</v>
      </c>
      <c r="E61" s="20" t="s">
        <v>33</v>
      </c>
      <c r="F61" s="20" t="s">
        <v>33</v>
      </c>
      <c r="G61" s="20" t="s">
        <v>33</v>
      </c>
      <c r="H61" s="20" t="s">
        <v>33</v>
      </c>
      <c r="I61" s="20" t="s">
        <v>33</v>
      </c>
      <c r="J61" s="49" t="s">
        <v>33</v>
      </c>
      <c r="K61" s="49" t="s">
        <v>33</v>
      </c>
      <c r="L61" s="49" t="s">
        <v>33</v>
      </c>
      <c r="M61" s="78">
        <v>0</v>
      </c>
      <c r="N61" s="78">
        <v>0</v>
      </c>
      <c r="O61" s="78">
        <v>0</v>
      </c>
      <c r="P61" s="78">
        <v>0</v>
      </c>
      <c r="Q61" s="78">
        <v>0</v>
      </c>
      <c r="R61" s="78">
        <v>0</v>
      </c>
      <c r="S61" s="78">
        <v>0</v>
      </c>
      <c r="T61" s="78">
        <v>0</v>
      </c>
      <c r="U61" s="10"/>
      <c r="V61" s="78">
        <v>0</v>
      </c>
      <c r="W61" s="78">
        <v>0</v>
      </c>
      <c r="X61" s="78">
        <v>0</v>
      </c>
      <c r="Y61" s="78">
        <v>0</v>
      </c>
      <c r="Z61" s="78">
        <v>0</v>
      </c>
      <c r="AA61" s="78">
        <v>0</v>
      </c>
      <c r="AB61" s="78">
        <v>0</v>
      </c>
      <c r="AC61" s="78">
        <v>0</v>
      </c>
      <c r="AD61" s="10"/>
      <c r="AE61" s="10"/>
      <c r="AF61" s="10"/>
      <c r="AG61" s="105"/>
      <c r="AH61" s="140"/>
      <c r="AI61" s="140"/>
      <c r="AJ61" s="158"/>
      <c r="AK61" s="105"/>
      <c r="AL61" s="25"/>
      <c r="AM61" s="175"/>
    </row>
    <row r="62" spans="2:39" outlineLevel="1" x14ac:dyDescent="0.25">
      <c r="B62" s="15" t="s">
        <v>29</v>
      </c>
      <c r="C62" s="32"/>
      <c r="D62" s="32"/>
      <c r="E62" s="32"/>
      <c r="F62" s="32"/>
      <c r="G62" s="32"/>
      <c r="H62" s="32"/>
      <c r="I62" s="32"/>
      <c r="J62" s="46"/>
      <c r="K62" s="46"/>
      <c r="L62" s="47"/>
      <c r="M62" s="76"/>
      <c r="N62" s="76"/>
      <c r="O62" s="76"/>
      <c r="P62" s="76"/>
      <c r="Q62" s="76"/>
      <c r="R62" s="76"/>
      <c r="S62" s="76"/>
      <c r="T62" s="76"/>
      <c r="U62" s="13"/>
      <c r="V62" s="76"/>
      <c r="W62" s="76"/>
      <c r="X62" s="76"/>
      <c r="Y62" s="76"/>
      <c r="Z62" s="76"/>
      <c r="AA62" s="76"/>
      <c r="AB62" s="76"/>
      <c r="AC62" s="76"/>
      <c r="AD62" s="13"/>
      <c r="AE62" s="13"/>
      <c r="AF62" s="13"/>
      <c r="AG62" s="107"/>
      <c r="AH62" s="138"/>
      <c r="AI62" s="138"/>
      <c r="AJ62" s="157"/>
      <c r="AK62" s="107"/>
      <c r="AL62" s="25"/>
      <c r="AM62" s="174"/>
    </row>
    <row r="63" spans="2:39" outlineLevel="1" x14ac:dyDescent="0.25">
      <c r="B63" s="19" t="s">
        <v>32</v>
      </c>
      <c r="C63" s="20" t="s">
        <v>33</v>
      </c>
      <c r="D63" s="20" t="s">
        <v>33</v>
      </c>
      <c r="E63" s="20" t="s">
        <v>33</v>
      </c>
      <c r="F63" s="20" t="s">
        <v>33</v>
      </c>
      <c r="G63" s="20" t="s">
        <v>33</v>
      </c>
      <c r="H63" s="20" t="s">
        <v>33</v>
      </c>
      <c r="I63" s="20" t="s">
        <v>33</v>
      </c>
      <c r="J63" s="49" t="s">
        <v>33</v>
      </c>
      <c r="K63" s="49" t="s">
        <v>33</v>
      </c>
      <c r="L63" s="49" t="s">
        <v>33</v>
      </c>
      <c r="M63" s="78">
        <v>0</v>
      </c>
      <c r="N63" s="78">
        <v>0</v>
      </c>
      <c r="O63" s="78">
        <v>0</v>
      </c>
      <c r="P63" s="78">
        <v>0</v>
      </c>
      <c r="Q63" s="78">
        <v>0</v>
      </c>
      <c r="R63" s="78">
        <v>0</v>
      </c>
      <c r="S63" s="78">
        <v>0</v>
      </c>
      <c r="T63" s="78">
        <v>0</v>
      </c>
      <c r="U63" s="10"/>
      <c r="V63" s="78">
        <v>0</v>
      </c>
      <c r="W63" s="78">
        <v>0</v>
      </c>
      <c r="X63" s="78">
        <v>0</v>
      </c>
      <c r="Y63" s="78">
        <v>0</v>
      </c>
      <c r="Z63" s="78">
        <v>0</v>
      </c>
      <c r="AA63" s="78">
        <v>0</v>
      </c>
      <c r="AB63" s="78">
        <v>0</v>
      </c>
      <c r="AC63" s="78">
        <v>0</v>
      </c>
      <c r="AD63" s="10"/>
      <c r="AE63" s="10"/>
      <c r="AF63" s="10"/>
      <c r="AG63" s="105"/>
      <c r="AH63" s="140"/>
      <c r="AI63" s="140"/>
      <c r="AJ63" s="158"/>
      <c r="AK63" s="105"/>
      <c r="AL63" s="25"/>
      <c r="AM63" s="175"/>
    </row>
    <row r="64" spans="2:39" x14ac:dyDescent="0.25">
      <c r="AI64" s="120"/>
      <c r="AM64" s="169"/>
    </row>
    <row r="65" spans="35:35" x14ac:dyDescent="0.25">
      <c r="AI65" s="120"/>
    </row>
    <row r="66" spans="35:35" x14ac:dyDescent="0.25">
      <c r="AI66" s="120"/>
    </row>
    <row r="67" spans="35:35" x14ac:dyDescent="0.25">
      <c r="AI67" s="120"/>
    </row>
    <row r="68" spans="35:35" x14ac:dyDescent="0.25">
      <c r="AI68" s="120"/>
    </row>
    <row r="69" spans="35:35" x14ac:dyDescent="0.25">
      <c r="AI69" s="120"/>
    </row>
    <row r="70" spans="35:35" x14ac:dyDescent="0.25">
      <c r="AI70" s="120"/>
    </row>
    <row r="71" spans="35:35" x14ac:dyDescent="0.25">
      <c r="AI71" s="120"/>
    </row>
    <row r="72" spans="35:35" x14ac:dyDescent="0.25">
      <c r="AI72" s="120"/>
    </row>
    <row r="73" spans="35:35" x14ac:dyDescent="0.25">
      <c r="AI73" s="120"/>
    </row>
    <row r="74" spans="35:35" x14ac:dyDescent="0.25">
      <c r="AI74" s="120"/>
    </row>
    <row r="75" spans="35:35" x14ac:dyDescent="0.25">
      <c r="AI75" s="120"/>
    </row>
    <row r="76" spans="35:35" x14ac:dyDescent="0.25">
      <c r="AI76" s="120"/>
    </row>
    <row r="77" spans="35:35" x14ac:dyDescent="0.25">
      <c r="AI77" s="120"/>
    </row>
    <row r="78" spans="35:35" x14ac:dyDescent="0.25">
      <c r="AI78" s="120"/>
    </row>
    <row r="79" spans="35:35" x14ac:dyDescent="0.25">
      <c r="AI79" s="120"/>
    </row>
    <row r="80" spans="35:35" x14ac:dyDescent="0.25">
      <c r="AI80" s="120"/>
    </row>
    <row r="81" spans="35:35" x14ac:dyDescent="0.25">
      <c r="AI81" s="120"/>
    </row>
    <row r="82" spans="35:35" x14ac:dyDescent="0.25">
      <c r="AI82" s="120"/>
    </row>
    <row r="83" spans="35:35" x14ac:dyDescent="0.25">
      <c r="AI83" s="120"/>
    </row>
    <row r="84" spans="35:35" x14ac:dyDescent="0.25">
      <c r="AI84" s="120"/>
    </row>
    <row r="85" spans="35:35" x14ac:dyDescent="0.25">
      <c r="AI85" s="120"/>
    </row>
    <row r="86" spans="35:35" x14ac:dyDescent="0.25">
      <c r="AI86" s="120"/>
    </row>
    <row r="87" spans="35:35" x14ac:dyDescent="0.25">
      <c r="AI87" s="120"/>
    </row>
    <row r="88" spans="35:35" x14ac:dyDescent="0.25">
      <c r="AI88" s="120"/>
    </row>
    <row r="89" spans="35:35" x14ac:dyDescent="0.25">
      <c r="AI89" s="120"/>
    </row>
    <row r="90" spans="35:35" x14ac:dyDescent="0.25">
      <c r="AI90" s="120"/>
    </row>
    <row r="91" spans="35:35" x14ac:dyDescent="0.25">
      <c r="AI91" s="120"/>
    </row>
    <row r="92" spans="35:35" x14ac:dyDescent="0.25">
      <c r="AI92" s="120"/>
    </row>
    <row r="93" spans="35:35" x14ac:dyDescent="0.25">
      <c r="AI93" s="120"/>
    </row>
    <row r="94" spans="35:35" x14ac:dyDescent="0.25">
      <c r="AI94" s="120"/>
    </row>
    <row r="95" spans="35:35" x14ac:dyDescent="0.25">
      <c r="AI95" s="120"/>
    </row>
    <row r="96" spans="35:35" x14ac:dyDescent="0.25">
      <c r="AI96" s="120"/>
    </row>
    <row r="97" spans="35:35" x14ac:dyDescent="0.25">
      <c r="AI97" s="120"/>
    </row>
    <row r="98" spans="35:35" x14ac:dyDescent="0.25">
      <c r="AI98" s="120"/>
    </row>
    <row r="99" spans="35:35" x14ac:dyDescent="0.25">
      <c r="AI99" s="120"/>
    </row>
    <row r="100" spans="35:35" x14ac:dyDescent="0.25">
      <c r="AI100" s="120"/>
    </row>
    <row r="101" spans="35:35" x14ac:dyDescent="0.25">
      <c r="AI101" s="120"/>
    </row>
    <row r="102" spans="35:35" x14ac:dyDescent="0.25">
      <c r="AI102" s="120"/>
    </row>
    <row r="103" spans="35:35" x14ac:dyDescent="0.25">
      <c r="AI103" s="120"/>
    </row>
    <row r="104" spans="35:35" x14ac:dyDescent="0.25">
      <c r="AI104" s="120"/>
    </row>
    <row r="105" spans="35:35" x14ac:dyDescent="0.25">
      <c r="AI105" s="120"/>
    </row>
    <row r="106" spans="35:35" x14ac:dyDescent="0.25">
      <c r="AI106" s="120"/>
    </row>
    <row r="107" spans="35:35" x14ac:dyDescent="0.25">
      <c r="AI107" s="120"/>
    </row>
  </sheetData>
  <mergeCells count="2">
    <mergeCell ref="C4:V4"/>
    <mergeCell ref="W4:AG4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J27:K27 J29:K2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06FD3-EDAD-434F-A8D7-5F4E9426FB49}">
  <dimension ref="A2:AU30"/>
  <sheetViews>
    <sheetView showGridLines="0" zoomScaleNormal="100" workbookViewId="0">
      <pane xSplit="1" topLeftCell="AM1" activePane="topRight" state="frozen"/>
      <selection pane="topRight" activeCell="AS10" sqref="AS10"/>
    </sheetView>
  </sheetViews>
  <sheetFormatPr defaultColWidth="11" defaultRowHeight="15.75" outlineLevelCol="1" x14ac:dyDescent="0.25"/>
  <cols>
    <col min="1" max="1" width="38.625" bestFit="1" customWidth="1"/>
    <col min="2" max="2" width="8.75" customWidth="1"/>
    <col min="3" max="15" width="8.75" customWidth="1" outlineLevel="1"/>
    <col min="16" max="16" width="8.75" customWidth="1"/>
    <col min="17" max="27" width="8.75" customWidth="1" outlineLevel="1"/>
    <col min="28" max="28" width="8.75" customWidth="1"/>
    <col min="29" max="37" width="8.75" customWidth="1" outlineLevel="1"/>
    <col min="38" max="38" width="8.75" customWidth="1"/>
    <col min="39" max="39" width="8.75" customWidth="1" outlineLevel="1"/>
  </cols>
  <sheetData>
    <row r="2" spans="1:47" ht="24" thickBot="1" x14ac:dyDescent="0.4">
      <c r="A2" s="89" t="s">
        <v>40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</row>
    <row r="4" spans="1:47" ht="14.1" customHeight="1" x14ac:dyDescent="0.25">
      <c r="B4" s="153">
        <v>2020</v>
      </c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5"/>
      <c r="R4" s="153">
        <v>2021</v>
      </c>
      <c r="S4" s="154"/>
      <c r="T4" s="154"/>
      <c r="U4" s="154"/>
      <c r="V4" s="154"/>
      <c r="W4" s="154"/>
      <c r="X4" s="154"/>
      <c r="Y4" s="154"/>
      <c r="Z4" s="154"/>
      <c r="AA4" s="154"/>
      <c r="AB4" s="154"/>
      <c r="AC4" s="154"/>
    </row>
    <row r="5" spans="1:47" x14ac:dyDescent="0.25">
      <c r="A5" s="4" t="s">
        <v>1</v>
      </c>
      <c r="B5" s="151" t="s">
        <v>12</v>
      </c>
      <c r="C5" s="151"/>
      <c r="D5" s="151"/>
      <c r="E5" s="151"/>
      <c r="F5" s="151"/>
      <c r="G5" s="151"/>
      <c r="H5" s="150">
        <v>44171</v>
      </c>
      <c r="I5" s="150"/>
      <c r="J5" s="150">
        <f>H5+7</f>
        <v>44178</v>
      </c>
      <c r="K5" s="150"/>
      <c r="L5" s="150">
        <f>J5+7</f>
        <v>44185</v>
      </c>
      <c r="M5" s="150"/>
      <c r="N5" s="150">
        <f>L5+7</f>
        <v>44192</v>
      </c>
      <c r="O5" s="150"/>
      <c r="P5" s="152" t="s">
        <v>13</v>
      </c>
      <c r="Q5" s="152"/>
      <c r="R5" s="150">
        <f>N5+7</f>
        <v>44199</v>
      </c>
      <c r="S5" s="150"/>
      <c r="T5" s="150">
        <f>R5+7</f>
        <v>44206</v>
      </c>
      <c r="U5" s="150"/>
      <c r="V5" s="150">
        <f>T5+7</f>
        <v>44213</v>
      </c>
      <c r="W5" s="150"/>
      <c r="X5" s="150">
        <f>V5+7</f>
        <v>44220</v>
      </c>
      <c r="Y5" s="150"/>
      <c r="Z5" s="150">
        <f>X5+7</f>
        <v>44227</v>
      </c>
      <c r="AA5" s="150"/>
      <c r="AB5" s="151" t="s">
        <v>2</v>
      </c>
      <c r="AC5" s="151"/>
      <c r="AD5" s="150">
        <f>Z5+7</f>
        <v>44234</v>
      </c>
      <c r="AE5" s="150"/>
      <c r="AF5" s="150">
        <f>AD5+7</f>
        <v>44241</v>
      </c>
      <c r="AG5" s="150"/>
      <c r="AH5" s="150">
        <f>AF5+7</f>
        <v>44248</v>
      </c>
      <c r="AI5" s="150"/>
      <c r="AJ5" s="150">
        <f>AH5+7</f>
        <v>44255</v>
      </c>
      <c r="AK5" s="150"/>
      <c r="AL5" s="151" t="s">
        <v>3</v>
      </c>
      <c r="AM5" s="151"/>
      <c r="AN5" s="149">
        <f>AJ5+7</f>
        <v>44262</v>
      </c>
      <c r="AO5" s="149"/>
      <c r="AP5" s="149">
        <f>AN5+7</f>
        <v>44269</v>
      </c>
      <c r="AQ5" s="149"/>
      <c r="AR5" s="149">
        <f>AP5+7</f>
        <v>44276</v>
      </c>
      <c r="AS5" s="149"/>
      <c r="AT5" s="149">
        <f>AR5+7</f>
        <v>44283</v>
      </c>
      <c r="AU5" s="149"/>
    </row>
    <row r="7" spans="1:47" x14ac:dyDescent="0.25">
      <c r="A7" s="7" t="s">
        <v>41</v>
      </c>
      <c r="B7" s="55" t="s">
        <v>42</v>
      </c>
      <c r="C7" s="55"/>
      <c r="D7" s="55"/>
      <c r="E7" s="55"/>
      <c r="F7" s="55"/>
      <c r="G7" s="55" t="s">
        <v>43</v>
      </c>
      <c r="H7" s="55" t="s">
        <v>42</v>
      </c>
      <c r="I7" s="55" t="s">
        <v>43</v>
      </c>
      <c r="J7" s="55" t="s">
        <v>42</v>
      </c>
      <c r="K7" s="55" t="s">
        <v>43</v>
      </c>
      <c r="L7" s="55" t="s">
        <v>42</v>
      </c>
      <c r="M7" s="55" t="s">
        <v>43</v>
      </c>
      <c r="N7" s="55" t="s">
        <v>42</v>
      </c>
      <c r="O7" s="55" t="s">
        <v>43</v>
      </c>
      <c r="P7" s="55" t="s">
        <v>42</v>
      </c>
      <c r="Q7" s="55" t="s">
        <v>43</v>
      </c>
      <c r="R7" s="55" t="s">
        <v>42</v>
      </c>
      <c r="S7" s="55" t="s">
        <v>43</v>
      </c>
      <c r="T7" s="55" t="s">
        <v>42</v>
      </c>
      <c r="U7" s="55" t="s">
        <v>43</v>
      </c>
      <c r="V7" s="55" t="s">
        <v>42</v>
      </c>
      <c r="W7" s="55" t="s">
        <v>43</v>
      </c>
      <c r="X7" s="55" t="s">
        <v>42</v>
      </c>
      <c r="Y7" s="55" t="s">
        <v>43</v>
      </c>
      <c r="Z7" s="55" t="s">
        <v>42</v>
      </c>
      <c r="AA7" s="55" t="s">
        <v>43</v>
      </c>
      <c r="AB7" s="55" t="s">
        <v>42</v>
      </c>
      <c r="AC7" s="55" t="s">
        <v>43</v>
      </c>
      <c r="AD7" s="55" t="s">
        <v>42</v>
      </c>
      <c r="AE7" s="55" t="s">
        <v>43</v>
      </c>
      <c r="AF7" s="55" t="s">
        <v>42</v>
      </c>
      <c r="AG7" s="55" t="s">
        <v>43</v>
      </c>
      <c r="AH7" s="55" t="s">
        <v>42</v>
      </c>
      <c r="AI7" s="55" t="s">
        <v>43</v>
      </c>
      <c r="AJ7" s="55" t="s">
        <v>42</v>
      </c>
      <c r="AK7" s="55" t="s">
        <v>43</v>
      </c>
      <c r="AL7" s="55" t="s">
        <v>42</v>
      </c>
      <c r="AM7" s="55" t="s">
        <v>43</v>
      </c>
      <c r="AN7" s="55" t="s">
        <v>42</v>
      </c>
      <c r="AO7" s="55" t="s">
        <v>43</v>
      </c>
      <c r="AP7" s="55" t="s">
        <v>42</v>
      </c>
      <c r="AQ7" s="55" t="s">
        <v>43</v>
      </c>
      <c r="AR7" s="55" t="s">
        <v>42</v>
      </c>
      <c r="AS7" s="55" t="s">
        <v>43</v>
      </c>
      <c r="AT7" s="55" t="s">
        <v>42</v>
      </c>
      <c r="AU7" s="55" t="s">
        <v>43</v>
      </c>
    </row>
    <row r="9" spans="1:47" x14ac:dyDescent="0.25">
      <c r="A9" s="58" t="s">
        <v>44</v>
      </c>
      <c r="B9" s="62">
        <f>SUM(B10:B16)</f>
        <v>2231</v>
      </c>
      <c r="C9" s="59"/>
      <c r="D9" s="59"/>
      <c r="E9" s="59"/>
      <c r="F9" s="59"/>
      <c r="G9" s="60"/>
      <c r="H9" s="62">
        <f>SUM(H10:H16)</f>
        <v>461.6982637812693</v>
      </c>
      <c r="I9" s="62"/>
      <c r="J9" s="62">
        <f>SUM(J10,J12,J14,J16)</f>
        <v>946</v>
      </c>
      <c r="K9" s="62"/>
      <c r="L9" s="62">
        <f>SUM(L10,L12,L14,L16)</f>
        <v>1554</v>
      </c>
      <c r="M9" s="62"/>
      <c r="N9" s="62">
        <f>SUM(N10,N12,N14,N16)</f>
        <v>1839</v>
      </c>
      <c r="O9" s="62"/>
      <c r="P9" s="62">
        <f>SUM(P10,P12,P14,P16)</f>
        <v>2031</v>
      </c>
      <c r="Q9" s="60"/>
      <c r="R9" s="62">
        <f>SUM(R10,R12,R14,R16)</f>
        <v>79</v>
      </c>
      <c r="S9" s="60"/>
      <c r="T9" s="62">
        <f>SUM(T10,T12,T16,'Tipos de ticket'!T14)</f>
        <v>581</v>
      </c>
      <c r="U9" s="60"/>
      <c r="V9" s="62">
        <f>SUM(V10,V12,V16,'Tipos de ticket'!V14)</f>
        <v>1156</v>
      </c>
      <c r="W9" s="60"/>
      <c r="X9" s="62">
        <f>SUM(X10,X12,X16,'Tipos de ticket'!X14)</f>
        <v>1680</v>
      </c>
      <c r="Y9" s="60"/>
      <c r="Z9" s="62">
        <f>SUM(Z10,Z12,Z16,'Tipos de ticket'!Z14)</f>
        <v>2168</v>
      </c>
      <c r="AA9" s="60"/>
      <c r="AB9" s="62">
        <f>SUM(AB10,AB12,AB16,'Tipos de ticket'!AB14)</f>
        <v>2168</v>
      </c>
      <c r="AC9" s="60"/>
      <c r="AD9" s="62">
        <f>SUM(AD10,AD12,AD14,AD16)</f>
        <v>545</v>
      </c>
      <c r="AE9" s="60"/>
      <c r="AF9" s="62">
        <v>978</v>
      </c>
      <c r="AG9" s="60"/>
      <c r="AH9" s="62">
        <v>1738</v>
      </c>
      <c r="AI9" s="60"/>
      <c r="AJ9" s="62">
        <v>2336</v>
      </c>
      <c r="AK9" s="60"/>
      <c r="AL9" s="62">
        <v>557</v>
      </c>
      <c r="AM9" s="60"/>
      <c r="AN9" s="62">
        <v>557</v>
      </c>
      <c r="AO9" s="60"/>
      <c r="AP9" s="62">
        <v>998</v>
      </c>
      <c r="AQ9" s="60"/>
      <c r="AR9" s="62">
        <v>1424</v>
      </c>
      <c r="AS9" s="60"/>
      <c r="AT9" s="62">
        <v>1910</v>
      </c>
      <c r="AU9" s="60"/>
    </row>
    <row r="10" spans="1:47" x14ac:dyDescent="0.25">
      <c r="A10" s="54" t="s">
        <v>45</v>
      </c>
      <c r="B10" s="61">
        <v>242</v>
      </c>
      <c r="C10" s="57"/>
      <c r="D10" s="57"/>
      <c r="E10" s="57"/>
      <c r="F10" s="57"/>
      <c r="G10" s="56">
        <f>B10/B9</f>
        <v>0.1084715374271627</v>
      </c>
      <c r="H10" s="61">
        <v>55</v>
      </c>
      <c r="I10" s="56">
        <f>H10/H9</f>
        <v>0.11912542089622495</v>
      </c>
      <c r="J10" s="83">
        <v>115</v>
      </c>
      <c r="K10" s="56">
        <f>J10/J9</f>
        <v>0.12156448202959831</v>
      </c>
      <c r="L10" s="83">
        <v>207</v>
      </c>
      <c r="M10" s="56">
        <f>L10/L9</f>
        <v>0.13320463320463322</v>
      </c>
      <c r="N10" s="83">
        <v>254</v>
      </c>
      <c r="O10" s="56">
        <f>N10/N9</f>
        <v>0.13811854268624252</v>
      </c>
      <c r="P10" s="83">
        <v>287</v>
      </c>
      <c r="Q10" s="56">
        <f>P10/P9</f>
        <v>0.14130969965534221</v>
      </c>
      <c r="R10" s="83">
        <v>6</v>
      </c>
      <c r="S10" s="56">
        <f>R10/R9</f>
        <v>7.5949367088607597E-2</v>
      </c>
      <c r="T10" s="83">
        <v>71</v>
      </c>
      <c r="U10" s="56">
        <f>T10/T9</f>
        <v>0.12220309810671257</v>
      </c>
      <c r="V10" s="83">
        <v>157</v>
      </c>
      <c r="W10" s="56">
        <f>R10/R9</f>
        <v>7.5949367088607597E-2</v>
      </c>
      <c r="X10" s="83">
        <v>242</v>
      </c>
      <c r="Y10" s="56">
        <f>T10/T9</f>
        <v>0.12220309810671257</v>
      </c>
      <c r="Z10" s="83">
        <v>291</v>
      </c>
      <c r="AA10" s="56">
        <f>V10/V9</f>
        <v>0.13581314878892733</v>
      </c>
      <c r="AB10" s="83">
        <v>291</v>
      </c>
      <c r="AC10" s="56">
        <v>0.13581314878892733</v>
      </c>
      <c r="AD10" s="83">
        <v>74</v>
      </c>
      <c r="AE10" s="56">
        <v>0.14000000000000001</v>
      </c>
      <c r="AF10" s="83">
        <v>131</v>
      </c>
      <c r="AG10" s="56">
        <v>0.13</v>
      </c>
      <c r="AH10" s="83">
        <v>188</v>
      </c>
      <c r="AI10" s="56">
        <v>0.11</v>
      </c>
      <c r="AJ10" s="83">
        <v>240</v>
      </c>
      <c r="AK10" s="56">
        <v>0.11</v>
      </c>
      <c r="AL10" s="83">
        <v>59</v>
      </c>
      <c r="AM10" s="56">
        <v>0.11</v>
      </c>
      <c r="AN10" s="83">
        <v>59</v>
      </c>
      <c r="AO10" s="56">
        <v>0.11</v>
      </c>
      <c r="AP10" s="83">
        <v>94</v>
      </c>
      <c r="AQ10" s="56">
        <v>0.09</v>
      </c>
      <c r="AR10" s="83">
        <v>150</v>
      </c>
      <c r="AS10" s="56">
        <v>0.11</v>
      </c>
      <c r="AT10" s="83">
        <v>208</v>
      </c>
      <c r="AU10" s="56">
        <v>0.11</v>
      </c>
    </row>
    <row r="11" spans="1:47" x14ac:dyDescent="0.25">
      <c r="A11" s="70" t="s">
        <v>29</v>
      </c>
      <c r="B11" s="61"/>
      <c r="C11" s="57"/>
      <c r="D11" s="57"/>
      <c r="E11" s="57"/>
      <c r="F11" s="57"/>
      <c r="G11" s="56"/>
      <c r="H11" s="72">
        <f>H10/B10-1</f>
        <v>-0.77272727272727271</v>
      </c>
      <c r="I11" s="72"/>
      <c r="J11" s="72">
        <f>J10/H10</f>
        <v>2.0909090909090908</v>
      </c>
      <c r="K11" s="72"/>
      <c r="L11" s="72">
        <f>L10/J10</f>
        <v>1.8</v>
      </c>
      <c r="M11" s="72"/>
      <c r="N11" s="72">
        <f>N10/L10</f>
        <v>1.2270531400966183</v>
      </c>
      <c r="O11" s="72"/>
      <c r="P11" s="72">
        <f>P10/N10</f>
        <v>1.1299212598425197</v>
      </c>
      <c r="Q11" s="56"/>
      <c r="R11" s="72">
        <f>R10/P10</f>
        <v>2.0905923344947737E-2</v>
      </c>
      <c r="S11" s="56"/>
      <c r="T11" s="72">
        <f>T10/R10</f>
        <v>11.833333333333334</v>
      </c>
      <c r="U11" s="56"/>
      <c r="V11" s="72">
        <f>V10/T10</f>
        <v>2.211267605633803</v>
      </c>
      <c r="W11" s="56"/>
      <c r="X11" s="72">
        <f>X10/V10</f>
        <v>1.5414012738853504</v>
      </c>
      <c r="Y11" s="56"/>
      <c r="Z11" s="72">
        <f>Z10/X10</f>
        <v>1.2024793388429753</v>
      </c>
      <c r="AA11" s="56"/>
      <c r="AB11" s="72">
        <f>AB10/Z10</f>
        <v>1</v>
      </c>
      <c r="AC11" s="56"/>
      <c r="AD11" s="72">
        <f>AD10/AB10</f>
        <v>0.25429553264604809</v>
      </c>
      <c r="AE11" s="56"/>
      <c r="AF11" s="72">
        <f>AF10/AD10</f>
        <v>1.7702702702702702</v>
      </c>
      <c r="AG11" s="56"/>
      <c r="AH11" s="72">
        <f>AH10/AF10</f>
        <v>1.4351145038167938</v>
      </c>
      <c r="AI11" s="56"/>
      <c r="AJ11" s="72">
        <f>AJ10/AH10</f>
        <v>1.2765957446808511</v>
      </c>
      <c r="AK11" s="56"/>
      <c r="AL11" s="72">
        <f>AL10/AJ10</f>
        <v>0.24583333333333332</v>
      </c>
      <c r="AM11" s="56"/>
      <c r="AN11" s="72">
        <f>AN10/AL10</f>
        <v>1</v>
      </c>
      <c r="AO11" s="56"/>
      <c r="AP11" s="72">
        <f>AP10/AN10</f>
        <v>1.5932203389830508</v>
      </c>
      <c r="AQ11" s="56"/>
      <c r="AR11" s="72">
        <f>AR10/AP10</f>
        <v>1.5957446808510638</v>
      </c>
      <c r="AS11" s="56"/>
      <c r="AT11" s="72">
        <f>AT10/AR10</f>
        <v>1.3866666666666667</v>
      </c>
      <c r="AU11" s="56"/>
    </row>
    <row r="12" spans="1:47" x14ac:dyDescent="0.25">
      <c r="A12" s="54" t="s">
        <v>46</v>
      </c>
      <c r="B12" s="61">
        <v>1107</v>
      </c>
      <c r="C12" s="39"/>
      <c r="D12" s="39"/>
      <c r="E12" s="39"/>
      <c r="F12" s="39"/>
      <c r="G12" s="56">
        <f>B12/B9</f>
        <v>0.4961900493052443</v>
      </c>
      <c r="H12" s="61">
        <v>200</v>
      </c>
      <c r="I12" s="56">
        <f>H12/H9</f>
        <v>0.4331833487135453</v>
      </c>
      <c r="J12" s="83">
        <v>413</v>
      </c>
      <c r="K12" s="56">
        <f>J12/J9</f>
        <v>0.43657505285412262</v>
      </c>
      <c r="L12" s="83">
        <v>653</v>
      </c>
      <c r="M12" s="56">
        <f>L12/L9</f>
        <v>0.42020592020592018</v>
      </c>
      <c r="N12" s="83">
        <v>768</v>
      </c>
      <c r="O12" s="56">
        <f>N12/N9</f>
        <v>0.41761827079934749</v>
      </c>
      <c r="P12" s="83">
        <v>858</v>
      </c>
      <c r="Q12" s="56">
        <f>P12/P9</f>
        <v>0.42245199409158052</v>
      </c>
      <c r="R12" s="83">
        <v>54</v>
      </c>
      <c r="S12" s="56">
        <f>R12/R9</f>
        <v>0.68354430379746833</v>
      </c>
      <c r="T12" s="83">
        <v>243</v>
      </c>
      <c r="U12" s="56">
        <f>T12/T9</f>
        <v>0.41824440619621345</v>
      </c>
      <c r="V12" s="83">
        <v>490</v>
      </c>
      <c r="W12" s="56">
        <f>R12/R9</f>
        <v>0.68354430379746833</v>
      </c>
      <c r="X12" s="83">
        <v>732</v>
      </c>
      <c r="Y12" s="56">
        <f>T12/T9</f>
        <v>0.41824440619621345</v>
      </c>
      <c r="Z12" s="83">
        <v>1009</v>
      </c>
      <c r="AA12" s="56">
        <f>V12/V9</f>
        <v>0.42387543252595156</v>
      </c>
      <c r="AB12" s="83">
        <f>Z12</f>
        <v>1009</v>
      </c>
      <c r="AC12" s="56">
        <v>0.42387543252595156</v>
      </c>
      <c r="AD12" s="83">
        <v>200</v>
      </c>
      <c r="AE12" s="56">
        <v>0.37</v>
      </c>
      <c r="AF12" s="83">
        <v>351</v>
      </c>
      <c r="AG12" s="56">
        <v>0.36</v>
      </c>
      <c r="AH12" s="83">
        <v>719</v>
      </c>
      <c r="AI12" s="56">
        <v>0.41</v>
      </c>
      <c r="AJ12" s="83">
        <v>927</v>
      </c>
      <c r="AK12" s="56">
        <v>0.41</v>
      </c>
      <c r="AL12" s="83">
        <v>219</v>
      </c>
      <c r="AM12" s="56">
        <v>0.39</v>
      </c>
      <c r="AN12" s="83">
        <v>219</v>
      </c>
      <c r="AO12" s="56">
        <v>0.39</v>
      </c>
      <c r="AP12" s="83">
        <v>383</v>
      </c>
      <c r="AQ12" s="56">
        <v>0.38</v>
      </c>
      <c r="AR12" s="83">
        <v>518</v>
      </c>
      <c r="AS12" s="56">
        <v>0.36</v>
      </c>
      <c r="AT12" s="83">
        <v>655</v>
      </c>
      <c r="AU12" s="56">
        <v>0.34</v>
      </c>
    </row>
    <row r="13" spans="1:47" x14ac:dyDescent="0.25">
      <c r="A13" s="70" t="s">
        <v>29</v>
      </c>
      <c r="B13" s="61"/>
      <c r="C13" s="39"/>
      <c r="D13" s="39"/>
      <c r="E13" s="39"/>
      <c r="F13" s="39"/>
      <c r="G13" s="56"/>
      <c r="H13" s="72">
        <f>H12/B12-1</f>
        <v>-0.81933152664859987</v>
      </c>
      <c r="I13" s="72"/>
      <c r="J13" s="72">
        <f>J12/H12</f>
        <v>2.0649999999999999</v>
      </c>
      <c r="K13" s="72"/>
      <c r="L13" s="72">
        <f>L12/J12</f>
        <v>1.5811138014527846</v>
      </c>
      <c r="M13" s="72"/>
      <c r="N13" s="72">
        <f>N12/L12</f>
        <v>1.1761102603369067</v>
      </c>
      <c r="O13" s="72"/>
      <c r="P13" s="72">
        <f>P12/N12</f>
        <v>1.1171875</v>
      </c>
      <c r="Q13" s="56"/>
      <c r="R13" s="72">
        <f>R12/P12</f>
        <v>6.2937062937062943E-2</v>
      </c>
      <c r="S13" s="56"/>
      <c r="T13" s="72">
        <f>T12/R12</f>
        <v>4.5</v>
      </c>
      <c r="U13" s="56"/>
      <c r="V13" s="72">
        <f>V12/T12</f>
        <v>2.0164609053497942</v>
      </c>
      <c r="W13" s="56"/>
      <c r="X13" s="72">
        <f>X12/V12</f>
        <v>1.4938775510204081</v>
      </c>
      <c r="Y13" s="56"/>
      <c r="Z13" s="72">
        <f>Z12/X12</f>
        <v>1.3784153005464481</v>
      </c>
      <c r="AA13" s="56"/>
      <c r="AB13" s="72">
        <f>AB12/Z12</f>
        <v>1</v>
      </c>
      <c r="AC13" s="56"/>
      <c r="AD13" s="72">
        <f>AD12/AB12</f>
        <v>0.19821605550049554</v>
      </c>
      <c r="AE13" s="56"/>
      <c r="AF13" s="72">
        <f>AF12/AD12</f>
        <v>1.7549999999999999</v>
      </c>
      <c r="AG13" s="56"/>
      <c r="AH13" s="72">
        <f>AH12/AF12</f>
        <v>2.0484330484330484</v>
      </c>
      <c r="AI13" s="56"/>
      <c r="AJ13" s="72">
        <f>AJ12/AH12</f>
        <v>1.2892906815020861</v>
      </c>
      <c r="AK13" s="56"/>
      <c r="AL13" s="72">
        <f>AL12/AJ12</f>
        <v>0.23624595469255663</v>
      </c>
      <c r="AM13" s="56"/>
      <c r="AN13" s="72">
        <f>AN12/AL12</f>
        <v>1</v>
      </c>
      <c r="AO13" s="56"/>
      <c r="AP13" s="72">
        <f>AP12/AN12</f>
        <v>1.7488584474885844</v>
      </c>
      <c r="AQ13" s="56"/>
      <c r="AR13" s="72">
        <f>AR12/AP12</f>
        <v>1.3524804177545693</v>
      </c>
      <c r="AS13" s="56"/>
      <c r="AT13" s="72">
        <f>AT12/AR12</f>
        <v>1.2644787644787645</v>
      </c>
      <c r="AU13" s="56"/>
    </row>
    <row r="14" spans="1:47" x14ac:dyDescent="0.25">
      <c r="A14" s="54" t="s">
        <v>47</v>
      </c>
      <c r="B14" s="61">
        <v>31</v>
      </c>
      <c r="C14" s="39"/>
      <c r="D14" s="39"/>
      <c r="E14" s="39"/>
      <c r="F14" s="39"/>
      <c r="G14" s="56">
        <f>B14/B9</f>
        <v>1.3895114298520844E-2</v>
      </c>
      <c r="H14" s="61">
        <v>9</v>
      </c>
      <c r="I14" s="56">
        <f>H14/H9</f>
        <v>1.9493250692109537E-2</v>
      </c>
      <c r="J14" s="83">
        <v>12</v>
      </c>
      <c r="K14" s="56">
        <f>J14/J9</f>
        <v>1.2684989429175475E-2</v>
      </c>
      <c r="L14" s="83">
        <v>24</v>
      </c>
      <c r="M14" s="56">
        <f>L14/L9</f>
        <v>1.5444015444015444E-2</v>
      </c>
      <c r="N14" s="83">
        <v>27</v>
      </c>
      <c r="O14" s="56">
        <f>N14/N9</f>
        <v>1.468189233278956E-2</v>
      </c>
      <c r="P14" s="83">
        <v>28</v>
      </c>
      <c r="Q14" s="56">
        <f>P14/P9</f>
        <v>1.3786312161496799E-2</v>
      </c>
      <c r="R14" s="83">
        <v>0</v>
      </c>
      <c r="S14" s="56">
        <f>R14/R9</f>
        <v>0</v>
      </c>
      <c r="T14" s="83">
        <v>2</v>
      </c>
      <c r="U14" s="56">
        <f>T14/'Tipos de ticket'!T9</f>
        <v>3.4423407917383822E-3</v>
      </c>
      <c r="V14" s="83">
        <v>5</v>
      </c>
      <c r="W14" s="56">
        <f>'Tipos de ticket'!R16/'Tipos de ticket'!R9</f>
        <v>0.24050632911392406</v>
      </c>
      <c r="X14" s="83">
        <v>15</v>
      </c>
      <c r="Y14" s="56">
        <f>T14/'Tipos de ticket'!T9</f>
        <v>3.4423407917383822E-3</v>
      </c>
      <c r="Z14" s="83">
        <v>20</v>
      </c>
      <c r="AA14" s="56">
        <f>V14/'Tipos de ticket'!V9</f>
        <v>4.3252595155709346E-3</v>
      </c>
      <c r="AB14" s="83">
        <f>Z14</f>
        <v>20</v>
      </c>
      <c r="AC14" s="56">
        <v>0</v>
      </c>
      <c r="AD14" s="83">
        <v>5</v>
      </c>
      <c r="AE14" s="56">
        <v>0.01</v>
      </c>
      <c r="AF14" s="83">
        <v>9</v>
      </c>
      <c r="AG14" s="56">
        <v>0.01</v>
      </c>
      <c r="AH14" s="83">
        <v>20</v>
      </c>
      <c r="AI14" s="56">
        <v>0.01</v>
      </c>
      <c r="AJ14" s="83">
        <v>22</v>
      </c>
      <c r="AK14" s="56">
        <v>0.01</v>
      </c>
      <c r="AL14" s="83">
        <v>6</v>
      </c>
      <c r="AM14" s="56">
        <v>0.01</v>
      </c>
      <c r="AN14" s="83">
        <v>6</v>
      </c>
      <c r="AO14" s="56">
        <v>0.01</v>
      </c>
      <c r="AP14" s="83">
        <v>11</v>
      </c>
      <c r="AQ14" s="56">
        <v>0.01</v>
      </c>
      <c r="AR14" s="83">
        <v>13</v>
      </c>
      <c r="AS14" s="56">
        <v>0.01</v>
      </c>
      <c r="AT14" s="83">
        <v>14</v>
      </c>
      <c r="AU14" s="56">
        <v>0.01</v>
      </c>
    </row>
    <row r="15" spans="1:47" x14ac:dyDescent="0.25">
      <c r="A15" s="70" t="s">
        <v>29</v>
      </c>
      <c r="B15" s="61"/>
      <c r="C15" s="39"/>
      <c r="D15" s="39"/>
      <c r="E15" s="39"/>
      <c r="F15" s="39"/>
      <c r="G15" s="56"/>
      <c r="H15" s="72">
        <f>H14/B14-1</f>
        <v>-0.70967741935483875</v>
      </c>
      <c r="I15" s="72"/>
      <c r="J15" s="72">
        <f>J14/H14</f>
        <v>1.3333333333333333</v>
      </c>
      <c r="K15" s="72"/>
      <c r="L15" s="72">
        <f>L14/J14</f>
        <v>2</v>
      </c>
      <c r="M15" s="72"/>
      <c r="N15" s="72">
        <f>N14/L14</f>
        <v>1.125</v>
      </c>
      <c r="O15" s="72"/>
      <c r="P15" s="72">
        <f>P14/N14</f>
        <v>1.037037037037037</v>
      </c>
      <c r="Q15" s="56"/>
      <c r="R15" s="72">
        <f>R14/P14</f>
        <v>0</v>
      </c>
      <c r="S15" s="56"/>
      <c r="T15" s="72" t="e">
        <f>T16/R14</f>
        <v>#DIV/0!</v>
      </c>
      <c r="U15" s="56"/>
      <c r="V15" s="72">
        <f>V16/T16</f>
        <v>1.9018867924528302</v>
      </c>
      <c r="W15" s="56"/>
      <c r="X15" s="72">
        <f>X16/V16</f>
        <v>1.371031746031746</v>
      </c>
      <c r="Y15" s="56"/>
      <c r="Z15" s="72">
        <f>Z16/X16</f>
        <v>1.227206946454414</v>
      </c>
      <c r="AA15" s="56"/>
      <c r="AB15" s="72">
        <f>AB16/Z16</f>
        <v>1</v>
      </c>
      <c r="AC15" s="56"/>
      <c r="AD15" s="72">
        <f>AD14/AB16</f>
        <v>5.89622641509434E-3</v>
      </c>
      <c r="AE15" s="56"/>
      <c r="AF15" s="72">
        <f>AF14/AD14</f>
        <v>1.8</v>
      </c>
      <c r="AG15" s="56"/>
      <c r="AH15" s="72">
        <f>AH14/AF14</f>
        <v>2.2222222222222223</v>
      </c>
      <c r="AI15" s="56"/>
      <c r="AJ15" s="72">
        <f>AJ14/AH14</f>
        <v>1.1000000000000001</v>
      </c>
      <c r="AK15" s="56"/>
      <c r="AL15" s="72">
        <f>AL14/AJ14</f>
        <v>0.27272727272727271</v>
      </c>
      <c r="AM15" s="56"/>
      <c r="AN15" s="72">
        <f>AN14/AL14</f>
        <v>1</v>
      </c>
      <c r="AO15" s="56"/>
      <c r="AP15" s="72">
        <f>AP14/AN14</f>
        <v>1.8333333333333333</v>
      </c>
      <c r="AQ15" s="56"/>
      <c r="AR15" s="72">
        <f>AR14/AP14</f>
        <v>1.1818181818181819</v>
      </c>
      <c r="AS15" s="56"/>
      <c r="AT15" s="72">
        <f>AT14/AR14</f>
        <v>1.0769230769230769</v>
      </c>
      <c r="AU15" s="56"/>
    </row>
    <row r="16" spans="1:47" x14ac:dyDescent="0.25">
      <c r="A16" s="54" t="s">
        <v>48</v>
      </c>
      <c r="B16" s="61">
        <v>851</v>
      </c>
      <c r="C16" s="39"/>
      <c r="D16" s="39"/>
      <c r="E16" s="39"/>
      <c r="F16" s="39"/>
      <c r="G16" s="56">
        <f>B16/B9</f>
        <v>0.38144329896907214</v>
      </c>
      <c r="H16" s="61">
        <v>200</v>
      </c>
      <c r="I16" s="56">
        <f>H16/H9</f>
        <v>0.4331833487135453</v>
      </c>
      <c r="J16" s="83">
        <v>406</v>
      </c>
      <c r="K16" s="56">
        <f>J16/J9</f>
        <v>0.42917547568710357</v>
      </c>
      <c r="L16" s="83">
        <v>670</v>
      </c>
      <c r="M16" s="56">
        <f>L16/L9</f>
        <v>0.43114543114543114</v>
      </c>
      <c r="N16" s="83">
        <v>790</v>
      </c>
      <c r="O16" s="56">
        <f>N16/N9</f>
        <v>0.42958129418162044</v>
      </c>
      <c r="P16" s="83">
        <v>858</v>
      </c>
      <c r="Q16" s="56">
        <f>P16/P9</f>
        <v>0.42245199409158052</v>
      </c>
      <c r="R16" s="83">
        <v>19</v>
      </c>
      <c r="S16" s="56">
        <f>R16/R9</f>
        <v>0.24050632911392406</v>
      </c>
      <c r="T16" s="83">
        <v>265</v>
      </c>
      <c r="U16" s="56">
        <f>T16/T9</f>
        <v>0.45611015490533563</v>
      </c>
      <c r="V16" s="83">
        <v>504</v>
      </c>
      <c r="W16" s="56">
        <f>R14/R9</f>
        <v>0</v>
      </c>
      <c r="X16" s="83">
        <v>691</v>
      </c>
      <c r="Y16" s="56">
        <f>T16/T9</f>
        <v>0.45611015490533563</v>
      </c>
      <c r="Z16" s="83">
        <v>848</v>
      </c>
      <c r="AA16" s="56">
        <f>V16/V9</f>
        <v>0.43598615916955019</v>
      </c>
      <c r="AB16" s="83">
        <f>Z16</f>
        <v>848</v>
      </c>
      <c r="AC16" s="56">
        <v>0.43598615916955019</v>
      </c>
      <c r="AD16" s="83">
        <v>266</v>
      </c>
      <c r="AE16" s="56">
        <v>0.49</v>
      </c>
      <c r="AF16" s="83">
        <v>487</v>
      </c>
      <c r="AG16" s="56">
        <v>0.5</v>
      </c>
      <c r="AH16" s="83">
        <v>811</v>
      </c>
      <c r="AI16" s="56">
        <v>0.47</v>
      </c>
      <c r="AJ16" s="83">
        <v>1070</v>
      </c>
      <c r="AK16" s="56">
        <v>0.47</v>
      </c>
      <c r="AL16" s="83">
        <v>273</v>
      </c>
      <c r="AM16" s="56">
        <v>0.49</v>
      </c>
      <c r="AN16" s="83">
        <v>273</v>
      </c>
      <c r="AO16" s="56">
        <v>0.49</v>
      </c>
      <c r="AP16" s="83">
        <v>510</v>
      </c>
      <c r="AQ16" s="56">
        <v>0.51</v>
      </c>
      <c r="AR16" s="83">
        <v>743</v>
      </c>
      <c r="AS16" s="56">
        <v>0.52</v>
      </c>
      <c r="AT16" s="83">
        <v>1033</v>
      </c>
      <c r="AU16" s="56">
        <v>0.54</v>
      </c>
    </row>
    <row r="17" spans="1:47" s="1" customFormat="1" x14ac:dyDescent="0.25">
      <c r="A17" s="70" t="s">
        <v>29</v>
      </c>
      <c r="B17" s="63"/>
      <c r="C17" s="59"/>
      <c r="D17" s="59"/>
      <c r="E17" s="59"/>
      <c r="F17" s="59"/>
      <c r="G17" s="60"/>
      <c r="H17" s="72">
        <f>H16/B16-1</f>
        <v>-0.76498237367802591</v>
      </c>
      <c r="I17" s="82"/>
      <c r="J17" s="72">
        <f>J16/H16</f>
        <v>2.0299999999999998</v>
      </c>
      <c r="K17" s="82"/>
      <c r="L17" s="72">
        <f>L16/J16</f>
        <v>1.6502463054187193</v>
      </c>
      <c r="M17" s="82"/>
      <c r="N17" s="72">
        <f>N16/L16</f>
        <v>1.1791044776119404</v>
      </c>
      <c r="O17" s="82"/>
      <c r="P17" s="72">
        <f>P16/N16</f>
        <v>1.0860759493670886</v>
      </c>
      <c r="Q17" s="60"/>
      <c r="R17" s="72">
        <f>R16/P16</f>
        <v>2.2144522144522144E-2</v>
      </c>
      <c r="S17" s="60"/>
      <c r="T17" s="72">
        <f>'Tipos de ticket'!T16/R16</f>
        <v>13.947368421052632</v>
      </c>
      <c r="U17" s="60"/>
      <c r="V17" s="72">
        <f>'Tipos de ticket'!V16/'Tipos de ticket'!T16</f>
        <v>1.9018867924528302</v>
      </c>
      <c r="W17" s="60"/>
      <c r="X17" s="72">
        <f>'Tipos de ticket'!X16/'Tipos de ticket'!V16</f>
        <v>1.371031746031746</v>
      </c>
      <c r="Y17" s="60"/>
      <c r="Z17" s="72">
        <f>'Tipos de ticket'!Z16/'Tipos de ticket'!X16</f>
        <v>1.227206946454414</v>
      </c>
      <c r="AA17" s="60"/>
      <c r="AB17" s="72">
        <f>AB16/Z16</f>
        <v>1</v>
      </c>
      <c r="AC17" s="60"/>
      <c r="AD17" s="72">
        <f>AD16/AB16</f>
        <v>0.31367924528301888</v>
      </c>
      <c r="AE17" s="60"/>
      <c r="AF17" s="72">
        <f>AF16/AD16</f>
        <v>1.8308270676691729</v>
      </c>
      <c r="AG17" s="60"/>
      <c r="AH17" s="72">
        <f>AH16/AF16</f>
        <v>1.6652977412731007</v>
      </c>
      <c r="AI17" s="60"/>
      <c r="AJ17" s="72">
        <f>AJ16/AH16</f>
        <v>1.3193588162762022</v>
      </c>
      <c r="AK17" s="60"/>
      <c r="AL17" s="72">
        <f>AL16/AJ16</f>
        <v>0.25514018691588786</v>
      </c>
      <c r="AM17" s="60"/>
      <c r="AN17" s="72">
        <f>AN16/AL16</f>
        <v>1</v>
      </c>
      <c r="AO17" s="60"/>
      <c r="AP17" s="72">
        <f>AP16/AN16</f>
        <v>1.8681318681318682</v>
      </c>
      <c r="AQ17" s="60"/>
      <c r="AR17" s="72">
        <f>AR16/AP16</f>
        <v>1.4568627450980391</v>
      </c>
      <c r="AS17" s="60"/>
      <c r="AT17" s="72">
        <f>AT16/AR16</f>
        <v>1.3903095558546434</v>
      </c>
      <c r="AU17" s="60"/>
    </row>
    <row r="18" spans="1:47" s="1" customFormat="1" x14ac:dyDescent="0.25">
      <c r="A18" s="71"/>
      <c r="B18" s="63"/>
      <c r="C18" s="59"/>
      <c r="D18" s="59"/>
      <c r="E18" s="59"/>
      <c r="F18" s="59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</row>
    <row r="19" spans="1:47" s="1" customFormat="1" x14ac:dyDescent="0.25">
      <c r="A19" s="64" t="s">
        <v>49</v>
      </c>
      <c r="B19" s="65" t="s">
        <v>42</v>
      </c>
      <c r="C19" s="65"/>
      <c r="D19" s="65"/>
      <c r="E19" s="65"/>
      <c r="F19" s="65"/>
      <c r="G19" s="65" t="s">
        <v>43</v>
      </c>
      <c r="H19" s="65" t="s">
        <v>42</v>
      </c>
      <c r="I19" s="65" t="s">
        <v>43</v>
      </c>
      <c r="J19" s="65" t="s">
        <v>42</v>
      </c>
      <c r="K19" s="65" t="s">
        <v>43</v>
      </c>
      <c r="L19" s="65" t="s">
        <v>42</v>
      </c>
      <c r="M19" s="65" t="s">
        <v>43</v>
      </c>
      <c r="N19" s="65" t="s">
        <v>42</v>
      </c>
      <c r="O19" s="65" t="s">
        <v>43</v>
      </c>
      <c r="P19" s="65" t="s">
        <v>42</v>
      </c>
      <c r="Q19" s="65" t="s">
        <v>43</v>
      </c>
      <c r="R19" s="65" t="s">
        <v>42</v>
      </c>
      <c r="S19" s="65" t="s">
        <v>43</v>
      </c>
      <c r="T19" s="65" t="s">
        <v>42</v>
      </c>
      <c r="U19" s="65" t="s">
        <v>43</v>
      </c>
      <c r="V19" s="65" t="s">
        <v>42</v>
      </c>
      <c r="W19" s="65" t="s">
        <v>43</v>
      </c>
      <c r="X19" s="65" t="s">
        <v>42</v>
      </c>
      <c r="Y19" s="65" t="s">
        <v>43</v>
      </c>
      <c r="Z19" s="65" t="s">
        <v>42</v>
      </c>
      <c r="AA19" s="65" t="s">
        <v>43</v>
      </c>
      <c r="AB19" s="65" t="s">
        <v>42</v>
      </c>
      <c r="AC19" s="65" t="s">
        <v>43</v>
      </c>
      <c r="AD19" s="65" t="s">
        <v>42</v>
      </c>
      <c r="AE19" s="65" t="s">
        <v>43</v>
      </c>
      <c r="AF19" s="65" t="s">
        <v>42</v>
      </c>
      <c r="AG19" s="65" t="s">
        <v>43</v>
      </c>
      <c r="AH19" s="65" t="s">
        <v>42</v>
      </c>
      <c r="AI19" s="65" t="s">
        <v>43</v>
      </c>
      <c r="AJ19" s="65" t="s">
        <v>42</v>
      </c>
      <c r="AK19" s="65" t="s">
        <v>43</v>
      </c>
      <c r="AL19" s="65" t="s">
        <v>42</v>
      </c>
      <c r="AM19" s="65" t="s">
        <v>43</v>
      </c>
      <c r="AN19" s="65" t="s">
        <v>42</v>
      </c>
      <c r="AO19" s="65" t="s">
        <v>43</v>
      </c>
      <c r="AP19" s="65" t="s">
        <v>42</v>
      </c>
      <c r="AQ19" s="65" t="s">
        <v>43</v>
      </c>
      <c r="AR19" s="65" t="s">
        <v>42</v>
      </c>
      <c r="AS19" s="65" t="s">
        <v>43</v>
      </c>
      <c r="AT19" s="65" t="s">
        <v>42</v>
      </c>
      <c r="AU19" s="65" t="s">
        <v>43</v>
      </c>
    </row>
    <row r="20" spans="1:47" s="1" customFormat="1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21" spans="1:47" s="1" customFormat="1" x14ac:dyDescent="0.25">
      <c r="A21" s="58" t="s">
        <v>44</v>
      </c>
      <c r="B21" s="62">
        <f>SUM(B22:B28)</f>
        <v>70</v>
      </c>
      <c r="C21" s="59"/>
      <c r="D21" s="59"/>
      <c r="E21" s="59"/>
      <c r="F21" s="59"/>
      <c r="G21" s="60"/>
      <c r="H21" s="62">
        <f>SUM(H22,H24,H26,H28)</f>
        <v>23</v>
      </c>
      <c r="I21" s="60"/>
      <c r="J21" s="62">
        <f>SUM(J22,J24,J26,J28)</f>
        <v>41</v>
      </c>
      <c r="K21" s="60"/>
      <c r="L21" s="62">
        <f>SUM(L22,L24,L26,L28)</f>
        <v>66</v>
      </c>
      <c r="M21" s="60"/>
      <c r="N21" s="62">
        <f>SUM(N22,N24,N26,N28)</f>
        <v>87</v>
      </c>
      <c r="O21" s="60"/>
      <c r="P21" s="62">
        <f>SUM(P22,P24,P26,P28)</f>
        <v>94</v>
      </c>
      <c r="Q21" s="60"/>
      <c r="R21" s="62">
        <f>SUM(R22,R24,R26,R28)</f>
        <v>0</v>
      </c>
      <c r="S21" s="60"/>
      <c r="T21" s="62">
        <f>SUM(T22,T24,T26,T28)</f>
        <v>43</v>
      </c>
      <c r="U21" s="60"/>
      <c r="V21" s="62">
        <f>SUM(V22,V24,V26,V28)</f>
        <v>79</v>
      </c>
      <c r="W21" s="60"/>
      <c r="X21" s="62">
        <f>SUM(X22,X24,X26,X28)</f>
        <v>95</v>
      </c>
      <c r="Y21" s="60"/>
      <c r="Z21" s="62">
        <f>SUM(Z22,Z24,Z26,Z28)</f>
        <v>114</v>
      </c>
      <c r="AA21" s="60"/>
      <c r="AB21" s="62">
        <f>SUM(AB22,AB24,AB26,AB28)</f>
        <v>114</v>
      </c>
      <c r="AC21" s="60"/>
      <c r="AD21" s="62">
        <f>SUM(AD22,AD24,AD26,AD28)</f>
        <v>23</v>
      </c>
      <c r="AE21" s="60"/>
      <c r="AF21" s="62">
        <v>40</v>
      </c>
      <c r="AG21" s="60"/>
      <c r="AH21" s="62">
        <v>62</v>
      </c>
      <c r="AI21" s="60"/>
      <c r="AJ21" s="62">
        <v>77</v>
      </c>
      <c r="AK21" s="60"/>
      <c r="AL21" s="62">
        <v>26</v>
      </c>
      <c r="AM21" s="60"/>
      <c r="AN21" s="62">
        <v>26</v>
      </c>
      <c r="AO21" s="60"/>
      <c r="AP21" s="62">
        <v>40</v>
      </c>
      <c r="AQ21" s="60"/>
      <c r="AR21" s="62">
        <v>51</v>
      </c>
      <c r="AS21" s="60"/>
      <c r="AT21" s="62">
        <v>61</v>
      </c>
      <c r="AU21" s="60"/>
    </row>
    <row r="22" spans="1:47" s="1" customFormat="1" x14ac:dyDescent="0.25">
      <c r="A22" s="54" t="s">
        <v>45</v>
      </c>
      <c r="B22" s="61">
        <v>25</v>
      </c>
      <c r="C22" s="57"/>
      <c r="D22" s="57"/>
      <c r="E22" s="57"/>
      <c r="F22" s="57"/>
      <c r="G22" s="56">
        <f>B22/B21</f>
        <v>0.35714285714285715</v>
      </c>
      <c r="H22" s="61">
        <v>5</v>
      </c>
      <c r="I22" s="56">
        <f>H22/H21</f>
        <v>0.21739130434782608</v>
      </c>
      <c r="J22" s="83">
        <v>11</v>
      </c>
      <c r="K22" s="56">
        <f>J22/J21</f>
        <v>0.26829268292682928</v>
      </c>
      <c r="L22" s="83">
        <v>13</v>
      </c>
      <c r="M22" s="56">
        <f>L22/L21</f>
        <v>0.19696969696969696</v>
      </c>
      <c r="N22" s="83">
        <v>15</v>
      </c>
      <c r="O22" s="56">
        <f>N22/N21</f>
        <v>0.17241379310344829</v>
      </c>
      <c r="P22" s="83">
        <v>17</v>
      </c>
      <c r="Q22" s="56">
        <f>P22/P21</f>
        <v>0.18085106382978725</v>
      </c>
      <c r="R22" s="83">
        <v>0</v>
      </c>
      <c r="S22" s="56" t="e">
        <f>R22/R21</f>
        <v>#DIV/0!</v>
      </c>
      <c r="T22" s="83">
        <v>9</v>
      </c>
      <c r="U22" s="56">
        <f>T22/T21</f>
        <v>0.20930232558139536</v>
      </c>
      <c r="V22" s="83">
        <v>17</v>
      </c>
      <c r="W22" s="56" t="e">
        <f>R22/R21</f>
        <v>#DIV/0!</v>
      </c>
      <c r="X22" s="83">
        <v>19</v>
      </c>
      <c r="Y22" s="56">
        <f>T22/T21</f>
        <v>0.20930232558139536</v>
      </c>
      <c r="Z22" s="83">
        <v>24</v>
      </c>
      <c r="AA22" s="56">
        <f>V22/V21</f>
        <v>0.21518987341772153</v>
      </c>
      <c r="AB22" s="83">
        <f t="shared" ref="AB22:AB28" si="0">Z22</f>
        <v>24</v>
      </c>
      <c r="AC22" s="56">
        <v>0.21518987341772153</v>
      </c>
      <c r="AD22" s="83">
        <v>9</v>
      </c>
      <c r="AE22" s="56">
        <v>0.39</v>
      </c>
      <c r="AF22" s="83">
        <v>15</v>
      </c>
      <c r="AG22" s="56">
        <v>0.38</v>
      </c>
      <c r="AH22" s="83">
        <v>19</v>
      </c>
      <c r="AI22" s="56">
        <v>0.31</v>
      </c>
      <c r="AJ22" s="83">
        <v>20</v>
      </c>
      <c r="AK22" s="56">
        <v>0.26</v>
      </c>
      <c r="AL22" s="83">
        <v>10</v>
      </c>
      <c r="AM22" s="56">
        <v>0.38</v>
      </c>
      <c r="AN22" s="83">
        <v>10</v>
      </c>
      <c r="AO22" s="56">
        <v>0.38</v>
      </c>
      <c r="AP22" s="83">
        <v>11</v>
      </c>
      <c r="AQ22" s="56">
        <v>0.28000000000000003</v>
      </c>
      <c r="AR22" s="83">
        <v>14</v>
      </c>
      <c r="AS22" s="56">
        <v>0.27</v>
      </c>
      <c r="AT22" s="83">
        <v>15</v>
      </c>
      <c r="AU22" s="56">
        <v>0.25</v>
      </c>
    </row>
    <row r="23" spans="1:47" s="1" customFormat="1" x14ac:dyDescent="0.25">
      <c r="A23" s="70" t="s">
        <v>29</v>
      </c>
      <c r="B23" s="61"/>
      <c r="C23" s="57"/>
      <c r="D23" s="57"/>
      <c r="E23" s="57"/>
      <c r="F23" s="57"/>
      <c r="G23" s="56"/>
      <c r="H23" s="72">
        <f>H22/B22-1</f>
        <v>-0.8</v>
      </c>
      <c r="I23" s="56"/>
      <c r="J23" s="72">
        <f>J22/H22-1</f>
        <v>1.2000000000000002</v>
      </c>
      <c r="K23" s="56"/>
      <c r="L23" s="72">
        <f>L22/J22-1</f>
        <v>0.18181818181818188</v>
      </c>
      <c r="M23" s="56"/>
      <c r="N23" s="72">
        <f>N22/L22-1</f>
        <v>0.15384615384615374</v>
      </c>
      <c r="O23" s="56"/>
      <c r="P23" s="72">
        <f>P22/N22-1</f>
        <v>0.1333333333333333</v>
      </c>
      <c r="Q23" s="56"/>
      <c r="R23" s="72">
        <f>R22/P22-1</f>
        <v>-1</v>
      </c>
      <c r="S23" s="56"/>
      <c r="T23" s="72" t="e">
        <f>T22/R22-1</f>
        <v>#DIV/0!</v>
      </c>
      <c r="U23" s="56"/>
      <c r="V23" s="72">
        <f>V22/T22-1</f>
        <v>0.88888888888888884</v>
      </c>
      <c r="W23" s="56"/>
      <c r="X23" s="72">
        <f>X22/V22-1</f>
        <v>0.11764705882352944</v>
      </c>
      <c r="Y23" s="56"/>
      <c r="Z23" s="72">
        <f>Z22/X22-1</f>
        <v>0.26315789473684204</v>
      </c>
      <c r="AA23" s="56"/>
      <c r="AB23" s="72">
        <f>AB22/Z22-1</f>
        <v>0</v>
      </c>
      <c r="AC23" s="56"/>
      <c r="AD23" s="72">
        <f>AD22/AB22-1</f>
        <v>-0.625</v>
      </c>
      <c r="AE23" s="56"/>
      <c r="AF23" s="72">
        <f>AF22/AD22-1</f>
        <v>0.66666666666666674</v>
      </c>
      <c r="AG23" s="56"/>
      <c r="AH23" s="72">
        <f>AH22/AF22-1</f>
        <v>0.26666666666666661</v>
      </c>
      <c r="AI23" s="56"/>
      <c r="AJ23" s="72">
        <f>AJ22/AH22-1</f>
        <v>5.2631578947368363E-2</v>
      </c>
      <c r="AK23" s="56"/>
      <c r="AL23" s="72">
        <f>AL22/AJ22-1</f>
        <v>-0.5</v>
      </c>
      <c r="AM23" s="56"/>
      <c r="AN23" s="72">
        <f>AN22/AL22-1</f>
        <v>0</v>
      </c>
      <c r="AO23" s="56"/>
      <c r="AP23" s="72">
        <f>AP22/AN22-1</f>
        <v>0.10000000000000009</v>
      </c>
      <c r="AQ23" s="56"/>
      <c r="AR23" s="72">
        <f>AR22/AP22-1</f>
        <v>0.27272727272727271</v>
      </c>
      <c r="AS23" s="56"/>
      <c r="AT23" s="72">
        <f>AT22/AR22-1</f>
        <v>7.1428571428571397E-2</v>
      </c>
      <c r="AU23" s="56"/>
    </row>
    <row r="24" spans="1:47" x14ac:dyDescent="0.25">
      <c r="A24" s="54" t="s">
        <v>46</v>
      </c>
      <c r="B24" s="61">
        <v>8</v>
      </c>
      <c r="C24" s="39"/>
      <c r="D24" s="39"/>
      <c r="E24" s="39"/>
      <c r="F24" s="39"/>
      <c r="G24" s="56">
        <f>B24/B21</f>
        <v>0.11428571428571428</v>
      </c>
      <c r="H24" s="61">
        <v>5</v>
      </c>
      <c r="I24" s="56">
        <f>H24/H21</f>
        <v>0.21739130434782608</v>
      </c>
      <c r="J24" s="83">
        <v>9</v>
      </c>
      <c r="K24" s="56">
        <f>J24/J21</f>
        <v>0.21951219512195122</v>
      </c>
      <c r="L24" s="83">
        <v>14</v>
      </c>
      <c r="M24" s="56">
        <f>L24/L21</f>
        <v>0.21212121212121213</v>
      </c>
      <c r="N24" s="83">
        <v>21</v>
      </c>
      <c r="O24" s="56">
        <f>N24/N21</f>
        <v>0.2413793103448276</v>
      </c>
      <c r="P24" s="83">
        <v>22</v>
      </c>
      <c r="Q24" s="56">
        <f>P24/P21</f>
        <v>0.23404255319148937</v>
      </c>
      <c r="R24" s="83">
        <v>0</v>
      </c>
      <c r="S24" s="56" t="e">
        <f>R24/R21</f>
        <v>#DIV/0!</v>
      </c>
      <c r="T24" s="83">
        <v>9</v>
      </c>
      <c r="U24" s="56">
        <f>T24/T21</f>
        <v>0.20930232558139536</v>
      </c>
      <c r="V24" s="83">
        <v>12</v>
      </c>
      <c r="W24" s="56" t="e">
        <f>R24/R21</f>
        <v>#DIV/0!</v>
      </c>
      <c r="X24" s="83">
        <v>15</v>
      </c>
      <c r="Y24" s="56">
        <f>T24/T21</f>
        <v>0.20930232558139536</v>
      </c>
      <c r="Z24" s="83">
        <v>17</v>
      </c>
      <c r="AA24" s="56">
        <f>V24/V21</f>
        <v>0.15189873417721519</v>
      </c>
      <c r="AB24" s="83">
        <f t="shared" si="0"/>
        <v>17</v>
      </c>
      <c r="AC24" s="56">
        <v>0.15189873417721519</v>
      </c>
      <c r="AD24" s="83">
        <v>2</v>
      </c>
      <c r="AE24" s="56">
        <v>0.09</v>
      </c>
      <c r="AF24" s="83">
        <v>5</v>
      </c>
      <c r="AG24" s="56">
        <v>0.13</v>
      </c>
      <c r="AH24" s="83">
        <v>7</v>
      </c>
      <c r="AI24" s="56">
        <v>0.11</v>
      </c>
      <c r="AJ24" s="83">
        <v>8</v>
      </c>
      <c r="AK24" s="56">
        <v>0.1</v>
      </c>
      <c r="AL24" s="83">
        <v>5</v>
      </c>
      <c r="AM24" s="56">
        <v>0.19</v>
      </c>
      <c r="AN24" s="83">
        <v>5</v>
      </c>
      <c r="AO24" s="56">
        <v>0.19</v>
      </c>
      <c r="AP24" s="83">
        <v>7</v>
      </c>
      <c r="AQ24" s="56">
        <v>0.18</v>
      </c>
      <c r="AR24" s="83">
        <v>7</v>
      </c>
      <c r="AS24" s="56">
        <v>0.14000000000000001</v>
      </c>
      <c r="AT24" s="83">
        <v>9</v>
      </c>
      <c r="AU24" s="56">
        <v>0.15</v>
      </c>
    </row>
    <row r="25" spans="1:47" x14ac:dyDescent="0.25">
      <c r="A25" s="70" t="s">
        <v>29</v>
      </c>
      <c r="B25" s="61"/>
      <c r="C25" s="39"/>
      <c r="D25" s="39"/>
      <c r="E25" s="39"/>
      <c r="F25" s="39"/>
      <c r="G25" s="56"/>
      <c r="H25" s="72">
        <f>H24/B24-1</f>
        <v>-0.375</v>
      </c>
      <c r="I25" s="56"/>
      <c r="J25" s="72">
        <f>J24/H24-1</f>
        <v>0.8</v>
      </c>
      <c r="K25" s="56"/>
      <c r="L25" s="72">
        <f>L24/J24-1</f>
        <v>0.55555555555555558</v>
      </c>
      <c r="M25" s="56"/>
      <c r="N25" s="72">
        <f>N24/L24-1</f>
        <v>0.5</v>
      </c>
      <c r="O25" s="56"/>
      <c r="P25" s="72">
        <f>P24/N24-1</f>
        <v>4.7619047619047672E-2</v>
      </c>
      <c r="Q25" s="56"/>
      <c r="R25" s="72">
        <f>R24/P24-1</f>
        <v>-1</v>
      </c>
      <c r="S25" s="56"/>
      <c r="T25" s="72" t="e">
        <f>T24/R24-1</f>
        <v>#DIV/0!</v>
      </c>
      <c r="U25" s="56"/>
      <c r="V25" s="72">
        <f>V24/T24-1</f>
        <v>0.33333333333333326</v>
      </c>
      <c r="W25" s="56"/>
      <c r="X25" s="72">
        <f>X24/V24-1</f>
        <v>0.25</v>
      </c>
      <c r="Y25" s="56"/>
      <c r="Z25" s="72">
        <f>Z24/X24-1</f>
        <v>0.1333333333333333</v>
      </c>
      <c r="AA25" s="56"/>
      <c r="AB25" s="72">
        <f>AB24/Z24-1</f>
        <v>0</v>
      </c>
      <c r="AC25" s="56"/>
      <c r="AD25" s="72">
        <f>AD24/AB24-1</f>
        <v>-0.88235294117647056</v>
      </c>
      <c r="AE25" s="56"/>
      <c r="AF25" s="72">
        <f>AF24/AD24-1</f>
        <v>1.5</v>
      </c>
      <c r="AG25" s="56"/>
      <c r="AH25" s="72">
        <f>AH24/AF24-1</f>
        <v>0.39999999999999991</v>
      </c>
      <c r="AI25" s="56"/>
      <c r="AJ25" s="72">
        <f>AJ24/AH24-1</f>
        <v>0.14285714285714279</v>
      </c>
      <c r="AK25" s="56"/>
      <c r="AL25" s="72">
        <f>AL24/AJ24-1</f>
        <v>-0.375</v>
      </c>
      <c r="AM25" s="56"/>
      <c r="AN25" s="72">
        <f>AN24/AL24-1</f>
        <v>0</v>
      </c>
      <c r="AO25" s="56"/>
      <c r="AP25" s="72">
        <f>AP24/AN24-1</f>
        <v>0.39999999999999991</v>
      </c>
      <c r="AQ25" s="56"/>
      <c r="AR25" s="72">
        <f>AR24/AP24-1</f>
        <v>0</v>
      </c>
      <c r="AS25" s="56"/>
      <c r="AT25" s="72">
        <f>AT24/AR24-1</f>
        <v>0.28571428571428581</v>
      </c>
      <c r="AU25" s="56"/>
    </row>
    <row r="26" spans="1:47" x14ac:dyDescent="0.25">
      <c r="A26" s="54" t="s">
        <v>47</v>
      </c>
      <c r="B26" s="61">
        <v>3</v>
      </c>
      <c r="C26" s="39"/>
      <c r="D26" s="39"/>
      <c r="E26" s="39"/>
      <c r="F26" s="39"/>
      <c r="G26" s="56">
        <f>B26/B21</f>
        <v>4.2857142857142858E-2</v>
      </c>
      <c r="H26" s="61">
        <v>1</v>
      </c>
      <c r="I26" s="56">
        <f>H26/$H$21</f>
        <v>4.3478260869565216E-2</v>
      </c>
      <c r="J26" s="83">
        <v>1</v>
      </c>
      <c r="K26" s="56">
        <f>J26/$J$21</f>
        <v>2.4390243902439025E-2</v>
      </c>
      <c r="L26" s="83">
        <v>3</v>
      </c>
      <c r="M26" s="56">
        <f>L26/$L$21</f>
        <v>4.5454545454545456E-2</v>
      </c>
      <c r="N26" s="83">
        <v>5</v>
      </c>
      <c r="O26" s="56">
        <f>N26/$L$21</f>
        <v>7.575757575757576E-2</v>
      </c>
      <c r="P26" s="83">
        <v>5</v>
      </c>
      <c r="Q26" s="56">
        <f>P26/P21</f>
        <v>5.3191489361702128E-2</v>
      </c>
      <c r="R26" s="83">
        <v>0</v>
      </c>
      <c r="S26" s="56" t="e">
        <f>R26/R21</f>
        <v>#DIV/0!</v>
      </c>
      <c r="T26" s="83">
        <v>24</v>
      </c>
      <c r="U26" s="56">
        <f>T26/T21</f>
        <v>0.55813953488372092</v>
      </c>
      <c r="V26" s="83">
        <v>48</v>
      </c>
      <c r="W26" s="56" t="e">
        <f>R26/R21</f>
        <v>#DIV/0!</v>
      </c>
      <c r="X26" s="83">
        <v>59</v>
      </c>
      <c r="Y26" s="56">
        <f>T26/T21</f>
        <v>0.55813953488372092</v>
      </c>
      <c r="Z26" s="83">
        <v>70</v>
      </c>
      <c r="AA26" s="56">
        <f>V26/V21</f>
        <v>0.60759493670886078</v>
      </c>
      <c r="AB26" s="83">
        <f t="shared" si="0"/>
        <v>70</v>
      </c>
      <c r="AC26" s="56">
        <v>0.60759493670886078</v>
      </c>
      <c r="AD26" s="83">
        <v>0</v>
      </c>
      <c r="AE26" s="56">
        <v>0</v>
      </c>
      <c r="AF26" s="83">
        <v>0</v>
      </c>
      <c r="AG26" s="56">
        <v>0</v>
      </c>
      <c r="AH26" s="83">
        <v>0</v>
      </c>
      <c r="AI26" s="56">
        <v>0</v>
      </c>
      <c r="AJ26" s="83">
        <v>1</v>
      </c>
      <c r="AK26" s="56">
        <v>0.01</v>
      </c>
      <c r="AL26" s="83">
        <v>0</v>
      </c>
      <c r="AM26" s="56">
        <v>0</v>
      </c>
      <c r="AN26" s="83">
        <v>0</v>
      </c>
      <c r="AO26" s="56">
        <v>0</v>
      </c>
      <c r="AP26" s="83">
        <v>0</v>
      </c>
      <c r="AQ26" s="56">
        <v>0</v>
      </c>
      <c r="AR26" s="83">
        <v>0</v>
      </c>
      <c r="AS26" s="56">
        <v>0</v>
      </c>
      <c r="AT26" s="83">
        <v>36</v>
      </c>
      <c r="AU26" s="56">
        <v>0.59</v>
      </c>
    </row>
    <row r="27" spans="1:47" x14ac:dyDescent="0.25">
      <c r="A27" s="70" t="s">
        <v>29</v>
      </c>
      <c r="B27" s="61"/>
      <c r="C27" s="39"/>
      <c r="D27" s="39"/>
      <c r="E27" s="39"/>
      <c r="F27" s="39"/>
      <c r="G27" s="56"/>
      <c r="H27" s="72">
        <f>H26/B26-1</f>
        <v>-0.66666666666666674</v>
      </c>
      <c r="I27" s="56"/>
      <c r="J27" s="72">
        <f>J26/H26-1</f>
        <v>0</v>
      </c>
      <c r="K27" s="56"/>
      <c r="L27" s="72">
        <f>L26/J26-1</f>
        <v>2</v>
      </c>
      <c r="M27" s="56"/>
      <c r="N27" s="72">
        <f>N26/L26-1</f>
        <v>0.66666666666666674</v>
      </c>
      <c r="O27" s="56"/>
      <c r="P27" s="72">
        <f>P26/N26-1</f>
        <v>0</v>
      </c>
      <c r="Q27" s="56"/>
      <c r="R27" s="72">
        <f>R26/P26-1</f>
        <v>-1</v>
      </c>
      <c r="S27" s="56"/>
      <c r="T27" s="72" t="e">
        <f>T26/R26-1</f>
        <v>#DIV/0!</v>
      </c>
      <c r="U27" s="56"/>
      <c r="V27" s="72">
        <f>V26/T26-1</f>
        <v>1</v>
      </c>
      <c r="W27" s="56"/>
      <c r="X27" s="72">
        <f>X26/V26-1</f>
        <v>0.22916666666666674</v>
      </c>
      <c r="Y27" s="56"/>
      <c r="Z27" s="72">
        <f>Z26/X26-1</f>
        <v>0.18644067796610164</v>
      </c>
      <c r="AA27" s="56"/>
      <c r="AB27" s="72">
        <f>AB26/Z26-1</f>
        <v>0</v>
      </c>
      <c r="AC27" s="56"/>
      <c r="AD27" s="72">
        <f>AD26/AB26-1</f>
        <v>-1</v>
      </c>
      <c r="AE27" s="56"/>
      <c r="AF27" s="72" t="e">
        <f>AF26/AD26-1</f>
        <v>#DIV/0!</v>
      </c>
      <c r="AG27" s="56"/>
      <c r="AH27" s="72" t="e">
        <f>AH26/AF26-1</f>
        <v>#DIV/0!</v>
      </c>
      <c r="AI27" s="56"/>
      <c r="AJ27" s="72" t="e">
        <f>AJ26/AH26-1</f>
        <v>#DIV/0!</v>
      </c>
      <c r="AK27" s="56"/>
      <c r="AL27" s="72">
        <f>AL26/AJ26-1</f>
        <v>-1</v>
      </c>
      <c r="AM27" s="56"/>
      <c r="AN27" s="72" t="e">
        <f>AN26/AL26-1</f>
        <v>#DIV/0!</v>
      </c>
      <c r="AO27" s="56"/>
      <c r="AP27" s="72" t="e">
        <f>AP26/AN26-1</f>
        <v>#DIV/0!</v>
      </c>
      <c r="AQ27" s="56"/>
      <c r="AR27" s="72" t="e">
        <f>AR26/AP26-1</f>
        <v>#DIV/0!</v>
      </c>
      <c r="AS27" s="56"/>
      <c r="AT27" s="72" t="e">
        <f>AT26/AR26-1</f>
        <v>#DIV/0!</v>
      </c>
      <c r="AU27" s="56"/>
    </row>
    <row r="28" spans="1:47" x14ac:dyDescent="0.25">
      <c r="A28" s="54" t="s">
        <v>48</v>
      </c>
      <c r="B28" s="61">
        <v>34</v>
      </c>
      <c r="C28" s="39"/>
      <c r="D28" s="39"/>
      <c r="E28" s="39"/>
      <c r="F28" s="39"/>
      <c r="G28" s="56">
        <f>B28/B21</f>
        <v>0.48571428571428571</v>
      </c>
      <c r="H28" s="61">
        <v>12</v>
      </c>
      <c r="I28" s="56">
        <f>H28/$H$21</f>
        <v>0.52173913043478259</v>
      </c>
      <c r="J28" s="83">
        <v>20</v>
      </c>
      <c r="K28" s="56">
        <f>J28/$J$21</f>
        <v>0.48780487804878048</v>
      </c>
      <c r="L28" s="83">
        <v>36</v>
      </c>
      <c r="M28" s="56">
        <f>L28/$L$21</f>
        <v>0.54545454545454541</v>
      </c>
      <c r="N28" s="83">
        <v>46</v>
      </c>
      <c r="O28" s="56">
        <f>N28/$L$21</f>
        <v>0.69696969696969702</v>
      </c>
      <c r="P28" s="83">
        <v>50</v>
      </c>
      <c r="Q28" s="56">
        <f>P28/P21</f>
        <v>0.53191489361702127</v>
      </c>
      <c r="R28" s="83">
        <v>0</v>
      </c>
      <c r="S28" s="56" t="e">
        <f>R28/R21</f>
        <v>#DIV/0!</v>
      </c>
      <c r="T28" s="83">
        <v>1</v>
      </c>
      <c r="U28" s="56">
        <f>T28/T21</f>
        <v>2.3255813953488372E-2</v>
      </c>
      <c r="V28" s="83">
        <v>2</v>
      </c>
      <c r="W28" s="56" t="e">
        <f>R28/R21</f>
        <v>#DIV/0!</v>
      </c>
      <c r="X28" s="83">
        <v>2</v>
      </c>
      <c r="Y28" s="56">
        <f>T28/T21</f>
        <v>2.3255813953488372E-2</v>
      </c>
      <c r="Z28" s="83">
        <v>3</v>
      </c>
      <c r="AA28" s="56">
        <f>V28/V21</f>
        <v>2.5316455696202531E-2</v>
      </c>
      <c r="AB28" s="83">
        <f t="shared" si="0"/>
        <v>3</v>
      </c>
      <c r="AC28" s="56">
        <v>2.5316455696202531E-2</v>
      </c>
      <c r="AD28" s="83">
        <v>12</v>
      </c>
      <c r="AE28" s="56">
        <v>0.52</v>
      </c>
      <c r="AF28" s="83">
        <v>20</v>
      </c>
      <c r="AG28" s="56">
        <v>0.5</v>
      </c>
      <c r="AH28" s="83">
        <v>36</v>
      </c>
      <c r="AI28" s="56">
        <v>0.57999999999999996</v>
      </c>
      <c r="AJ28" s="83">
        <v>48</v>
      </c>
      <c r="AK28" s="56">
        <v>0.62</v>
      </c>
      <c r="AL28" s="83">
        <v>11</v>
      </c>
      <c r="AM28" s="56">
        <v>0.42</v>
      </c>
      <c r="AN28" s="83">
        <v>11</v>
      </c>
      <c r="AO28" s="56">
        <v>0.42</v>
      </c>
      <c r="AP28" s="83">
        <v>22</v>
      </c>
      <c r="AQ28" s="56">
        <v>0.55000000000000004</v>
      </c>
      <c r="AR28" s="83">
        <v>30</v>
      </c>
      <c r="AS28" s="56">
        <v>0.59</v>
      </c>
      <c r="AT28" s="83">
        <v>1</v>
      </c>
      <c r="AU28" s="56">
        <v>0.02</v>
      </c>
    </row>
    <row r="29" spans="1:47" x14ac:dyDescent="0.25">
      <c r="A29" s="70" t="s">
        <v>29</v>
      </c>
      <c r="H29" s="72">
        <f>H28/B28-1</f>
        <v>-0.64705882352941169</v>
      </c>
      <c r="J29" s="72">
        <f>J28/H28-1</f>
        <v>0.66666666666666674</v>
      </c>
      <c r="L29" s="72">
        <f>L28/J28-1</f>
        <v>0.8</v>
      </c>
      <c r="N29" s="72">
        <f>N28/L28-1</f>
        <v>0.27777777777777768</v>
      </c>
      <c r="P29" s="72">
        <f>P28/N28-1</f>
        <v>8.6956521739130377E-2</v>
      </c>
      <c r="Q29" s="60"/>
      <c r="R29" s="72">
        <f>R28/P28-1</f>
        <v>-1</v>
      </c>
      <c r="S29" s="60"/>
      <c r="T29" s="72" t="e">
        <f>T28/R28-1</f>
        <v>#DIV/0!</v>
      </c>
      <c r="U29" s="60"/>
      <c r="V29" s="72">
        <f>V28/T28-1</f>
        <v>1</v>
      </c>
      <c r="W29" s="24"/>
      <c r="X29" s="72">
        <f>X28/V28-1</f>
        <v>0</v>
      </c>
      <c r="Y29" s="24"/>
      <c r="Z29" s="72">
        <f>Z28/X28-1</f>
        <v>0.5</v>
      </c>
      <c r="AA29" s="24"/>
      <c r="AB29" s="72">
        <f>AB28/Z28-1</f>
        <v>0</v>
      </c>
      <c r="AC29" s="24"/>
      <c r="AD29" s="72">
        <f>AD28/AB28-1</f>
        <v>3</v>
      </c>
      <c r="AE29" s="60"/>
      <c r="AF29" s="72">
        <f>AF28/AD28-1</f>
        <v>0.66666666666666674</v>
      </c>
      <c r="AG29" s="60"/>
      <c r="AH29" s="72">
        <f>AH28/AF28-1</f>
        <v>0.8</v>
      </c>
      <c r="AI29" s="24"/>
      <c r="AJ29" s="72">
        <f>AJ28/AH28-1</f>
        <v>0.33333333333333326</v>
      </c>
      <c r="AK29" s="24"/>
      <c r="AL29" s="72">
        <f>AL28/AJ28-1</f>
        <v>-0.77083333333333337</v>
      </c>
      <c r="AM29" s="24"/>
      <c r="AN29" s="72">
        <f>AN28/AL28-1</f>
        <v>0</v>
      </c>
      <c r="AO29" s="24"/>
      <c r="AP29" s="72">
        <f>AP28/AN28-1</f>
        <v>1</v>
      </c>
      <c r="AQ29" s="24"/>
      <c r="AR29" s="72">
        <f>AR28/AP28-1</f>
        <v>0.36363636363636354</v>
      </c>
      <c r="AS29" s="24"/>
      <c r="AT29" s="72">
        <f>AT28/AR28-1</f>
        <v>-0.96666666666666667</v>
      </c>
      <c r="AU29" s="24"/>
    </row>
    <row r="30" spans="1:47" x14ac:dyDescent="0.25">
      <c r="Q30" s="60"/>
      <c r="R30" s="24"/>
      <c r="S30" s="24"/>
      <c r="T30" s="24"/>
      <c r="U30" s="60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60"/>
      <c r="AH30" s="24"/>
      <c r="AI30" s="24"/>
      <c r="AJ30" s="24"/>
      <c r="AK30" s="24"/>
      <c r="AL30" s="24"/>
      <c r="AM30" s="24"/>
    </row>
  </sheetData>
  <mergeCells count="23">
    <mergeCell ref="B5:G5"/>
    <mergeCell ref="P5:Q5"/>
    <mergeCell ref="AB5:AC5"/>
    <mergeCell ref="B4:Q4"/>
    <mergeCell ref="H5:I5"/>
    <mergeCell ref="J5:K5"/>
    <mergeCell ref="L5:M5"/>
    <mergeCell ref="N5:O5"/>
    <mergeCell ref="R5:S5"/>
    <mergeCell ref="T5:U5"/>
    <mergeCell ref="V5:W5"/>
    <mergeCell ref="X5:Y5"/>
    <mergeCell ref="Z5:AA5"/>
    <mergeCell ref="R4:AC4"/>
    <mergeCell ref="AR5:AS5"/>
    <mergeCell ref="AT5:AU5"/>
    <mergeCell ref="AD5:AE5"/>
    <mergeCell ref="AF5:AG5"/>
    <mergeCell ref="AH5:AI5"/>
    <mergeCell ref="AJ5:AK5"/>
    <mergeCell ref="AP5:AQ5"/>
    <mergeCell ref="AN5:AO5"/>
    <mergeCell ref="AL5:AM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Dash</vt:lpstr>
      <vt:lpstr>Tipos de ticket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Matheus Vasconcellos</dc:creator>
  <cp:keywords/>
  <dc:description/>
  <cp:lastModifiedBy>Natálya Lopes Correia</cp:lastModifiedBy>
  <cp:revision/>
  <dcterms:created xsi:type="dcterms:W3CDTF">2020-10-20T19:21:30Z</dcterms:created>
  <dcterms:modified xsi:type="dcterms:W3CDTF">2021-03-29T17:13:50Z</dcterms:modified>
  <cp:category/>
  <cp:contentStatus/>
</cp:coreProperties>
</file>