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https://mydigitalspace-my.sharepoint.com/personal/jeffrey_krites_ferguson_com/Documents/Desktop/"/>
    </mc:Choice>
  </mc:AlternateContent>
  <xr:revisionPtr revIDLastSave="0" documentId="8_{4369619A-025F-40E9-B010-2469B5DC0630}" xr6:coauthVersionLast="45" xr6:coauthVersionMax="45" xr10:uidLastSave="{00000000-0000-0000-0000-000000000000}"/>
  <bookViews>
    <workbookView xWindow="-120" yWindow="-120" windowWidth="20730" windowHeight="11160" activeTab="1" xr2:uid="{00000000-000D-0000-FFFF-FFFF00000000}"/>
  </bookViews>
  <sheets>
    <sheet name="Instructions" sheetId="4" r:id="rId1"/>
    <sheet name="P1" sheetId="5" r:id="rId2"/>
    <sheet name="P2" sheetId="6"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30000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8" i="6" l="1"/>
  <c r="H29" i="6"/>
  <c r="H30" i="6"/>
  <c r="H31" i="6"/>
  <c r="H27" i="6"/>
  <c r="G28" i="6"/>
  <c r="G29" i="6"/>
  <c r="G30" i="6"/>
  <c r="G31" i="6"/>
  <c r="G27" i="6"/>
  <c r="F28" i="6"/>
  <c r="F29" i="6"/>
  <c r="F30" i="6"/>
  <c r="F31" i="6"/>
  <c r="F27" i="6"/>
  <c r="E28" i="6"/>
  <c r="E29" i="6"/>
  <c r="E30" i="6"/>
  <c r="E31" i="6"/>
  <c r="E27" i="6"/>
  <c r="G16" i="6"/>
  <c r="G17" i="6"/>
  <c r="G18" i="6"/>
  <c r="G19" i="6"/>
  <c r="G15" i="6"/>
  <c r="F16" i="6"/>
  <c r="F17" i="6"/>
  <c r="F18" i="6"/>
  <c r="F19" i="6"/>
  <c r="F15" i="6"/>
  <c r="E16" i="6"/>
  <c r="E17" i="6"/>
  <c r="E18" i="6"/>
  <c r="E19" i="6"/>
  <c r="E15" i="6"/>
  <c r="G5" i="6"/>
  <c r="G6" i="6"/>
  <c r="G7" i="6"/>
  <c r="G8" i="6"/>
  <c r="G4" i="6"/>
  <c r="H5" i="6"/>
  <c r="H6" i="6"/>
  <c r="H7" i="6"/>
  <c r="H8" i="6"/>
  <c r="H4" i="6"/>
  <c r="E73" i="5"/>
  <c r="E74" i="5"/>
  <c r="E75" i="5"/>
  <c r="E72" i="5"/>
  <c r="D74" i="5"/>
  <c r="D75" i="5"/>
  <c r="D73" i="5"/>
  <c r="D72" i="5"/>
  <c r="E45" i="5"/>
  <c r="E46" i="5"/>
  <c r="E44" i="5"/>
  <c r="E43" i="5"/>
  <c r="E64" i="5"/>
  <c r="E65" i="5"/>
  <c r="E63" i="5"/>
  <c r="E62" i="5"/>
  <c r="D54" i="5"/>
  <c r="D55" i="5"/>
  <c r="D56" i="5"/>
  <c r="D53" i="5"/>
  <c r="D36" i="5"/>
  <c r="D37" i="5"/>
  <c r="D38" i="5"/>
  <c r="D35" i="5"/>
  <c r="E27" i="5"/>
  <c r="E28" i="5"/>
  <c r="E26" i="5"/>
  <c r="E25" i="5"/>
  <c r="G8" i="5"/>
  <c r="G9" i="5"/>
  <c r="G10" i="5"/>
  <c r="G11" i="5"/>
  <c r="G12" i="5"/>
  <c r="G13" i="5"/>
  <c r="G14" i="5"/>
  <c r="G15" i="5"/>
  <c r="G16" i="5"/>
  <c r="G17" i="5"/>
  <c r="G18" i="5"/>
  <c r="G7" i="5"/>
  <c r="H9" i="5"/>
  <c r="H10" i="5"/>
  <c r="H11" i="5"/>
  <c r="H12" i="5"/>
  <c r="H13" i="5"/>
  <c r="H14" i="5"/>
  <c r="H15" i="5"/>
  <c r="H16" i="5"/>
  <c r="H17" i="5"/>
  <c r="H18" i="5"/>
  <c r="H8" i="5"/>
  <c r="H7" i="5"/>
  <c r="F18" i="5"/>
  <c r="C18" i="5"/>
  <c r="F17" i="5"/>
  <c r="C17" i="5"/>
  <c r="F16" i="5"/>
  <c r="C16" i="5"/>
  <c r="F15" i="5"/>
  <c r="C15" i="5"/>
  <c r="F14" i="5"/>
  <c r="C14" i="5"/>
  <c r="F13" i="5"/>
  <c r="C13" i="5"/>
  <c r="F12" i="5"/>
  <c r="C12" i="5"/>
  <c r="F11" i="5"/>
  <c r="C11" i="5"/>
  <c r="F10" i="5"/>
  <c r="C10" i="5"/>
  <c r="F9" i="5"/>
  <c r="C9" i="5"/>
  <c r="F8" i="5"/>
  <c r="F7" i="5"/>
  <c r="C8" i="5"/>
  <c r="C4" i="5"/>
  <c r="C44" i="4" l="1"/>
</calcChain>
</file>

<file path=xl/sharedStrings.xml><?xml version="1.0" encoding="utf-8"?>
<sst xmlns="http://schemas.openxmlformats.org/spreadsheetml/2006/main" count="187" uniqueCount="130">
  <si>
    <t>Correct Answer</t>
  </si>
  <si>
    <t>Instructions</t>
  </si>
  <si>
    <t>Income Tax Rate</t>
  </si>
  <si>
    <t>Tax Deduction</t>
  </si>
  <si>
    <t>Description:</t>
  </si>
  <si>
    <t>Steps to Perform:</t>
  </si>
  <si>
    <t>Step</t>
  </si>
  <si>
    <t>Salesperson</t>
  </si>
  <si>
    <t>Achievement %</t>
  </si>
  <si>
    <t>Brenden Calderon</t>
  </si>
  <si>
    <t>Owen Smith</t>
  </si>
  <si>
    <t>Bailey Cunningham</t>
  </si>
  <si>
    <t>Meredith Palmer</t>
  </si>
  <si>
    <t>Bonus Pool</t>
  </si>
  <si>
    <t>Target Sales Increase</t>
  </si>
  <si>
    <t>Percent Variance</t>
  </si>
  <si>
    <t>Month</t>
  </si>
  <si>
    <t>January</t>
  </si>
  <si>
    <t>February</t>
  </si>
  <si>
    <t>March</t>
  </si>
  <si>
    <t>April</t>
  </si>
  <si>
    <t>May</t>
  </si>
  <si>
    <t>June</t>
  </si>
  <si>
    <t>July</t>
  </si>
  <si>
    <t>August</t>
  </si>
  <si>
    <t>September</t>
  </si>
  <si>
    <t>October</t>
  </si>
  <si>
    <t>November</t>
  </si>
  <si>
    <t>December</t>
  </si>
  <si>
    <t>2019 Target Sales</t>
  </si>
  <si>
    <t>2019 Sales Achieved</t>
  </si>
  <si>
    <t>2018 Sales</t>
  </si>
  <si>
    <t>2019 Sales</t>
  </si>
  <si>
    <t>2020 Sales Target</t>
  </si>
  <si>
    <t xml:space="preserve">Monthly Sales </t>
  </si>
  <si>
    <t>Sales Return</t>
  </si>
  <si>
    <t xml:space="preserve"> % of Total 
Bonus Allocated</t>
  </si>
  <si>
    <t>Monthly Target</t>
  </si>
  <si>
    <r>
      <t xml:space="preserve">On the </t>
    </r>
    <r>
      <rPr>
        <b/>
        <sz val="11"/>
        <color theme="1"/>
        <rFont val="Calibri"/>
        <family val="2"/>
        <scheme val="minor"/>
      </rPr>
      <t>P1</t>
    </r>
    <r>
      <rPr>
        <sz val="11"/>
        <color theme="1"/>
        <rFont val="Calibri"/>
        <family val="2"/>
        <scheme val="minor"/>
      </rPr>
      <t xml:space="preserve"> worksheet, perform the following</t>
    </r>
  </si>
  <si>
    <r>
      <t xml:space="preserve">On the </t>
    </r>
    <r>
      <rPr>
        <b/>
        <sz val="11"/>
        <color theme="1"/>
        <rFont val="Calibri"/>
        <family val="2"/>
        <scheme val="minor"/>
      </rPr>
      <t>P2</t>
    </r>
    <r>
      <rPr>
        <sz val="11"/>
        <color theme="1"/>
        <rFont val="Calibri"/>
        <family val="2"/>
        <scheme val="minor"/>
      </rPr>
      <t xml:space="preserve"> worksheet, perform the following</t>
    </r>
  </si>
  <si>
    <t>2019 Sales Target</t>
  </si>
  <si>
    <t>End of the month
Year to Date
Cumulative Sales</t>
  </si>
  <si>
    <t>Beginning of the month
Year to Date
Cumulative Sales</t>
  </si>
  <si>
    <t xml:space="preserve">Monthly Sales Achievement % </t>
  </si>
  <si>
    <t>Year To Date Cumulative Sales Achievement %</t>
  </si>
  <si>
    <t>Bonus Paid</t>
  </si>
  <si>
    <t>The firm has a bonus pool which is allocated to sales person depending on their performance. 
Bonus pool amount is mentioned in C32. Table B34:C38 has the bonus paid to each of the salesperson.</t>
  </si>
  <si>
    <t>The sales manager is evaluating the variability of sales of each sales person with respect to the last year.  
Table B42:D46 has the sales data for 2018 and 2019 for each of the salesperson.</t>
  </si>
  <si>
    <t>The target and achieved sales in year 2019 by each of the salesperson is given in table B24:E28.</t>
  </si>
  <si>
    <t>The sales manager is planning the sales target for each sales person for 2020. 
For each of the salesperson, the sales target for year 2020 is 10% over and above the sales achieved in 2019.</t>
  </si>
  <si>
    <t>The percent increase in target sales is given in C50. 
Table B52:C56 has the sales data for 2019 for each of the salesperson.</t>
  </si>
  <si>
    <t>Revenue</t>
  </si>
  <si>
    <t>Quantity</t>
  </si>
  <si>
    <t xml:space="preserve">Sales Tax rate </t>
  </si>
  <si>
    <t>Product</t>
  </si>
  <si>
    <t>Scissors</t>
  </si>
  <si>
    <t>Pen</t>
  </si>
  <si>
    <t>Pencil</t>
  </si>
  <si>
    <t>Envelope</t>
  </si>
  <si>
    <t>Copier Paper</t>
  </si>
  <si>
    <t>Amount Spent on Purchases</t>
  </si>
  <si>
    <t>Qty 
Purchased</t>
  </si>
  <si>
    <t>Selling 
Price</t>
  </si>
  <si>
    <t>Cost 
Price</t>
  </si>
  <si>
    <t>Qty 
Sold</t>
  </si>
  <si>
    <t>Gross 
Revenue ($)</t>
  </si>
  <si>
    <t>Sales 
Tax ($)</t>
  </si>
  <si>
    <t>Gross 
Profit</t>
  </si>
  <si>
    <t>Gross Profit 
Margin</t>
  </si>
  <si>
    <t xml:space="preserve">Cost of 
Goods Sold </t>
  </si>
  <si>
    <t>The government has introduced a sales tax of 8% on all products sold by the firm.  Alpha Trading corporation has decided to pass the cost to the customers.  Given the data in B4:D19, Compute sales tax, gross revenue and net revenue to the firm. Formula to compute is given below</t>
  </si>
  <si>
    <t>Save the file and upload it</t>
  </si>
  <si>
    <t>Total Points</t>
  </si>
  <si>
    <t>Commission (%)</t>
  </si>
  <si>
    <t xml:space="preserve">Based on the sales target for 2020, the sales manager wants you to compute the expected commission to be paid in 2020. For each of the salesperson, Sales Target is given in range C62:65 and the commission rate is given in range D62:D65. </t>
  </si>
  <si>
    <t>Based on the expected commission to be earned in 2020, the sales manager wants you to compute the after tax commission to be earned by each of the sales person. Income tax is charged at a flat rate of 25%.
Income tax rate is given in cell range B69.</t>
  </si>
  <si>
    <t>After Tax 
Commission</t>
  </si>
  <si>
    <t>Expected 
Commission ($)</t>
  </si>
  <si>
    <t>2020 
Sales Target</t>
  </si>
  <si>
    <t>Cell C3 has the Sales Target for 2019, compute the monthly sales target in cell C4.</t>
  </si>
  <si>
    <t>The table B6:H18 has monthly Sales &amp; Return Data for Brenden Calderon. 
You need to compute his sales performance.</t>
  </si>
  <si>
    <t>The firm has employed four sales persons -  Brenden Calderon, Owen Smith, Bailey Cunningham &amp; Meredith Palmer</t>
  </si>
  <si>
    <t>You are working as an analyst with the sales department of Alpha Trading Corporation. 
You are assisting sales manager in planning, performance and budgeting.
In this exercise, you will Construct simple cell formula using relative and  absolute referencing to fulfill sales manager's requirement.</t>
  </si>
  <si>
    <t>Points</t>
  </si>
  <si>
    <t>2020-08-14 00:58:28 | 12065</t>
  </si>
  <si>
    <r>
      <t xml:space="preserve">In the table range B3:H8, data is given on products, quantity sold, quantity purchased, selling price and cost price. 
You are asked to compute Revenue and Amount Spent on purchases.  The formula for computation is given below
</t>
    </r>
    <r>
      <rPr>
        <sz val="11"/>
        <color rgb="FFFF0000"/>
        <rFont val="Calibri"/>
        <family val="2"/>
        <scheme val="minor"/>
      </rPr>
      <t>Revenue = Qty Sold * Selling Price;
Amount Spent on purchases = Qty Purchased * Cost Price.</t>
    </r>
  </si>
  <si>
    <t>The firm has recevied an order to supply 100 quantity of each of the product as trial before a bulk business order.  
Cell D24 has the quantity value.  Given the data in B26:D31, Compute revenue and cost of goods sold. 
Since, this is a new client, you are asked to compute Gross Profit and Gross Profit margin for the products.  
Formula to compute is given below</t>
  </si>
  <si>
    <t>Since, this is a new client, sales manager would like to know the profitability. 
You are asked to compute Gross Profit and Gross Profit margin for the products.  
Formula to compute is given below</t>
  </si>
  <si>
    <t>Net 
Revenue ($)</t>
  </si>
  <si>
    <t>Click here and then click Minicase 2.1 to ask a question</t>
  </si>
  <si>
    <t>Click here and then click Minicase 2.2 to ask a question</t>
  </si>
  <si>
    <t>Click here and then click Minicase 2.3 to ask a question</t>
  </si>
  <si>
    <t>Click here and then click Minicase 2.4 to ask a question</t>
  </si>
  <si>
    <t>Click here and then click Minicase 2.5 to ask a question</t>
  </si>
  <si>
    <t>Click here and then click Minicase 2.6 to ask a question</t>
  </si>
  <si>
    <t>Click here and then click Minicase 2.7 to ask a question</t>
  </si>
  <si>
    <t>Click here and then click Minicase 2.8 to ask a question</t>
  </si>
  <si>
    <t>Click here and then click Minicase 2.9 to ask a question</t>
  </si>
  <si>
    <t>Click here and then click Minicase 2.10 to ask a question</t>
  </si>
  <si>
    <r>
      <t xml:space="preserve">The table in the cell range B6:H18  in worksheet P1 has two columns for "Year to date cumulative sales"- one for the beginning of the month and the other for the end of the month. </t>
    </r>
    <r>
      <rPr>
        <sz val="11"/>
        <color rgb="FFFF0000"/>
        <rFont val="Calibri"/>
        <family val="2"/>
        <scheme val="minor"/>
      </rPr>
      <t xml:space="preserve"> Beginning of the month value for the current month will be equal to the end of the month value for its previous month.</t>
    </r>
    <r>
      <rPr>
        <sz val="11"/>
        <color theme="1"/>
        <rFont val="Calibri"/>
        <family val="2"/>
        <scheme val="minor"/>
      </rPr>
      <t xml:space="preserve">  Write a Formula to compute the beginning of the month value in cell C8 and copy the same to cell range C9 to C18. </t>
    </r>
  </si>
  <si>
    <r>
      <t xml:space="preserve">On the other hand, </t>
    </r>
    <r>
      <rPr>
        <sz val="11"/>
        <color rgb="FFFF0000"/>
        <rFont val="Calibri"/>
        <family val="2"/>
        <scheme val="minor"/>
      </rPr>
      <t xml:space="preserve"> end of the month value will be equal to beginning of the month value plus monthly sales and minus sales returns if any.</t>
    </r>
    <r>
      <rPr>
        <sz val="11"/>
        <color theme="1"/>
        <rFont val="Calibri"/>
        <family val="2"/>
        <scheme val="minor"/>
      </rPr>
      <t xml:space="preserve"> Write a Formula to compute the end of the month value in Cell F7 and copy the same to cell range F8 to F18.</t>
    </r>
  </si>
  <si>
    <r>
      <t xml:space="preserve">Write a Formula in Cell G7 to compute the Monthly Sales Achivement in %. Copy the formula written in cell G7 to range G8 to G18. The formula for computation is given below
</t>
    </r>
    <r>
      <rPr>
        <sz val="11"/>
        <color rgb="FFFF0000"/>
        <rFont val="Calibri"/>
        <family val="2"/>
        <scheme val="minor"/>
      </rPr>
      <t>Monthly Sales Achievement = (Monthly Sales - Sales Return)/(Monthly Target)</t>
    </r>
  </si>
  <si>
    <r>
      <t xml:space="preserve">Enter a Formula in Cell H7 to compute the Year To Date Cumulative Sales Achivement in %. Copy the formula written in cell H7 to range H8 to H18. The formula for computation is given below
</t>
    </r>
    <r>
      <rPr>
        <sz val="11"/>
        <color rgb="FFFF0000"/>
        <rFont val="Calibri"/>
        <family val="2"/>
        <scheme val="minor"/>
      </rPr>
      <t>Year To Date Cumulative Sales Achievement % = (End of the month Year to Date Cumulative Sales) / (2019 Sales Target)</t>
    </r>
  </si>
  <si>
    <r>
      <t xml:space="preserve">Enter a Formula in Cell E25 to compute Sales Achivement in %. 
Copy the formula written in cell E25 to range E26 to E28. The formula for computation is given below
</t>
    </r>
    <r>
      <rPr>
        <sz val="11"/>
        <color rgb="FFFF0000"/>
        <rFont val="Calibri"/>
        <family val="2"/>
        <scheme val="minor"/>
      </rPr>
      <t>Achievement % = (2019 Sales Achieved) / (2019 Sales Target)</t>
    </r>
  </si>
  <si>
    <r>
      <t xml:space="preserve">Enter a Formula in Cell D35 to compute % of total bonus allocated. 
Copy the formula written in cell D35 to range D36 to D38.  The formula for computation is given below
</t>
    </r>
    <r>
      <rPr>
        <sz val="11"/>
        <color rgb="FFFF0000"/>
        <rFont val="Calibri"/>
        <family val="2"/>
        <scheme val="minor"/>
      </rPr>
      <t xml:space="preserve"> % of Total Bonus Allocated = (Bonus Paid) / (Bonus Pool)</t>
    </r>
  </si>
  <si>
    <r>
      <t xml:space="preserve">Enter a Formula in Cell E43 to compute Percent Variance in sales as compared to 2018. 
Copy the formula written in cell E43 to range E44 to E46.  The formula for computation is given below
</t>
    </r>
    <r>
      <rPr>
        <sz val="11"/>
        <color rgb="FFFF0000"/>
        <rFont val="Calibri"/>
        <family val="2"/>
        <scheme val="minor"/>
      </rPr>
      <t>Percent Variance = (2019 Sales - 2018 Sales) / (2018 Sales)</t>
    </r>
  </si>
  <si>
    <r>
      <t xml:space="preserve">Enter a Formula in Cell D53 to compute 2020 Sales Target . 
Copy the formula written in cell D53 to range D54 to D56. The formula for computation is given below
</t>
    </r>
    <r>
      <rPr>
        <sz val="11"/>
        <color rgb="FFFF0000"/>
        <rFont val="Calibri"/>
        <family val="2"/>
        <scheme val="minor"/>
      </rPr>
      <t>2020 Sales Target = (2019 Sales Achieved )* (1 + Target Sales Increase)</t>
    </r>
  </si>
  <si>
    <r>
      <t xml:space="preserve">Enter a Formula in Cell E62 to compute Expected Commission in 2020. 
Copy the formula written in cell E62 to range E63 to E65. The formula for computation is given below
</t>
    </r>
    <r>
      <rPr>
        <sz val="11"/>
        <color rgb="FFFF0000"/>
        <rFont val="Calibri"/>
        <family val="2"/>
        <scheme val="minor"/>
      </rPr>
      <t>Expected Commission ($) = (2020 Sales Target )* (Commission (%))</t>
    </r>
  </si>
  <si>
    <r>
      <t xml:space="preserve">Enter a formula in D72 to compute the Tax deduction. 
Copy the formula written in cell D72 to range D73:D75.  The formula for computation is given below
</t>
    </r>
    <r>
      <rPr>
        <sz val="11"/>
        <color rgb="FFFF0000"/>
        <rFont val="Calibri"/>
        <family val="2"/>
        <scheme val="minor"/>
      </rPr>
      <t>Tax Deduction = Income Tax Rate* (Expected Commission ($))</t>
    </r>
  </si>
  <si>
    <r>
      <t xml:space="preserve">Enter a formula in E72 to compute after tax commission and copy it down the column to cell range E73:E75.
</t>
    </r>
    <r>
      <rPr>
        <sz val="11"/>
        <rFont val="Calibri"/>
        <family val="2"/>
        <scheme val="minor"/>
      </rPr>
      <t>The formula for computation is given below</t>
    </r>
    <r>
      <rPr>
        <sz val="11"/>
        <color rgb="FFFF0000"/>
        <rFont val="Calibri"/>
        <family val="2"/>
        <scheme val="minor"/>
      </rPr>
      <t xml:space="preserve">
After Tax  Commission = (Expected Commission ($)) - Tax Deduction</t>
    </r>
  </si>
  <si>
    <t>Enter a relative reference formula in G4 and copy it to cell range G5:G8 such that revenue is correctly computed.</t>
  </si>
  <si>
    <t>Enter a relative reference formula in H4 and copy it to cell range H5:H8 such that "Amount Spent on Purchases" is correctly computed.</t>
  </si>
  <si>
    <r>
      <rPr>
        <sz val="11"/>
        <color rgb="FFFF0000"/>
        <rFont val="Calibri"/>
        <family val="2"/>
        <scheme val="minor"/>
      </rPr>
      <t xml:space="preserve">Sales Tax = Sales Tax Rate * Qty Sold * Selling Price </t>
    </r>
    <r>
      <rPr>
        <sz val="11"/>
        <color theme="1"/>
        <rFont val="Calibri"/>
        <family val="2"/>
        <scheme val="minor"/>
      </rPr>
      <t xml:space="preserve">
Enter a formula in E15 to compute sales tax, copy the formula to cells E16 to E19. </t>
    </r>
  </si>
  <si>
    <r>
      <rPr>
        <sz val="11"/>
        <color rgb="FFFF0000"/>
        <rFont val="Calibri"/>
        <family val="2"/>
        <scheme val="minor"/>
      </rPr>
      <t>Gross Revenue = Qty Sold * Selling Price + Sales Tax</t>
    </r>
    <r>
      <rPr>
        <sz val="11"/>
        <color theme="1"/>
        <rFont val="Calibri"/>
        <family val="2"/>
        <scheme val="minor"/>
      </rPr>
      <t xml:space="preserve">
Enter a formula in F15 to compute gross revenue , copy the formula to cells F16 to F19. </t>
    </r>
  </si>
  <si>
    <r>
      <rPr>
        <sz val="11"/>
        <color rgb="FFFF0000"/>
        <rFont val="Calibri"/>
        <family val="2"/>
        <scheme val="minor"/>
      </rPr>
      <t xml:space="preserve">Net Revenue = Qty Sold * Selling Price  </t>
    </r>
    <r>
      <rPr>
        <sz val="11"/>
        <color theme="1"/>
        <rFont val="Calibri"/>
        <family val="2"/>
        <scheme val="minor"/>
      </rPr>
      <t xml:space="preserve">
Enter a formula in G15 to compute net revenue , copy the formula to cells G16 to G19. </t>
    </r>
  </si>
  <si>
    <r>
      <rPr>
        <sz val="11"/>
        <color rgb="FFFF0000"/>
        <rFont val="Calibri"/>
        <family val="2"/>
        <scheme val="minor"/>
      </rPr>
      <t xml:space="preserve">Revenue = Quantity * Selling Price </t>
    </r>
    <r>
      <rPr>
        <sz val="11"/>
        <color theme="1"/>
        <rFont val="Calibri"/>
        <family val="2"/>
        <scheme val="minor"/>
      </rPr>
      <t xml:space="preserve">
Enter a formula in E27 to compute revenue and copy the formula to cells E28 to F31. </t>
    </r>
  </si>
  <si>
    <r>
      <rPr>
        <sz val="11"/>
        <color rgb="FFFF0000"/>
        <rFont val="Calibri"/>
        <family val="2"/>
        <scheme val="minor"/>
      </rPr>
      <t xml:space="preserve">Cost of Goods Sold = Quantity * Cost Price </t>
    </r>
    <r>
      <rPr>
        <sz val="11"/>
        <color theme="1"/>
        <rFont val="Calibri"/>
        <family val="2"/>
        <scheme val="minor"/>
      </rPr>
      <t xml:space="preserve">
Enter a formula in F27 to compute "Cost of Goods Sold" and copy the formula down to cells from F28 to F31. </t>
    </r>
  </si>
  <si>
    <r>
      <rPr>
        <sz val="11"/>
        <color rgb="FFFF0000"/>
        <rFont val="Calibri"/>
        <family val="2"/>
        <scheme val="minor"/>
      </rPr>
      <t xml:space="preserve">Gross Profit = Revenue - Cost of Goods Sold 
</t>
    </r>
    <r>
      <rPr>
        <sz val="11"/>
        <color theme="1"/>
        <rFont val="Calibri"/>
        <family val="2"/>
        <scheme val="minor"/>
      </rPr>
      <t xml:space="preserve">Enter a formula in G27 to compute gross profit, Copy the formula to cells G28 to G31. </t>
    </r>
  </si>
  <si>
    <r>
      <rPr>
        <sz val="11"/>
        <color rgb="FFFF0000"/>
        <rFont val="Calibri"/>
        <family val="2"/>
        <scheme val="minor"/>
      </rPr>
      <t>Gross Profit Margin = Gross Profit / Revenue</t>
    </r>
    <r>
      <rPr>
        <sz val="11"/>
        <color theme="1"/>
        <rFont val="Calibri"/>
        <family val="2"/>
        <scheme val="minor"/>
      </rPr>
      <t xml:space="preserve">
Enter a formula in H27 to compute gross profit margin, Copy the formula to cells H28 to H31. </t>
    </r>
  </si>
  <si>
    <r>
      <t xml:space="preserve">The table B6:H18 has monthly Sales &amp; Return Data for Brenden Calderon. You need to compute his sales performance.
Cell C3 has the Sales Target for 2019, compute the monthly sales target in cell C4.
a) Enter a Formula in Cell C8 to compute the begining of the month Year to Date Cumulative Sales. Copy the formula written in cell C8 to range C9 to C18. 
</t>
    </r>
    <r>
      <rPr>
        <b/>
        <sz val="11"/>
        <rFont val="Calibri"/>
        <family val="2"/>
        <scheme val="minor"/>
      </rPr>
      <t xml:space="preserve">Formula is : </t>
    </r>
    <r>
      <rPr>
        <b/>
        <sz val="11"/>
        <color rgb="FFFF0000"/>
        <rFont val="Calibri"/>
        <family val="2"/>
        <scheme val="minor"/>
      </rPr>
      <t xml:space="preserve">Beginning of the month value for the current month =  End of the month value for its previous month. </t>
    </r>
    <r>
      <rPr>
        <b/>
        <sz val="11"/>
        <color theme="1"/>
        <rFont val="Calibri"/>
        <family val="2"/>
        <scheme val="minor"/>
      </rPr>
      <t xml:space="preserve">
b) Enter a Formula in Cell F7 to compute the end of the month Year to Date Cumulative Sales. Copy the formula written in cell F7 to range F8 to F18.
</t>
    </r>
    <r>
      <rPr>
        <b/>
        <sz val="11"/>
        <rFont val="Calibri"/>
        <family val="2"/>
        <scheme val="minor"/>
      </rPr>
      <t>Formula is :</t>
    </r>
    <r>
      <rPr>
        <b/>
        <sz val="11"/>
        <color rgb="FFFF0000"/>
        <rFont val="Calibri"/>
        <family val="2"/>
        <scheme val="minor"/>
      </rPr>
      <t xml:space="preserve"> End of the month value = Beginning of the month value + monthly sales - sales returns (if any)</t>
    </r>
    <r>
      <rPr>
        <b/>
        <sz val="11"/>
        <color theme="1"/>
        <rFont val="Calibri"/>
        <family val="2"/>
        <scheme val="minor"/>
      </rPr>
      <t xml:space="preserve">
c) Enter a Formula in Cell G7 to compute the Monthly Sales Achivement in %. Copy the formula written in cell G7 to range G8 to G18.
</t>
    </r>
    <r>
      <rPr>
        <b/>
        <sz val="11"/>
        <rFont val="Calibri"/>
        <family val="2"/>
        <scheme val="minor"/>
      </rPr>
      <t xml:space="preserve">Formula is : </t>
    </r>
    <r>
      <rPr>
        <b/>
        <sz val="11"/>
        <color rgb="FFFF0000"/>
        <rFont val="Calibri"/>
        <family val="2"/>
        <scheme val="minor"/>
      </rPr>
      <t>Monthly Sales Achievement = (Monthly Sales - Sales Return)/(Monthly Target)</t>
    </r>
    <r>
      <rPr>
        <b/>
        <sz val="11"/>
        <color theme="1"/>
        <rFont val="Calibri"/>
        <family val="2"/>
        <scheme val="minor"/>
      </rPr>
      <t xml:space="preserve">
d) Enter a Formula in Cell H7 to compute the Year To Date Cumulative Sales Achivement in %. Copy the formula written in cell H7 to range H8 to H18.
</t>
    </r>
    <r>
      <rPr>
        <b/>
        <sz val="11"/>
        <rFont val="Calibri"/>
        <family val="2"/>
        <scheme val="minor"/>
      </rPr>
      <t xml:space="preserve">Formula is : </t>
    </r>
    <r>
      <rPr>
        <b/>
        <sz val="11"/>
        <color rgb="FFFF0000"/>
        <rFont val="Calibri"/>
        <family val="2"/>
        <scheme val="minor"/>
      </rPr>
      <t>Year To Date Cumulative Sales Achievement % = (End of the month Year to Date Cumulative Sales) / (2019 Sales Target)</t>
    </r>
  </si>
  <si>
    <r>
      <t xml:space="preserve">The target and achieved sales in year 2019 by each of the salesperson is given in table B24:E28.
Enter a Formula in Cell E25 to compute Sales Achivement in %. Copy the formula written in cell E25 to range E26 to E28.
</t>
    </r>
    <r>
      <rPr>
        <b/>
        <sz val="11"/>
        <rFont val="Calibri"/>
        <family val="2"/>
        <scheme val="minor"/>
      </rPr>
      <t xml:space="preserve">Formula is : </t>
    </r>
    <r>
      <rPr>
        <b/>
        <sz val="11"/>
        <color rgb="FFFF0000"/>
        <rFont val="Calibri"/>
        <family val="2"/>
        <scheme val="minor"/>
      </rPr>
      <t>Achievement % = (2019 Sales Achieved) / (2019 Sales Target)</t>
    </r>
  </si>
  <si>
    <r>
      <t xml:space="preserve">The firm has a bonus pool which is allocated to sales person depending on their performance. Bonus pool amount is mentioned in C32.
Table B34:C38 has the bonus paid to each of the salesperson.
Enter a Formula in Cell D35 to compute % of total bonus allocated in %. Copy the formula written in cell D35 to range D36 to D38.
</t>
    </r>
    <r>
      <rPr>
        <b/>
        <sz val="11"/>
        <rFont val="Calibri"/>
        <family val="2"/>
        <scheme val="minor"/>
      </rPr>
      <t>Formula is :</t>
    </r>
    <r>
      <rPr>
        <b/>
        <sz val="11"/>
        <color rgb="FFFF0000"/>
        <rFont val="Calibri"/>
        <family val="2"/>
        <scheme val="minor"/>
      </rPr>
      <t xml:space="preserve">  % of Total Bonus Allocated = (Bonus Paid) / (Bonus Pool)</t>
    </r>
  </si>
  <si>
    <r>
      <t xml:space="preserve">The sales manager is evaluating the variability of sales of each sales person with respect to the last year.  
Table B42:D46 has the sales data for 2018 and 2019 for each of the salesperson.
Enter a Formula in Cell E43 to compute Percent Variance in sales as compared to 2018. Copy the formula written in cell E43 to range E44 to E46.
Formula is : </t>
    </r>
    <r>
      <rPr>
        <b/>
        <sz val="11"/>
        <color rgb="FFFF0000"/>
        <rFont val="Calibri"/>
        <family val="2"/>
        <scheme val="minor"/>
      </rPr>
      <t>Percent Variance = (2019 Sales - 2018 Sales) / (2018 Sales)</t>
    </r>
  </si>
  <si>
    <r>
      <t xml:space="preserve">The sales manager is planning the sales target for each sales person for 2020. 
For each of the salesperson, the sales target for year 2020 is 10% over and above the sales achieved in 2019.
The percent increase in target sales is given in C50. Table B52:C56 has the sales data for 2019 for each of the salesperson.
Enter a Formula in Cell D53 to compute 2020 Sales Target . Copy the formula written in cell D53 to range D54 to D56.
Formula is : </t>
    </r>
    <r>
      <rPr>
        <b/>
        <sz val="11"/>
        <color rgb="FFFF0000"/>
        <rFont val="Calibri"/>
        <family val="2"/>
        <scheme val="minor"/>
      </rPr>
      <t>2020 Sales Target = (2019 Sales Achieved )* (1 + Target Sales Increase)</t>
    </r>
  </si>
  <si>
    <r>
      <t xml:space="preserve">Based on the sales target for 2020, the sales manager wants you to compute the expected commission to be paid in 2020.  
For each of the salesperson, Sales Target is given in range C62:65 and the commission rate is given in range D62:D65. 
Enter a Formula in Cell E62 to compute Expected Commission in 2020. Copy the formula written in cell E62 to range E63 to E65.
Formula is : </t>
    </r>
    <r>
      <rPr>
        <b/>
        <sz val="11"/>
        <color rgb="FFFF0000"/>
        <rFont val="Calibri"/>
        <family val="2"/>
        <scheme val="minor"/>
      </rPr>
      <t>Expected Commission ($) = (2020 Sales Target )* (Commission (%))</t>
    </r>
  </si>
  <si>
    <r>
      <t xml:space="preserve">Based on the expected commission to be earned in 2020, the sales manager wants you to compute the after tax commission to be earned by each of the sales person. Income tax is charged at a flat rate of 25%. Income tax rate is given in cell range B69.
(a) Enter a formula in D72 to compute the Tax deduction. Copy the formula written in cell D72 to range D73:D75.  
Formula is : </t>
    </r>
    <r>
      <rPr>
        <b/>
        <sz val="11"/>
        <color rgb="FFFF0000"/>
        <rFont val="Calibri"/>
        <family val="2"/>
        <scheme val="minor"/>
      </rPr>
      <t>Tax Deduction = Income Tax Rate* (Expected Commission ($))</t>
    </r>
    <r>
      <rPr>
        <b/>
        <sz val="11"/>
        <color theme="1"/>
        <rFont val="Calibri"/>
        <family val="2"/>
        <scheme val="minor"/>
      </rPr>
      <t xml:space="preserve">
(b) Enter a formula in E72 to compute the After Tax Commission. Copy the formula written in cell E72 to range E73:E75. 
Formula is : </t>
    </r>
    <r>
      <rPr>
        <b/>
        <sz val="11"/>
        <color rgb="FFFF0000"/>
        <rFont val="Calibri"/>
        <family val="2"/>
        <scheme val="minor"/>
      </rPr>
      <t>After Tax  Commission = (Expected Commission ($)) - Tax Deduction</t>
    </r>
  </si>
  <si>
    <r>
      <t xml:space="preserve">You are working as a trade analyst in Alpha Trading Corporation. The sales manager has asked you to perform some calculations using excel.
In the table range B3:H8, data is given on products, quantity sold, quantity purchased, selling price and cost price. 
You are asked to compute Revenue and Amount Spent on purchases.  The formula for computation is given below
</t>
    </r>
    <r>
      <rPr>
        <b/>
        <sz val="11"/>
        <color rgb="FFFF0000"/>
        <rFont val="Calibri"/>
        <family val="2"/>
        <scheme val="minor"/>
      </rPr>
      <t xml:space="preserve">Revenue = Qty Sold * Selling Price; Amount Spent on purchases = Qty Purchased * Cost Price. </t>
    </r>
    <r>
      <rPr>
        <b/>
        <sz val="11"/>
        <color theme="1"/>
        <rFont val="Calibri"/>
        <family val="2"/>
        <scheme val="minor"/>
      </rPr>
      <t xml:space="preserve">
1. Enter a relative reference formula in G4 to compute Revenue. 
Now, copy the formula to the range G4:H8 and compute Revenue as well as Amount Spent on Purchsaes.</t>
    </r>
  </si>
  <si>
    <r>
      <t xml:space="preserve">The government has introduced a sales tax of 8% on all products sold by the firm.  Alpha Trading corporation has decided to pass the cost to the customers.  Given the data in B4:D19, Compute sales tax, gross revenue and net revenue to the firm. Formula to compute is given below
</t>
    </r>
    <r>
      <rPr>
        <b/>
        <sz val="11"/>
        <color rgb="FFFF0000"/>
        <rFont val="Calibri"/>
        <family val="2"/>
        <scheme val="minor"/>
      </rPr>
      <t xml:space="preserve">1. Sales Tax = Sales Tax Rate * Qty Sold * Selling Price  2.Gross Revenue = Qty Sold * Selling Price + Sales Tax   3. Net Revenue = Qty Sold * Selling Price </t>
    </r>
    <r>
      <rPr>
        <b/>
        <sz val="11"/>
        <color theme="1"/>
        <rFont val="Calibri"/>
        <family val="2"/>
        <scheme val="minor"/>
      </rPr>
      <t xml:space="preserve"> 
1. Enter a formula in E15 to compute sales tax, copy the formula to cells E16 to E19. 
2. Enter a formula in F15 to compute gross revenue , copy the formula to cells F16 to F19. 
3. Enter a formula in G15 to compute net revenue , copy the formula to cells G16 to G19. </t>
    </r>
  </si>
  <si>
    <r>
      <t xml:space="preserve">The firm recevied order to supply 100 quantity of each of the product as trial before a bulk business order.  
Cell D24 has the quantity value.  Given the data in B26:D31, Compute Revenue and Cost of Goods Sold. 
Since, this is a new client, you are asked to compute Gross Profit and Gross Profit margin for the products.  Formula to compute is given below
</t>
    </r>
    <r>
      <rPr>
        <b/>
        <sz val="11"/>
        <color rgb="FFFF0000"/>
        <rFont val="Calibri"/>
        <family val="2"/>
        <scheme val="minor"/>
      </rPr>
      <t>(1) Gross Profit = Revenue - Cost of Goods Sold (2) Gross Profit Margin = Gross Profit / Revenue</t>
    </r>
    <r>
      <rPr>
        <b/>
        <sz val="11"/>
        <color theme="1"/>
        <rFont val="Calibri"/>
        <family val="2"/>
        <scheme val="minor"/>
      </rPr>
      <t xml:space="preserve">
1. Enter a formula in E27 to compute revenue.  Copy the formula to cells E28 to E31. 
2. Enter a formula in F27 to compute Cost of Goods Sold.  Copy the formula to cells F28 to F31. 
3. Enter a formula in G27 to compute gross profit, Copy the formula to cells G28 to G31. 
4. Enter a formula in H27 to compute gross profit margin, Copy the formula to cells H28 to H31. </t>
    </r>
  </si>
  <si>
    <t>2020-09-05 13:44:46 | 12329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</si>
</sst>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 * #,##0.00_ ;_ * \-#,##0.00_ ;_ * &quot;-&quot;??_ ;_ @_ "/>
    <numFmt numFmtId="165" formatCode="mmm\-yyyy"/>
    <numFmt numFmtId="166" formatCode="_(&quot;$&quot;* #,##0_);_(&quot;$&quot;* \(#,##0\);_(&quot;$&quot;* &quot;-&quot;??_);_(@_)"/>
    <numFmt numFmtId="167" formatCode="0.0%"/>
    <numFmt numFmtId="168" formatCode="&quot;$&quot;#,##0.00"/>
  </numFmts>
  <fonts count="2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0"/>
      <color indexed="12"/>
      <name val="Courier (W1)"/>
      <charset val="134"/>
    </font>
    <font>
      <sz val="10"/>
      <name val="Arial"/>
      <family val="2"/>
    </font>
    <font>
      <sz val="11"/>
      <color rgb="FF080808"/>
      <name val="Calibri"/>
      <family val="2"/>
      <scheme val="minor"/>
    </font>
    <font>
      <sz val="10"/>
      <name val="MS Sans Serif"/>
      <family val="2"/>
    </font>
    <font>
      <sz val="11"/>
      <color theme="1"/>
      <name val="Calibri"/>
      <family val="2"/>
      <scheme val="minor"/>
    </font>
    <font>
      <sz val="11"/>
      <color theme="1"/>
      <name val="Calibri"/>
      <family val="2"/>
      <scheme val="minor"/>
    </font>
    <font>
      <sz val="11"/>
      <color rgb="FFFF0000"/>
      <name val="Calibri"/>
      <family val="2"/>
      <scheme val="minor"/>
    </font>
    <font>
      <b/>
      <sz val="10"/>
      <color rgb="FF000000"/>
      <name val="Arial"/>
      <family val="2"/>
    </font>
    <font>
      <sz val="10"/>
      <color rgb="FF000000"/>
      <name val="Arial"/>
      <family val="2"/>
    </font>
    <font>
      <sz val="11"/>
      <color theme="1"/>
      <name val="Calibri"/>
      <family val="2"/>
    </font>
    <font>
      <b/>
      <u/>
      <sz val="14"/>
      <color theme="1"/>
      <name val="Arial"/>
      <family val="2"/>
    </font>
    <font>
      <b/>
      <sz val="10"/>
      <color theme="1"/>
      <name val="Arial"/>
      <family val="2"/>
    </font>
    <font>
      <sz val="10"/>
      <color theme="1"/>
      <name val="Arial"/>
      <family val="2"/>
    </font>
    <font>
      <sz val="11"/>
      <color indexed="9"/>
      <name val="Calibri"/>
      <family val="2"/>
    </font>
    <font>
      <u/>
      <sz val="9"/>
      <color rgb="FF1155CC"/>
      <name val="Arial"/>
      <family val="2"/>
    </font>
    <font>
      <b/>
      <sz val="11"/>
      <name val="Calibri"/>
      <family val="2"/>
      <scheme val="minor"/>
    </font>
    <font>
      <sz val="11"/>
      <color indexed="9"/>
      <name val="Calibri"/>
    </font>
  </fonts>
  <fills count="13">
    <fill>
      <patternFill patternType="none"/>
    </fill>
    <fill>
      <patternFill patternType="gray125"/>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59999389629810485"/>
        <bgColor indexed="65"/>
      </patternFill>
    </fill>
    <fill>
      <patternFill patternType="solid">
        <fgColor theme="8" tint="0.59999389629810485"/>
        <bgColor indexed="65"/>
      </patternFill>
    </fill>
    <fill>
      <patternFill patternType="solid">
        <fgColor rgb="FFDAEEF3"/>
        <bgColor indexed="64"/>
      </patternFill>
    </fill>
    <fill>
      <patternFill patternType="solid">
        <fgColor theme="9" tint="0.79998168889431442"/>
        <bgColor indexed="64"/>
      </patternFill>
    </fill>
    <fill>
      <patternFill patternType="solid">
        <fgColor rgb="FFFFFFCC"/>
        <bgColor indexed="64"/>
      </patternFill>
    </fill>
    <fill>
      <patternFill patternType="solid">
        <fgColor rgb="FFE4EDF8"/>
        <bgColor indexed="64"/>
      </patternFill>
    </fill>
    <fill>
      <patternFill patternType="solid">
        <fgColor theme="0"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20">
    <xf numFmtId="0" fontId="0" fillId="0" borderId="0"/>
    <xf numFmtId="9" fontId="13" fillId="0" borderId="0" applyFont="0" applyFill="0" applyBorder="0" applyAlignment="0" applyProtection="0"/>
    <xf numFmtId="44" fontId="16" fillId="0" borderId="0" applyFont="0" applyFill="0" applyBorder="0" applyAlignment="0" applyProtection="0"/>
    <xf numFmtId="0" fontId="13" fillId="0" borderId="0"/>
    <xf numFmtId="0" fontId="13" fillId="0" borderId="0"/>
    <xf numFmtId="165" fontId="14" fillId="3" borderId="5">
      <alignment horizontal="left"/>
    </xf>
    <xf numFmtId="9" fontId="16" fillId="0" borderId="0" applyFont="0" applyFill="0" applyBorder="0" applyAlignment="0" applyProtection="0"/>
    <xf numFmtId="164" fontId="16" fillId="0" borderId="0" applyFont="0" applyFill="0" applyBorder="0" applyAlignment="0" applyProtection="0"/>
    <xf numFmtId="9" fontId="15" fillId="0" borderId="0" applyFont="0" applyFill="0" applyBorder="0" applyAlignment="0" applyProtection="0"/>
    <xf numFmtId="43" fontId="16" fillId="0" borderId="0" applyFont="0" applyFill="0" applyBorder="0" applyAlignment="0" applyProtection="0"/>
    <xf numFmtId="164" fontId="13" fillId="0" borderId="0" applyFont="0" applyFill="0" applyBorder="0" applyAlignment="0" applyProtection="0"/>
    <xf numFmtId="0" fontId="12" fillId="0" borderId="0" applyNumberFormat="0" applyFill="0" applyBorder="0" applyAlignment="0" applyProtection="0">
      <alignment vertical="top"/>
      <protection locked="0"/>
    </xf>
    <xf numFmtId="0" fontId="15" fillId="0" borderId="0"/>
    <xf numFmtId="0" fontId="16" fillId="0" borderId="0"/>
    <xf numFmtId="0" fontId="13" fillId="0" borderId="0"/>
    <xf numFmtId="0" fontId="8" fillId="0" borderId="0"/>
    <xf numFmtId="9" fontId="8" fillId="0" borderId="0" applyFont="0" applyFill="0" applyBorder="0" applyAlignment="0" applyProtection="0"/>
    <xf numFmtId="9" fontId="17" fillId="0" borderId="0" applyFont="0" applyFill="0" applyBorder="0" applyAlignment="0" applyProtection="0"/>
    <xf numFmtId="0" fontId="7" fillId="6" borderId="0" applyNumberFormat="0" applyBorder="0" applyAlignment="0" applyProtection="0"/>
    <xf numFmtId="0" fontId="7" fillId="7" borderId="0" applyNumberFormat="0" applyBorder="0" applyAlignment="0" applyProtection="0"/>
  </cellStyleXfs>
  <cellXfs count="94">
    <xf numFmtId="0" fontId="0" fillId="0" borderId="0" xfId="0"/>
    <xf numFmtId="0" fontId="0" fillId="0" borderId="1" xfId="0" applyBorder="1"/>
    <xf numFmtId="0" fontId="0" fillId="0" borderId="0" xfId="0" applyFill="1"/>
    <xf numFmtId="0" fontId="8" fillId="0" borderId="0" xfId="15"/>
    <xf numFmtId="0" fontId="9" fillId="5" borderId="0" xfId="15" applyFont="1" applyFill="1" applyAlignment="1">
      <alignment horizontal="left" wrapText="1"/>
    </xf>
    <xf numFmtId="0" fontId="8" fillId="0" borderId="1" xfId="15" applyBorder="1"/>
    <xf numFmtId="9" fontId="0" fillId="4" borderId="1" xfId="16" applyFont="1" applyFill="1" applyBorder="1"/>
    <xf numFmtId="0" fontId="19" fillId="0" borderId="0" xfId="0" applyFont="1" applyAlignment="1">
      <alignment vertical="center"/>
    </xf>
    <xf numFmtId="0" fontId="21" fillId="0" borderId="0" xfId="0" applyFont="1"/>
    <xf numFmtId="0" fontId="9" fillId="8" borderId="1" xfId="0" applyFont="1" applyFill="1" applyBorder="1" applyAlignment="1">
      <alignment vertical="center" wrapText="1"/>
    </xf>
    <xf numFmtId="0" fontId="9" fillId="8" borderId="1" xfId="0" applyFont="1" applyFill="1" applyBorder="1" applyAlignment="1">
      <alignment horizontal="center" vertical="center" wrapText="1"/>
    </xf>
    <xf numFmtId="0" fontId="0" fillId="9" borderId="1" xfId="0" applyFill="1" applyBorder="1" applyAlignment="1">
      <alignment horizontal="centerContinuous" vertical="center" wrapText="1"/>
    </xf>
    <xf numFmtId="0" fontId="9" fillId="0" borderId="1" xfId="0" applyFont="1" applyBorder="1"/>
    <xf numFmtId="166" fontId="0" fillId="0" borderId="1" xfId="2" applyNumberFormat="1" applyFont="1" applyBorder="1"/>
    <xf numFmtId="166" fontId="0" fillId="0" borderId="1" xfId="0" applyNumberFormat="1" applyBorder="1"/>
    <xf numFmtId="0" fontId="7" fillId="6" borderId="1" xfId="18" applyBorder="1"/>
    <xf numFmtId="0" fontId="0" fillId="0" borderId="0" xfId="0" applyBorder="1"/>
    <xf numFmtId="166" fontId="0" fillId="0" borderId="0" xfId="2" applyNumberFormat="1" applyFont="1" applyBorder="1"/>
    <xf numFmtId="166" fontId="0" fillId="0" borderId="0" xfId="0" applyNumberFormat="1" applyBorder="1"/>
    <xf numFmtId="9" fontId="0" fillId="0" borderId="1" xfId="17" applyFont="1" applyBorder="1"/>
    <xf numFmtId="0" fontId="9" fillId="7" borderId="1" xfId="19" applyFont="1" applyBorder="1"/>
    <xf numFmtId="0" fontId="7" fillId="0" borderId="1" xfId="0" applyFont="1" applyBorder="1"/>
    <xf numFmtId="0" fontId="9" fillId="7" borderId="1" xfId="19" applyFont="1" applyBorder="1" applyAlignment="1">
      <alignment wrapText="1"/>
    </xf>
    <xf numFmtId="0" fontId="22" fillId="0" borderId="0" xfId="0" applyFont="1" applyAlignment="1">
      <alignment vertical="center"/>
    </xf>
    <xf numFmtId="0" fontId="24" fillId="0" borderId="0" xfId="0" applyFont="1" applyFill="1" applyAlignment="1">
      <alignment horizontal="center"/>
    </xf>
    <xf numFmtId="0" fontId="24" fillId="0" borderId="0" xfId="0" quotePrefix="1" applyFont="1" applyFill="1" applyAlignment="1">
      <alignment horizontal="center"/>
    </xf>
    <xf numFmtId="0" fontId="23" fillId="0" borderId="1" xfId="0" applyFont="1" applyFill="1" applyBorder="1" applyAlignment="1">
      <alignment horizontal="center"/>
    </xf>
    <xf numFmtId="0" fontId="24" fillId="0" borderId="1" xfId="0" applyFont="1" applyFill="1" applyBorder="1"/>
    <xf numFmtId="168" fontId="24" fillId="0" borderId="1" xfId="0" applyNumberFormat="1" applyFont="1" applyFill="1" applyBorder="1"/>
    <xf numFmtId="0" fontId="24" fillId="0" borderId="1" xfId="0" applyFont="1" applyFill="1" applyBorder="1" applyAlignment="1">
      <alignment horizontal="center"/>
    </xf>
    <xf numFmtId="0" fontId="23" fillId="0" borderId="1" xfId="0" applyFont="1" applyFill="1" applyBorder="1" applyAlignment="1">
      <alignment horizontal="center" wrapText="1"/>
    </xf>
    <xf numFmtId="0" fontId="9" fillId="0" borderId="0" xfId="0" applyFont="1" applyFill="1" applyBorder="1" applyAlignment="1">
      <alignment horizontal="center" vertical="top" wrapText="1"/>
    </xf>
    <xf numFmtId="0" fontId="23" fillId="0" borderId="1" xfId="0" applyFont="1" applyFill="1" applyBorder="1" applyAlignment="1">
      <alignment horizontal="right"/>
    </xf>
    <xf numFmtId="9" fontId="23" fillId="0" borderId="1" xfId="0" applyNumberFormat="1" applyFont="1" applyFill="1" applyBorder="1" applyAlignment="1">
      <alignment horizontal="center"/>
    </xf>
    <xf numFmtId="0" fontId="9" fillId="7" borderId="1" xfId="19" applyFont="1" applyBorder="1" applyAlignment="1">
      <alignment vertical="center"/>
    </xf>
    <xf numFmtId="0" fontId="9" fillId="7" borderId="6" xfId="19" applyFont="1" applyBorder="1" applyAlignment="1">
      <alignment vertical="center" wrapText="1"/>
    </xf>
    <xf numFmtId="0" fontId="9" fillId="7" borderId="6" xfId="19" applyFont="1" applyBorder="1" applyAlignment="1">
      <alignment vertical="center"/>
    </xf>
    <xf numFmtId="0" fontId="9" fillId="7" borderId="6" xfId="19" applyFont="1" applyBorder="1" applyAlignment="1">
      <alignment horizontal="center" vertical="center" wrapText="1"/>
    </xf>
    <xf numFmtId="0" fontId="9" fillId="0" borderId="1" xfId="0" applyFont="1" applyBorder="1" applyAlignment="1">
      <alignment horizontal="right"/>
    </xf>
    <xf numFmtId="10" fontId="0" fillId="0" borderId="1" xfId="17" applyNumberFormat="1" applyFont="1" applyBorder="1"/>
    <xf numFmtId="44" fontId="0" fillId="0" borderId="0" xfId="0" applyNumberFormat="1"/>
    <xf numFmtId="44" fontId="8" fillId="0" borderId="2" xfId="15" applyNumberFormat="1" applyBorder="1"/>
    <xf numFmtId="0" fontId="9" fillId="7" borderId="1" xfId="19" applyFont="1" applyBorder="1" applyAlignment="1">
      <alignment horizontal="center" vertical="center"/>
    </xf>
    <xf numFmtId="0" fontId="9" fillId="7" borderId="1" xfId="19" applyFont="1" applyBorder="1" applyAlignment="1">
      <alignment horizontal="center" vertical="center" wrapText="1"/>
    </xf>
    <xf numFmtId="0" fontId="25" fillId="0" borderId="0" xfId="0" applyFont="1"/>
    <xf numFmtId="0" fontId="9" fillId="0" borderId="0" xfId="0" applyFont="1"/>
    <xf numFmtId="0" fontId="5" fillId="0" borderId="0" xfId="0" applyFont="1"/>
    <xf numFmtId="0" fontId="6" fillId="9" borderId="1" xfId="0" applyFont="1" applyFill="1" applyBorder="1" applyAlignment="1">
      <alignment horizontal="center" wrapText="1"/>
    </xf>
    <xf numFmtId="0" fontId="9" fillId="0" borderId="0" xfId="0" applyFont="1" applyFill="1"/>
    <xf numFmtId="0" fontId="5" fillId="0" borderId="0" xfId="0" applyFont="1" applyFill="1"/>
    <xf numFmtId="44" fontId="0" fillId="10" borderId="1" xfId="0" applyNumberFormat="1" applyFill="1" applyBorder="1"/>
    <xf numFmtId="166" fontId="0" fillId="10" borderId="1" xfId="0" applyNumberFormat="1" applyFill="1" applyBorder="1"/>
    <xf numFmtId="10" fontId="0" fillId="10" borderId="1" xfId="17" applyNumberFormat="1" applyFont="1" applyFill="1" applyBorder="1"/>
    <xf numFmtId="167" fontId="0" fillId="10" borderId="1" xfId="17" applyNumberFormat="1" applyFont="1" applyFill="1" applyBorder="1"/>
    <xf numFmtId="44" fontId="11" fillId="10" borderId="1" xfId="2" applyNumberFormat="1" applyFont="1" applyFill="1" applyBorder="1"/>
    <xf numFmtId="8" fontId="8" fillId="10" borderId="1" xfId="15" applyNumberFormat="1" applyFill="1" applyBorder="1"/>
    <xf numFmtId="44" fontId="8" fillId="10" borderId="1" xfId="15" applyNumberFormat="1" applyFill="1" applyBorder="1"/>
    <xf numFmtId="168" fontId="24" fillId="10" borderId="1" xfId="0" applyNumberFormat="1" applyFont="1" applyFill="1" applyBorder="1" applyAlignment="1">
      <alignment horizontal="center"/>
    </xf>
    <xf numFmtId="10" fontId="24" fillId="10" borderId="1" xfId="17" applyNumberFormat="1" applyFont="1" applyFill="1" applyBorder="1" applyAlignment="1">
      <alignment horizontal="center"/>
    </xf>
    <xf numFmtId="44" fontId="24" fillId="10" borderId="1" xfId="2" applyFont="1" applyFill="1" applyBorder="1" applyAlignment="1">
      <alignment horizontal="center"/>
    </xf>
    <xf numFmtId="0" fontId="9" fillId="0" borderId="1" xfId="0" applyFont="1" applyFill="1" applyBorder="1" applyAlignment="1">
      <alignment horizontal="center" wrapText="1"/>
    </xf>
    <xf numFmtId="0" fontId="0" fillId="0" borderId="0" xfId="0" applyAlignment="1">
      <alignment horizontal="center"/>
    </xf>
    <xf numFmtId="0" fontId="28" fillId="0" borderId="0" xfId="0" applyFont="1"/>
    <xf numFmtId="0" fontId="0" fillId="12" borderId="1" xfId="0" applyFill="1" applyBorder="1" applyAlignment="1">
      <alignment vertical="center" wrapText="1"/>
    </xf>
    <xf numFmtId="0" fontId="6" fillId="12" borderId="1" xfId="0" applyFont="1" applyFill="1" applyBorder="1" applyAlignment="1">
      <alignment horizontal="centerContinuous" vertical="center" wrapText="1"/>
    </xf>
    <xf numFmtId="0" fontId="0" fillId="12" borderId="1" xfId="0" applyFill="1" applyBorder="1" applyAlignment="1">
      <alignment horizontal="centerContinuous" vertical="center" wrapText="1"/>
    </xf>
    <xf numFmtId="0" fontId="0" fillId="12" borderId="1" xfId="0" applyFill="1" applyBorder="1" applyAlignment="1">
      <alignment horizontal="center" wrapText="1"/>
    </xf>
    <xf numFmtId="0" fontId="6" fillId="12" borderId="1" xfId="0" applyFont="1" applyFill="1" applyBorder="1" applyAlignment="1">
      <alignment vertical="center" wrapText="1"/>
    </xf>
    <xf numFmtId="0" fontId="26" fillId="12" borderId="10" xfId="0" applyFont="1" applyFill="1" applyBorder="1" applyAlignment="1">
      <alignment vertical="center" wrapText="1"/>
    </xf>
    <xf numFmtId="0" fontId="0" fillId="12" borderId="1" xfId="0" applyFill="1" applyBorder="1" applyAlignment="1">
      <alignment horizontal="center"/>
    </xf>
    <xf numFmtId="0" fontId="0" fillId="12" borderId="1" xfId="0" applyFill="1" applyBorder="1"/>
    <xf numFmtId="0" fontId="7" fillId="12" borderId="1" xfId="0" applyFont="1" applyFill="1" applyBorder="1" applyAlignment="1">
      <alignment vertical="center" wrapText="1"/>
    </xf>
    <xf numFmtId="0" fontId="3" fillId="12" borderId="1" xfId="0" applyFont="1" applyFill="1" applyBorder="1" applyAlignment="1">
      <alignment vertical="center" wrapText="1"/>
    </xf>
    <xf numFmtId="0" fontId="2" fillId="12" borderId="1" xfId="0" applyFont="1" applyFill="1" applyBorder="1" applyAlignment="1">
      <alignment vertical="center" wrapText="1"/>
    </xf>
    <xf numFmtId="0" fontId="5" fillId="12" borderId="1" xfId="0" applyFont="1" applyFill="1" applyBorder="1" applyAlignment="1">
      <alignment vertical="center" wrapText="1"/>
    </xf>
    <xf numFmtId="0" fontId="4" fillId="12" borderId="1" xfId="0" applyFont="1" applyFill="1" applyBorder="1" applyAlignment="1">
      <alignment vertical="center" wrapText="1"/>
    </xf>
    <xf numFmtId="0" fontId="2" fillId="12" borderId="1" xfId="0" applyFont="1" applyFill="1" applyBorder="1" applyAlignment="1">
      <alignment horizontal="left" vertical="center" wrapText="1"/>
    </xf>
    <xf numFmtId="0" fontId="2" fillId="12" borderId="1" xfId="0" applyFont="1" applyFill="1" applyBorder="1" applyAlignment="1">
      <alignment wrapText="1"/>
    </xf>
    <xf numFmtId="0" fontId="7" fillId="12" borderId="1" xfId="0" applyFont="1" applyFill="1" applyBorder="1" applyAlignment="1"/>
    <xf numFmtId="0" fontId="20"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9" fillId="11" borderId="2" xfId="0" applyFont="1" applyFill="1" applyBorder="1" applyAlignment="1">
      <alignment horizontal="left" vertical="center" wrapText="1"/>
    </xf>
    <xf numFmtId="0" fontId="9" fillId="11" borderId="3" xfId="0" applyFont="1" applyFill="1" applyBorder="1" applyAlignment="1">
      <alignment horizontal="left" vertical="center"/>
    </xf>
    <xf numFmtId="0" fontId="9" fillId="11" borderId="4" xfId="0" applyFont="1" applyFill="1" applyBorder="1" applyAlignment="1">
      <alignment horizontal="left" vertical="center"/>
    </xf>
    <xf numFmtId="0" fontId="9" fillId="2" borderId="2" xfId="0" applyFont="1" applyFill="1" applyBorder="1" applyAlignment="1">
      <alignment horizontal="center"/>
    </xf>
    <xf numFmtId="0" fontId="9" fillId="2" borderId="4" xfId="0" applyFont="1" applyFill="1" applyBorder="1" applyAlignment="1">
      <alignment horizontal="center"/>
    </xf>
    <xf numFmtId="0" fontId="9" fillId="2" borderId="9" xfId="0" applyFont="1" applyFill="1" applyBorder="1" applyAlignment="1">
      <alignment horizontal="center"/>
    </xf>
    <xf numFmtId="0" fontId="9" fillId="2" borderId="1" xfId="0" applyFont="1" applyFill="1" applyBorder="1" applyAlignment="1">
      <alignment horizontal="center"/>
    </xf>
    <xf numFmtId="0" fontId="9" fillId="11" borderId="3" xfId="0" applyFont="1" applyFill="1" applyBorder="1" applyAlignment="1">
      <alignment horizontal="left" vertical="center" wrapText="1"/>
    </xf>
    <xf numFmtId="0" fontId="9" fillId="11" borderId="4" xfId="0" applyFont="1" applyFill="1" applyBorder="1" applyAlignment="1">
      <alignment horizontal="left" vertical="center" wrapText="1"/>
    </xf>
    <xf numFmtId="0" fontId="9" fillId="11" borderId="1" xfId="0" applyFont="1" applyFill="1" applyBorder="1" applyAlignment="1">
      <alignment horizontal="left" vertical="top" wrapText="1"/>
    </xf>
    <xf numFmtId="0" fontId="9" fillId="2" borderId="7" xfId="0" applyFont="1" applyFill="1" applyBorder="1" applyAlignment="1">
      <alignment horizontal="center"/>
    </xf>
    <xf numFmtId="0" fontId="9" fillId="2" borderId="8" xfId="0" applyFont="1" applyFill="1" applyBorder="1" applyAlignment="1">
      <alignment horizontal="center"/>
    </xf>
    <xf numFmtId="0" fontId="9" fillId="2" borderId="3" xfId="0" applyFont="1" applyFill="1" applyBorder="1" applyAlignment="1">
      <alignment horizontal="center"/>
    </xf>
  </cellXfs>
  <cellStyles count="20">
    <cellStyle name="40% - Accent3" xfId="18" builtinId="39"/>
    <cellStyle name="40% - Accent5" xfId="19" builtinId="47"/>
    <cellStyle name="Comma 2" xfId="9" xr:uid="{00000000-0005-0000-0000-000002000000}"/>
    <cellStyle name="Comma 2 2" xfId="7" xr:uid="{00000000-0005-0000-0000-000003000000}"/>
    <cellStyle name="Comma 3" xfId="10" xr:uid="{00000000-0005-0000-0000-000004000000}"/>
    <cellStyle name="Currency" xfId="2" builtinId="4"/>
    <cellStyle name="Hyperlink 2" xfId="11" xr:uid="{00000000-0005-0000-0000-000006000000}"/>
    <cellStyle name="Normal" xfId="0" builtinId="0"/>
    <cellStyle name="Normal 2" xfId="3" xr:uid="{00000000-0005-0000-0000-000008000000}"/>
    <cellStyle name="Normal 2 2" xfId="12" xr:uid="{00000000-0005-0000-0000-000009000000}"/>
    <cellStyle name="Normal 2 3" xfId="13" xr:uid="{00000000-0005-0000-0000-00000A000000}"/>
    <cellStyle name="Normal 3" xfId="4" xr:uid="{00000000-0005-0000-0000-00000B000000}"/>
    <cellStyle name="Normal 3 2" xfId="14" xr:uid="{00000000-0005-0000-0000-00000C000000}"/>
    <cellStyle name="Normal 4" xfId="15" xr:uid="{00000000-0005-0000-0000-00000D000000}"/>
    <cellStyle name="Percent" xfId="17" builtinId="5"/>
    <cellStyle name="Percent 2" xfId="6" xr:uid="{00000000-0005-0000-0000-00000F000000}"/>
    <cellStyle name="Percent 3" xfId="8" xr:uid="{00000000-0005-0000-0000-000010000000}"/>
    <cellStyle name="Percent 4" xfId="1" xr:uid="{00000000-0005-0000-0000-000011000000}"/>
    <cellStyle name="Percent 5" xfId="16" xr:uid="{00000000-0005-0000-0000-000012000000}"/>
    <cellStyle name="Style 1" xfId="5" xr:uid="{00000000-0005-0000-0000-000013000000}"/>
  </cellStyles>
  <dxfs count="0"/>
  <tableStyles count="0" defaultTableStyle="TableStyleMedium2" defaultPivotStyle="PivotStyleLight16"/>
  <colors>
    <mruColors>
      <color rgb="FFFFFF99"/>
      <color rgb="FFFFFFCC"/>
      <color rgb="FFE4ED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693175</xdr:colOff>
      <xdr:row>70</xdr:row>
      <xdr:rowOff>50800</xdr:rowOff>
    </xdr:from>
    <xdr:to>
      <xdr:col>9</xdr:col>
      <xdr:colOff>159531</xdr:colOff>
      <xdr:row>74</xdr:row>
      <xdr:rowOff>25399</xdr:rowOff>
    </xdr:to>
    <xdr:pic>
      <xdr:nvPicPr>
        <xdr:cNvPr id="8" name="Picture 7">
          <a:extLst>
            <a:ext uri="{FF2B5EF4-FFF2-40B4-BE49-F238E27FC236}">
              <a16:creationId xmlns:a16="http://schemas.microsoft.com/office/drawing/2014/main" id="{65D57922-8D50-439F-AB58-8DA1357E7714}"/>
            </a:ext>
          </a:extLst>
        </xdr:cNvPr>
        <xdr:cNvPicPr>
          <a:picLocks noChangeAspect="1"/>
        </xdr:cNvPicPr>
      </xdr:nvPicPr>
      <xdr:blipFill>
        <a:blip xmlns:r="http://schemas.openxmlformats.org/officeDocument/2006/relationships" r:embed="rId1"/>
        <a:stretch>
          <a:fillRect/>
        </a:stretch>
      </xdr:blipFill>
      <xdr:spPr>
        <a:xfrm>
          <a:off x="6204975" y="17890067"/>
          <a:ext cx="4012956" cy="897466"/>
        </a:xfrm>
        <a:prstGeom prst="rect">
          <a:avLst/>
        </a:prstGeom>
      </xdr:spPr>
    </xdr:pic>
    <xdr:clientData/>
  </xdr:twoCellAnchor>
  <xdr:twoCellAnchor editAs="oneCell">
    <xdr:from>
      <xdr:col>5</xdr:col>
      <xdr:colOff>1185333</xdr:colOff>
      <xdr:row>60</xdr:row>
      <xdr:rowOff>70159</xdr:rowOff>
    </xdr:from>
    <xdr:to>
      <xdr:col>10</xdr:col>
      <xdr:colOff>195944</xdr:colOff>
      <xdr:row>64</xdr:row>
      <xdr:rowOff>76199</xdr:rowOff>
    </xdr:to>
    <xdr:pic>
      <xdr:nvPicPr>
        <xdr:cNvPr id="9" name="Picture 8">
          <a:extLst>
            <a:ext uri="{FF2B5EF4-FFF2-40B4-BE49-F238E27FC236}">
              <a16:creationId xmlns:a16="http://schemas.microsoft.com/office/drawing/2014/main" id="{167F6A72-C1DF-49F9-AFCD-A8FB4C2B09A0}"/>
            </a:ext>
          </a:extLst>
        </xdr:cNvPr>
        <xdr:cNvPicPr>
          <a:picLocks noChangeAspect="1"/>
        </xdr:cNvPicPr>
      </xdr:nvPicPr>
      <xdr:blipFill>
        <a:blip xmlns:r="http://schemas.openxmlformats.org/officeDocument/2006/relationships" r:embed="rId2"/>
        <a:stretch>
          <a:fillRect/>
        </a:stretch>
      </xdr:blipFill>
      <xdr:spPr>
        <a:xfrm>
          <a:off x="6697133" y="15149292"/>
          <a:ext cx="4166811" cy="928907"/>
        </a:xfrm>
        <a:prstGeom prst="rect">
          <a:avLst/>
        </a:prstGeom>
      </xdr:spPr>
    </xdr:pic>
    <xdr:clientData/>
  </xdr:twoCellAnchor>
  <xdr:twoCellAnchor editAs="oneCell">
    <xdr:from>
      <xdr:col>5</xdr:col>
      <xdr:colOff>177800</xdr:colOff>
      <xdr:row>50</xdr:row>
      <xdr:rowOff>4973</xdr:rowOff>
    </xdr:from>
    <xdr:to>
      <xdr:col>8</xdr:col>
      <xdr:colOff>600533</xdr:colOff>
      <xdr:row>55</xdr:row>
      <xdr:rowOff>128971</xdr:rowOff>
    </xdr:to>
    <xdr:pic>
      <xdr:nvPicPr>
        <xdr:cNvPr id="10" name="Picture 9">
          <a:extLst>
            <a:ext uri="{FF2B5EF4-FFF2-40B4-BE49-F238E27FC236}">
              <a16:creationId xmlns:a16="http://schemas.microsoft.com/office/drawing/2014/main" id="{71E40BFD-A8D3-4F4B-AF07-53F2B269EAE9}"/>
            </a:ext>
          </a:extLst>
        </xdr:cNvPr>
        <xdr:cNvPicPr>
          <a:picLocks noChangeAspect="1"/>
        </xdr:cNvPicPr>
      </xdr:nvPicPr>
      <xdr:blipFill>
        <a:blip xmlns:r="http://schemas.openxmlformats.org/officeDocument/2006/relationships" r:embed="rId3"/>
        <a:stretch>
          <a:fillRect/>
        </a:stretch>
      </xdr:blipFill>
      <xdr:spPr>
        <a:xfrm>
          <a:off x="5689600" y="12501773"/>
          <a:ext cx="4359733" cy="1055332"/>
        </a:xfrm>
        <a:prstGeom prst="rect">
          <a:avLst/>
        </a:prstGeom>
      </xdr:spPr>
    </xdr:pic>
    <xdr:clientData/>
  </xdr:twoCellAnchor>
  <xdr:twoCellAnchor editAs="oneCell">
    <xdr:from>
      <xdr:col>5</xdr:col>
      <xdr:colOff>1338753</xdr:colOff>
      <xdr:row>42</xdr:row>
      <xdr:rowOff>76200</xdr:rowOff>
    </xdr:from>
    <xdr:to>
      <xdr:col>10</xdr:col>
      <xdr:colOff>54284</xdr:colOff>
      <xdr:row>46</xdr:row>
      <xdr:rowOff>52459</xdr:rowOff>
    </xdr:to>
    <xdr:pic>
      <xdr:nvPicPr>
        <xdr:cNvPr id="11" name="Picture 10">
          <a:extLst>
            <a:ext uri="{FF2B5EF4-FFF2-40B4-BE49-F238E27FC236}">
              <a16:creationId xmlns:a16="http://schemas.microsoft.com/office/drawing/2014/main" id="{3FA2ABBC-975F-43FA-A685-93BF557A5D2B}"/>
            </a:ext>
          </a:extLst>
        </xdr:cNvPr>
        <xdr:cNvPicPr>
          <a:picLocks noChangeAspect="1"/>
        </xdr:cNvPicPr>
      </xdr:nvPicPr>
      <xdr:blipFill>
        <a:blip xmlns:r="http://schemas.openxmlformats.org/officeDocument/2006/relationships" r:embed="rId4"/>
        <a:stretch>
          <a:fillRect/>
        </a:stretch>
      </xdr:blipFill>
      <xdr:spPr>
        <a:xfrm>
          <a:off x="6850553" y="10295467"/>
          <a:ext cx="3871731" cy="721326"/>
        </a:xfrm>
        <a:prstGeom prst="rect">
          <a:avLst/>
        </a:prstGeom>
      </xdr:spPr>
    </xdr:pic>
    <xdr:clientData/>
  </xdr:twoCellAnchor>
  <xdr:twoCellAnchor editAs="oneCell">
    <xdr:from>
      <xdr:col>5</xdr:col>
      <xdr:colOff>355599</xdr:colOff>
      <xdr:row>33</xdr:row>
      <xdr:rowOff>71696</xdr:rowOff>
    </xdr:from>
    <xdr:to>
      <xdr:col>8</xdr:col>
      <xdr:colOff>175084</xdr:colOff>
      <xdr:row>38</xdr:row>
      <xdr:rowOff>32637</xdr:rowOff>
    </xdr:to>
    <xdr:pic>
      <xdr:nvPicPr>
        <xdr:cNvPr id="12" name="Picture 11">
          <a:extLst>
            <a:ext uri="{FF2B5EF4-FFF2-40B4-BE49-F238E27FC236}">
              <a16:creationId xmlns:a16="http://schemas.microsoft.com/office/drawing/2014/main" id="{05EAF3A3-BCEE-4430-8518-F7B71875F9C4}"/>
            </a:ext>
          </a:extLst>
        </xdr:cNvPr>
        <xdr:cNvPicPr>
          <a:picLocks noChangeAspect="1"/>
        </xdr:cNvPicPr>
      </xdr:nvPicPr>
      <xdr:blipFill>
        <a:blip xmlns:r="http://schemas.openxmlformats.org/officeDocument/2006/relationships" r:embed="rId5"/>
        <a:stretch>
          <a:fillRect/>
        </a:stretch>
      </xdr:blipFill>
      <xdr:spPr>
        <a:xfrm>
          <a:off x="5867399" y="8047296"/>
          <a:ext cx="3756485" cy="1070075"/>
        </a:xfrm>
        <a:prstGeom prst="rect">
          <a:avLst/>
        </a:prstGeom>
      </xdr:spPr>
    </xdr:pic>
    <xdr:clientData/>
  </xdr:twoCellAnchor>
  <xdr:twoCellAnchor editAs="oneCell">
    <xdr:from>
      <xdr:col>5</xdr:col>
      <xdr:colOff>1169697</xdr:colOff>
      <xdr:row>23</xdr:row>
      <xdr:rowOff>67733</xdr:rowOff>
    </xdr:from>
    <xdr:to>
      <xdr:col>10</xdr:col>
      <xdr:colOff>282654</xdr:colOff>
      <xdr:row>27</xdr:row>
      <xdr:rowOff>127001</xdr:rowOff>
    </xdr:to>
    <xdr:pic>
      <xdr:nvPicPr>
        <xdr:cNvPr id="13" name="Picture 12">
          <a:extLst>
            <a:ext uri="{FF2B5EF4-FFF2-40B4-BE49-F238E27FC236}">
              <a16:creationId xmlns:a16="http://schemas.microsoft.com/office/drawing/2014/main" id="{85299F3F-568B-469A-98F1-FE517D8C0F1C}"/>
            </a:ext>
          </a:extLst>
        </xdr:cNvPr>
        <xdr:cNvPicPr>
          <a:picLocks noChangeAspect="1"/>
        </xdr:cNvPicPr>
      </xdr:nvPicPr>
      <xdr:blipFill>
        <a:blip xmlns:r="http://schemas.openxmlformats.org/officeDocument/2006/relationships" r:embed="rId6"/>
        <a:stretch>
          <a:fillRect/>
        </a:stretch>
      </xdr:blipFill>
      <xdr:spPr>
        <a:xfrm>
          <a:off x="6681497" y="5782733"/>
          <a:ext cx="4269157" cy="804334"/>
        </a:xfrm>
        <a:prstGeom prst="rect">
          <a:avLst/>
        </a:prstGeom>
      </xdr:spPr>
    </xdr:pic>
    <xdr:clientData/>
  </xdr:twoCellAnchor>
  <xdr:twoCellAnchor editAs="oneCell">
    <xdr:from>
      <xdr:col>8</xdr:col>
      <xdr:colOff>314325</xdr:colOff>
      <xdr:row>3</xdr:row>
      <xdr:rowOff>104062</xdr:rowOff>
    </xdr:from>
    <xdr:to>
      <xdr:col>22</xdr:col>
      <xdr:colOff>17887</xdr:colOff>
      <xdr:row>18</xdr:row>
      <xdr:rowOff>28149</xdr:rowOff>
    </xdr:to>
    <xdr:pic>
      <xdr:nvPicPr>
        <xdr:cNvPr id="14" name="Picture 13">
          <a:extLst>
            <a:ext uri="{FF2B5EF4-FFF2-40B4-BE49-F238E27FC236}">
              <a16:creationId xmlns:a16="http://schemas.microsoft.com/office/drawing/2014/main" id="{F82063D4-5E0E-414B-AF50-85A74429FD3A}"/>
            </a:ext>
          </a:extLst>
        </xdr:cNvPr>
        <xdr:cNvPicPr>
          <a:picLocks noChangeAspect="1"/>
        </xdr:cNvPicPr>
      </xdr:nvPicPr>
      <xdr:blipFill>
        <a:blip xmlns:r="http://schemas.openxmlformats.org/officeDocument/2006/relationships" r:embed="rId7"/>
        <a:stretch>
          <a:fillRect/>
        </a:stretch>
      </xdr:blipFill>
      <xdr:spPr>
        <a:xfrm>
          <a:off x="9753600" y="1666162"/>
          <a:ext cx="8237962" cy="3010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344542</xdr:colOff>
      <xdr:row>2</xdr:row>
      <xdr:rowOff>76200</xdr:rowOff>
    </xdr:from>
    <xdr:to>
      <xdr:col>13</xdr:col>
      <xdr:colOff>106680</xdr:colOff>
      <xdr:row>7</xdr:row>
      <xdr:rowOff>144780</xdr:rowOff>
    </xdr:to>
    <xdr:pic>
      <xdr:nvPicPr>
        <xdr:cNvPr id="3" name="Picture 2">
          <a:extLst>
            <a:ext uri="{FF2B5EF4-FFF2-40B4-BE49-F238E27FC236}">
              <a16:creationId xmlns:a16="http://schemas.microsoft.com/office/drawing/2014/main" id="{66BA3FFE-69C3-499A-BBC4-3C7E6AC46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6302" y="1493520"/>
          <a:ext cx="2810138"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807720</xdr:colOff>
      <xdr:row>12</xdr:row>
      <xdr:rowOff>60960</xdr:rowOff>
    </xdr:from>
    <xdr:to>
      <xdr:col>13</xdr:col>
      <xdr:colOff>121920</xdr:colOff>
      <xdr:row>19</xdr:row>
      <xdr:rowOff>7620</xdr:rowOff>
    </xdr:to>
    <xdr:pic>
      <xdr:nvPicPr>
        <xdr:cNvPr id="4" name="Picture 3">
          <a:extLst>
            <a:ext uri="{FF2B5EF4-FFF2-40B4-BE49-F238E27FC236}">
              <a16:creationId xmlns:a16="http://schemas.microsoft.com/office/drawing/2014/main" id="{2791C89F-2466-4ADC-94E1-1C271732DF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89320" y="4541520"/>
          <a:ext cx="3482340" cy="1386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335280</xdr:colOff>
      <xdr:row>23</xdr:row>
      <xdr:rowOff>138293</xdr:rowOff>
    </xdr:from>
    <xdr:to>
      <xdr:col>16</xdr:col>
      <xdr:colOff>477099</xdr:colOff>
      <xdr:row>29</xdr:row>
      <xdr:rowOff>131176</xdr:rowOff>
    </xdr:to>
    <xdr:pic>
      <xdr:nvPicPr>
        <xdr:cNvPr id="6" name="Picture 5">
          <a:extLst>
            <a:ext uri="{FF2B5EF4-FFF2-40B4-BE49-F238E27FC236}">
              <a16:creationId xmlns:a16="http://schemas.microsoft.com/office/drawing/2014/main" id="{A270D1FB-C405-430B-B9B9-1B7464974F13}"/>
            </a:ext>
          </a:extLst>
        </xdr:cNvPr>
        <xdr:cNvPicPr>
          <a:picLocks noChangeAspect="1"/>
        </xdr:cNvPicPr>
      </xdr:nvPicPr>
      <xdr:blipFill>
        <a:blip xmlns:r="http://schemas.openxmlformats.org/officeDocument/2006/relationships" r:embed="rId3"/>
        <a:stretch>
          <a:fillRect/>
        </a:stretch>
      </xdr:blipFill>
      <xdr:spPr>
        <a:xfrm>
          <a:off x="6637020" y="10928213"/>
          <a:ext cx="5018619" cy="1273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knowledgevarsity.com/buscom-mini-case-2-discussion/" TargetMode="External"/><Relationship Id="rId3" Type="http://schemas.openxmlformats.org/officeDocument/2006/relationships/hyperlink" Target="https://www.knowledgevarsity.com/buscom-mini-case-2-discussion/" TargetMode="External"/><Relationship Id="rId7" Type="http://schemas.openxmlformats.org/officeDocument/2006/relationships/hyperlink" Target="https://www.knowledgevarsity.com/buscom-mini-case-2-discussion/" TargetMode="External"/><Relationship Id="rId2" Type="http://schemas.openxmlformats.org/officeDocument/2006/relationships/hyperlink" Target="https://www.knowledgevarsity.com/buscom-mini-case-2-discussion/" TargetMode="External"/><Relationship Id="rId1" Type="http://schemas.openxmlformats.org/officeDocument/2006/relationships/hyperlink" Target="https://www.knowledgevarsity.com/buscom-mini-case-2-discussion/" TargetMode="External"/><Relationship Id="rId6" Type="http://schemas.openxmlformats.org/officeDocument/2006/relationships/hyperlink" Target="https://www.knowledgevarsity.com/buscom-mini-case-2-discussion/" TargetMode="External"/><Relationship Id="rId11" Type="http://schemas.openxmlformats.org/officeDocument/2006/relationships/printerSettings" Target="../printerSettings/printerSettings1.bin"/><Relationship Id="rId5" Type="http://schemas.openxmlformats.org/officeDocument/2006/relationships/hyperlink" Target="https://www.knowledgevarsity.com/buscom-mini-case-2-discussion/" TargetMode="External"/><Relationship Id="rId10" Type="http://schemas.openxmlformats.org/officeDocument/2006/relationships/hyperlink" Target="https://www.knowledgevarsity.com/buscom-mini-case-2-discussion/" TargetMode="External"/><Relationship Id="rId4" Type="http://schemas.openxmlformats.org/officeDocument/2006/relationships/hyperlink" Target="https://www.knowledgevarsity.com/buscom-mini-case-2-discussion/" TargetMode="External"/><Relationship Id="rId9" Type="http://schemas.openxmlformats.org/officeDocument/2006/relationships/hyperlink" Target="https://www.knowledgevarsity.com/buscom-mini-case-2-discuss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A8962"/>
  <sheetViews>
    <sheetView showGridLines="0" topLeftCell="A6" zoomScaleNormal="100" workbookViewId="0">
      <selection activeCell="B8" sqref="B8"/>
    </sheetView>
  </sheetViews>
  <sheetFormatPr defaultRowHeight="15"/>
  <cols>
    <col min="1" max="1" width="9.7109375" customWidth="1"/>
    <col min="2" max="2" width="100.140625" customWidth="1"/>
    <col min="3" max="3" width="18" customWidth="1"/>
  </cols>
  <sheetData>
    <row r="1" spans="1:4">
      <c r="A1" s="7" t="s">
        <v>4</v>
      </c>
      <c r="B1" s="8"/>
      <c r="C1" s="8"/>
    </row>
    <row r="2" spans="1:4" ht="45" customHeight="1">
      <c r="A2" s="79" t="s">
        <v>82</v>
      </c>
      <c r="B2" s="80"/>
      <c r="C2" s="80"/>
    </row>
    <row r="3" spans="1:4">
      <c r="A3" s="8"/>
      <c r="B3" s="8"/>
      <c r="C3" s="8"/>
    </row>
    <row r="4" spans="1:4">
      <c r="A4" s="7" t="s">
        <v>5</v>
      </c>
      <c r="B4" s="8"/>
      <c r="C4" s="8"/>
    </row>
    <row r="5" spans="1:4">
      <c r="A5" s="9" t="s">
        <v>6</v>
      </c>
      <c r="B5" s="10" t="s">
        <v>1</v>
      </c>
      <c r="C5" s="9" t="s">
        <v>83</v>
      </c>
    </row>
    <row r="6" spans="1:4">
      <c r="A6" s="63"/>
      <c r="B6" s="64" t="s">
        <v>38</v>
      </c>
      <c r="C6" s="65"/>
    </row>
    <row r="7" spans="1:4" ht="47.45" customHeight="1">
      <c r="A7" s="66">
        <v>1</v>
      </c>
      <c r="B7" s="67" t="s">
        <v>81</v>
      </c>
      <c r="C7" s="68" t="s">
        <v>89</v>
      </c>
    </row>
    <row r="8" spans="1:4" ht="40.9" customHeight="1">
      <c r="A8" s="69">
        <v>2</v>
      </c>
      <c r="B8" s="67" t="s">
        <v>80</v>
      </c>
      <c r="C8" s="70"/>
    </row>
    <row r="9" spans="1:4" ht="24.6" customHeight="1">
      <c r="A9" s="66">
        <v>3</v>
      </c>
      <c r="B9" s="71" t="s">
        <v>79</v>
      </c>
      <c r="C9" s="70">
        <v>2</v>
      </c>
    </row>
    <row r="10" spans="1:4" s="2" customFormat="1" ht="75" customHeight="1">
      <c r="A10" s="69">
        <v>4</v>
      </c>
      <c r="B10" s="72" t="s">
        <v>99</v>
      </c>
      <c r="C10" s="70">
        <v>4</v>
      </c>
      <c r="D10" s="48"/>
    </row>
    <row r="11" spans="1:4" s="2" customFormat="1" ht="54" customHeight="1">
      <c r="A11" s="66">
        <v>5</v>
      </c>
      <c r="B11" s="72" t="s">
        <v>100</v>
      </c>
      <c r="C11" s="70">
        <v>4</v>
      </c>
      <c r="D11" s="48"/>
    </row>
    <row r="12" spans="1:4" ht="57" customHeight="1">
      <c r="A12" s="69">
        <v>6</v>
      </c>
      <c r="B12" s="72" t="s">
        <v>101</v>
      </c>
      <c r="C12" s="70">
        <v>5</v>
      </c>
    </row>
    <row r="13" spans="1:4" ht="65.45" customHeight="1">
      <c r="A13" s="66">
        <v>7</v>
      </c>
      <c r="B13" s="73" t="s">
        <v>102</v>
      </c>
      <c r="C13" s="70">
        <v>5</v>
      </c>
    </row>
    <row r="14" spans="1:4" ht="39.6" customHeight="1">
      <c r="A14" s="69">
        <v>8</v>
      </c>
      <c r="B14" s="71" t="s">
        <v>48</v>
      </c>
      <c r="C14" s="68" t="s">
        <v>90</v>
      </c>
    </row>
    <row r="15" spans="1:4" ht="74.45" customHeight="1">
      <c r="A15" s="66">
        <v>9</v>
      </c>
      <c r="B15" s="73" t="s">
        <v>103</v>
      </c>
      <c r="C15" s="70">
        <v>5</v>
      </c>
    </row>
    <row r="16" spans="1:4" ht="41.45" customHeight="1">
      <c r="A16" s="69">
        <v>10</v>
      </c>
      <c r="B16" s="71" t="s">
        <v>46</v>
      </c>
      <c r="C16" s="68" t="s">
        <v>91</v>
      </c>
    </row>
    <row r="17" spans="1:6" ht="59.45" customHeight="1">
      <c r="A17" s="66">
        <v>11</v>
      </c>
      <c r="B17" s="73" t="s">
        <v>104</v>
      </c>
      <c r="C17" s="70">
        <v>8</v>
      </c>
    </row>
    <row r="18" spans="1:6" ht="43.15" customHeight="1">
      <c r="A18" s="69">
        <v>12</v>
      </c>
      <c r="B18" s="71" t="s">
        <v>47</v>
      </c>
      <c r="C18" s="68" t="s">
        <v>92</v>
      </c>
    </row>
    <row r="19" spans="1:6" ht="66.599999999999994" customHeight="1">
      <c r="A19" s="66">
        <v>13</v>
      </c>
      <c r="B19" s="73" t="s">
        <v>105</v>
      </c>
      <c r="C19" s="70">
        <v>5</v>
      </c>
    </row>
    <row r="20" spans="1:6" ht="44.45" customHeight="1">
      <c r="A20" s="69">
        <v>14</v>
      </c>
      <c r="B20" s="74" t="s">
        <v>49</v>
      </c>
      <c r="C20" s="68" t="s">
        <v>93</v>
      </c>
      <c r="D20" s="46"/>
    </row>
    <row r="21" spans="1:6" ht="39.6" customHeight="1">
      <c r="A21" s="66">
        <v>15</v>
      </c>
      <c r="B21" s="71" t="s">
        <v>50</v>
      </c>
      <c r="C21" s="70"/>
    </row>
    <row r="22" spans="1:6" ht="72.599999999999994" customHeight="1">
      <c r="A22" s="69">
        <v>16</v>
      </c>
      <c r="B22" s="73" t="s">
        <v>106</v>
      </c>
      <c r="C22" s="70">
        <v>6</v>
      </c>
    </row>
    <row r="23" spans="1:6" ht="58.15" customHeight="1">
      <c r="A23" s="66">
        <v>17</v>
      </c>
      <c r="B23" s="67" t="s">
        <v>74</v>
      </c>
      <c r="C23" s="68" t="s">
        <v>94</v>
      </c>
    </row>
    <row r="24" spans="1:6" ht="62.45" customHeight="1">
      <c r="A24" s="69">
        <v>18</v>
      </c>
      <c r="B24" s="73" t="s">
        <v>107</v>
      </c>
      <c r="C24" s="63">
        <v>4</v>
      </c>
    </row>
    <row r="25" spans="1:6" ht="54.6" customHeight="1">
      <c r="A25" s="66">
        <v>19</v>
      </c>
      <c r="B25" s="75" t="s">
        <v>75</v>
      </c>
      <c r="C25" s="68" t="s">
        <v>95</v>
      </c>
    </row>
    <row r="26" spans="1:6" ht="63" customHeight="1">
      <c r="A26" s="69">
        <v>20</v>
      </c>
      <c r="B26" s="73" t="s">
        <v>108</v>
      </c>
      <c r="C26" s="63">
        <v>5</v>
      </c>
    </row>
    <row r="27" spans="1:6" ht="58.15" customHeight="1">
      <c r="A27" s="66">
        <v>21</v>
      </c>
      <c r="B27" s="73" t="s">
        <v>109</v>
      </c>
      <c r="C27" s="63">
        <v>4</v>
      </c>
      <c r="D27" s="45"/>
    </row>
    <row r="28" spans="1:6">
      <c r="A28" s="61"/>
      <c r="B28" s="47" t="s">
        <v>39</v>
      </c>
      <c r="C28" s="11"/>
    </row>
    <row r="29" spans="1:6" ht="95.25" customHeight="1">
      <c r="A29" s="69">
        <v>22</v>
      </c>
      <c r="B29" s="72" t="s">
        <v>85</v>
      </c>
      <c r="C29" s="68" t="s">
        <v>96</v>
      </c>
      <c r="D29" s="46"/>
    </row>
    <row r="30" spans="1:6" s="2" customFormat="1" ht="37.9" customHeight="1">
      <c r="A30" s="66">
        <v>23</v>
      </c>
      <c r="B30" s="76" t="s">
        <v>110</v>
      </c>
      <c r="C30" s="70">
        <v>4</v>
      </c>
      <c r="D30" s="49"/>
      <c r="F30" s="49"/>
    </row>
    <row r="31" spans="1:6" s="2" customFormat="1" ht="39" customHeight="1">
      <c r="A31" s="69">
        <v>24</v>
      </c>
      <c r="B31" s="76" t="s">
        <v>111</v>
      </c>
      <c r="C31" s="70">
        <v>4</v>
      </c>
      <c r="D31" s="49"/>
      <c r="F31" s="49"/>
    </row>
    <row r="32" spans="1:6" ht="52.15" customHeight="1">
      <c r="A32" s="66">
        <v>25</v>
      </c>
      <c r="B32" s="71" t="s">
        <v>70</v>
      </c>
      <c r="C32" s="68" t="s">
        <v>97</v>
      </c>
    </row>
    <row r="33" spans="1:4" ht="37.15" customHeight="1">
      <c r="A33" s="69">
        <v>26</v>
      </c>
      <c r="B33" s="73" t="s">
        <v>112</v>
      </c>
      <c r="C33" s="70">
        <v>5</v>
      </c>
      <c r="D33" s="46"/>
    </row>
    <row r="34" spans="1:4" ht="37.15" customHeight="1">
      <c r="A34" s="66">
        <v>27</v>
      </c>
      <c r="B34" s="73" t="s">
        <v>113</v>
      </c>
      <c r="C34" s="70">
        <v>5</v>
      </c>
      <c r="D34" s="46"/>
    </row>
    <row r="35" spans="1:4" ht="35.450000000000003" customHeight="1">
      <c r="A35" s="69">
        <v>28</v>
      </c>
      <c r="B35" s="73" t="s">
        <v>114</v>
      </c>
      <c r="C35" s="70">
        <v>5</v>
      </c>
      <c r="D35" s="46"/>
    </row>
    <row r="36" spans="1:4" ht="81.599999999999994" customHeight="1">
      <c r="A36" s="66">
        <v>29</v>
      </c>
      <c r="B36" s="75" t="s">
        <v>86</v>
      </c>
      <c r="C36" s="68" t="s">
        <v>98</v>
      </c>
    </row>
    <row r="37" spans="1:4" s="2" customFormat="1" ht="39.6" customHeight="1">
      <c r="A37" s="69">
        <v>30</v>
      </c>
      <c r="B37" s="73" t="s">
        <v>115</v>
      </c>
      <c r="C37" s="70">
        <v>5</v>
      </c>
      <c r="D37" s="49"/>
    </row>
    <row r="38" spans="1:4" s="2" customFormat="1" ht="42" customHeight="1">
      <c r="A38" s="69">
        <v>28</v>
      </c>
      <c r="B38" s="73" t="s">
        <v>116</v>
      </c>
      <c r="C38" s="70">
        <v>5</v>
      </c>
      <c r="D38" s="49"/>
    </row>
    <row r="39" spans="1:4" ht="53.45" customHeight="1">
      <c r="A39" s="66">
        <v>31</v>
      </c>
      <c r="B39" s="75" t="s">
        <v>87</v>
      </c>
      <c r="C39" s="70"/>
    </row>
    <row r="40" spans="1:4" ht="33" customHeight="1">
      <c r="A40" s="69">
        <v>32</v>
      </c>
      <c r="B40" s="77" t="s">
        <v>117</v>
      </c>
      <c r="C40" s="70">
        <v>5</v>
      </c>
    </row>
    <row r="41" spans="1:4" ht="38.450000000000003" customHeight="1">
      <c r="A41" s="69">
        <v>33</v>
      </c>
      <c r="B41" s="77" t="s">
        <v>118</v>
      </c>
      <c r="C41" s="70">
        <v>5</v>
      </c>
    </row>
    <row r="42" spans="1:4" ht="22.9" customHeight="1">
      <c r="A42" s="69">
        <v>34</v>
      </c>
      <c r="B42" s="78" t="s">
        <v>71</v>
      </c>
      <c r="C42" s="70"/>
    </row>
    <row r="43" spans="1:4">
      <c r="A43" s="1"/>
    </row>
    <row r="44" spans="1:4">
      <c r="B44" s="38" t="s">
        <v>72</v>
      </c>
      <c r="C44" s="12">
        <f>SUM(C7:C41)</f>
        <v>100</v>
      </c>
    </row>
    <row r="1307" spans="346:346">
      <c r="MH1307" s="44" t="s">
        <v>84</v>
      </c>
    </row>
    <row r="8962" spans="521:521">
      <c r="TA8962" s="62" t="s">
        <v>129</v>
      </c>
    </row>
  </sheetData>
  <mergeCells count="1">
    <mergeCell ref="A2:C2"/>
  </mergeCells>
  <hyperlinks>
    <hyperlink ref="C7" r:id="rId1" xr:uid="{4D4DAB55-F170-4A2F-B761-1F6395EE1681}"/>
    <hyperlink ref="C14" r:id="rId2" xr:uid="{FE0F4838-7007-46AE-A66D-CBC97A9ABED8}"/>
    <hyperlink ref="C16" r:id="rId3" xr:uid="{2150CDA6-05E9-4D04-939A-CA06C2214C05}"/>
    <hyperlink ref="C18" r:id="rId4" xr:uid="{88546848-E1F5-4086-99C4-3583DAF3AD07}"/>
    <hyperlink ref="C20" r:id="rId5" xr:uid="{877CB0CC-6D7D-4BAF-BE70-A6B3C7CC9D16}"/>
    <hyperlink ref="C23" r:id="rId6" xr:uid="{5A2CBF34-59B1-490D-AE62-D185D8B8E269}"/>
    <hyperlink ref="C25" r:id="rId7" xr:uid="{59E4344E-DC3A-4E21-9E66-E80A3EAD5C29}"/>
    <hyperlink ref="C29" r:id="rId8" xr:uid="{1394F801-FB6F-4464-A9EA-6BDA107FD75B}"/>
    <hyperlink ref="C32" r:id="rId9" xr:uid="{7D255330-8309-4AB7-B20C-168B7191558B}"/>
    <hyperlink ref="C36" r:id="rId10" xr:uid="{E4E96903-10AC-4531-BA5A-4AB4F7C7C5A4}"/>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A8962"/>
  <sheetViews>
    <sheetView showGridLines="0" tabSelected="1" topLeftCell="A64" zoomScale="80" zoomScaleNormal="80" workbookViewId="0">
      <selection activeCell="O77" sqref="O77"/>
    </sheetView>
  </sheetViews>
  <sheetFormatPr defaultRowHeight="15"/>
  <cols>
    <col min="1" max="1" width="4" customWidth="1"/>
    <col min="2" max="2" width="19.140625" bestFit="1" customWidth="1"/>
    <col min="3" max="3" width="22" bestFit="1" customWidth="1"/>
    <col min="4" max="4" width="19.28515625" bestFit="1" customWidth="1"/>
    <col min="5" max="5" width="15.85546875" customWidth="1"/>
    <col min="6" max="6" width="20.7109375" bestFit="1" customWidth="1"/>
    <col min="7" max="7" width="15.42578125" bestFit="1" customWidth="1"/>
    <col min="8" max="8" width="21.28515625" customWidth="1"/>
  </cols>
  <sheetData>
    <row r="1" spans="1:15" ht="164.45" customHeight="1">
      <c r="A1" s="81" t="s">
        <v>119</v>
      </c>
      <c r="B1" s="88"/>
      <c r="C1" s="88"/>
      <c r="D1" s="88"/>
      <c r="E1" s="88"/>
      <c r="F1" s="88"/>
      <c r="G1" s="88"/>
      <c r="H1" s="89"/>
      <c r="I1" s="2"/>
    </row>
    <row r="3" spans="1:15">
      <c r="B3" s="21" t="s">
        <v>40</v>
      </c>
      <c r="C3" s="13">
        <v>1400000</v>
      </c>
      <c r="J3" s="87" t="s">
        <v>0</v>
      </c>
      <c r="K3" s="87"/>
      <c r="L3" s="87"/>
      <c r="M3" s="87"/>
      <c r="N3" s="87"/>
      <c r="O3" s="87"/>
    </row>
    <row r="4" spans="1:15">
      <c r="B4" s="21" t="s">
        <v>37</v>
      </c>
      <c r="C4" s="50">
        <f>1400000/12</f>
        <v>116666.66666666667</v>
      </c>
    </row>
    <row r="6" spans="1:15" ht="60">
      <c r="B6" s="34" t="s">
        <v>16</v>
      </c>
      <c r="C6" s="37" t="s">
        <v>42</v>
      </c>
      <c r="D6" s="36" t="s">
        <v>34</v>
      </c>
      <c r="E6" s="36" t="s">
        <v>35</v>
      </c>
      <c r="F6" s="35" t="s">
        <v>41</v>
      </c>
      <c r="G6" s="35" t="s">
        <v>43</v>
      </c>
      <c r="H6" s="37" t="s">
        <v>44</v>
      </c>
    </row>
    <row r="7" spans="1:15">
      <c r="B7" s="1" t="s">
        <v>17</v>
      </c>
      <c r="C7" s="1">
        <v>0</v>
      </c>
      <c r="D7" s="13">
        <v>80650</v>
      </c>
      <c r="E7" s="13">
        <v>6950</v>
      </c>
      <c r="F7" s="51">
        <f>$D$7-$E$7</f>
        <v>73700</v>
      </c>
      <c r="G7" s="52">
        <f>(D7-E7)/($C$4)</f>
        <v>0.63171428571428567</v>
      </c>
      <c r="H7" s="52">
        <f>(F7)/($C$3)</f>
        <v>5.2642857142857144E-2</v>
      </c>
    </row>
    <row r="8" spans="1:15">
      <c r="B8" s="1" t="s">
        <v>18</v>
      </c>
      <c r="C8" s="51">
        <f>$D$7-$E$7</f>
        <v>73700</v>
      </c>
      <c r="D8" s="13">
        <v>100800</v>
      </c>
      <c r="E8" s="13">
        <v>7300</v>
      </c>
      <c r="F8" s="51">
        <f>$D$8-$E$8+$C$8</f>
        <v>167200</v>
      </c>
      <c r="G8" s="52">
        <f t="shared" ref="G8:G18" si="0">(D8-E8)/($C$4)</f>
        <v>0.80142857142857138</v>
      </c>
      <c r="H8" s="52">
        <f>(F8)/($C$3)</f>
        <v>0.11942857142857143</v>
      </c>
    </row>
    <row r="9" spans="1:15">
      <c r="B9" s="1" t="s">
        <v>19</v>
      </c>
      <c r="C9" s="51">
        <f>$D$8-$E$8+$C$8</f>
        <v>167200</v>
      </c>
      <c r="D9" s="13">
        <v>106250</v>
      </c>
      <c r="E9" s="13">
        <v>6200</v>
      </c>
      <c r="F9" s="51">
        <f>$D$9-$E$9+$C$9</f>
        <v>267250</v>
      </c>
      <c r="G9" s="52">
        <f t="shared" si="0"/>
        <v>0.85757142857142854</v>
      </c>
      <c r="H9" s="52">
        <f t="shared" ref="H9:H18" si="1">(F9)/($C$3)</f>
        <v>0.19089285714285714</v>
      </c>
    </row>
    <row r="10" spans="1:15">
      <c r="B10" s="1" t="s">
        <v>20</v>
      </c>
      <c r="C10" s="51">
        <f>$D$9-$E$9+$C$9</f>
        <v>267250</v>
      </c>
      <c r="D10" s="13">
        <v>94450</v>
      </c>
      <c r="E10" s="13">
        <v>8050</v>
      </c>
      <c r="F10" s="51">
        <f>$D$10-$E$10+$C$10</f>
        <v>353650</v>
      </c>
      <c r="G10" s="52">
        <f t="shared" si="0"/>
        <v>0.74057142857142855</v>
      </c>
      <c r="H10" s="52">
        <f t="shared" si="1"/>
        <v>0.25260714285714286</v>
      </c>
    </row>
    <row r="11" spans="1:15">
      <c r="B11" s="1" t="s">
        <v>21</v>
      </c>
      <c r="C11" s="51">
        <f>$D$10-$E$10+$C$10</f>
        <v>353650</v>
      </c>
      <c r="D11" s="13">
        <v>90800</v>
      </c>
      <c r="E11" s="13">
        <v>8800</v>
      </c>
      <c r="F11" s="51">
        <f>$D$11-$E$11+$C$11</f>
        <v>435650</v>
      </c>
      <c r="G11" s="52">
        <f t="shared" si="0"/>
        <v>0.70285714285714285</v>
      </c>
      <c r="H11" s="52">
        <f t="shared" si="1"/>
        <v>0.31117857142857142</v>
      </c>
    </row>
    <row r="12" spans="1:15">
      <c r="B12" s="1" t="s">
        <v>22</v>
      </c>
      <c r="C12" s="51">
        <f>$D$11-$E$11+$C$11</f>
        <v>435650</v>
      </c>
      <c r="D12" s="13">
        <v>103350</v>
      </c>
      <c r="E12" s="13">
        <v>6550</v>
      </c>
      <c r="F12" s="51">
        <f>$D$12-$E$12+$C$12</f>
        <v>532450</v>
      </c>
      <c r="G12" s="52">
        <f t="shared" si="0"/>
        <v>0.82971428571428563</v>
      </c>
      <c r="H12" s="52">
        <f t="shared" si="1"/>
        <v>0.38032142857142859</v>
      </c>
    </row>
    <row r="13" spans="1:15">
      <c r="B13" s="1" t="s">
        <v>23</v>
      </c>
      <c r="C13" s="51">
        <f>$D$12-$E$12+$C$12</f>
        <v>532450</v>
      </c>
      <c r="D13" s="13">
        <v>108350</v>
      </c>
      <c r="E13" s="13">
        <v>5300</v>
      </c>
      <c r="F13" s="51">
        <f>$D$13-$E$13+$C$13</f>
        <v>635500</v>
      </c>
      <c r="G13" s="52">
        <f t="shared" si="0"/>
        <v>0.88328571428571423</v>
      </c>
      <c r="H13" s="52">
        <f t="shared" si="1"/>
        <v>0.4539285714285714</v>
      </c>
    </row>
    <row r="14" spans="1:15">
      <c r="B14" s="1" t="s">
        <v>24</v>
      </c>
      <c r="C14" s="51">
        <f>$D$13-$E$13+$C$13</f>
        <v>635500</v>
      </c>
      <c r="D14" s="13">
        <v>101250</v>
      </c>
      <c r="E14" s="13">
        <v>6800</v>
      </c>
      <c r="F14" s="51">
        <f>$D$14-$E$14+$C$14</f>
        <v>729950</v>
      </c>
      <c r="G14" s="52">
        <f t="shared" si="0"/>
        <v>0.8095714285714285</v>
      </c>
      <c r="H14" s="52">
        <f t="shared" si="1"/>
        <v>0.5213928571428571</v>
      </c>
    </row>
    <row r="15" spans="1:15">
      <c r="B15" s="1" t="s">
        <v>25</v>
      </c>
      <c r="C15" s="51">
        <f>$D$14-$E$14+$C$14</f>
        <v>729950</v>
      </c>
      <c r="D15" s="13">
        <v>101800</v>
      </c>
      <c r="E15" s="13">
        <v>5700</v>
      </c>
      <c r="F15" s="51">
        <f>$D$15-$E$15+$C$15</f>
        <v>826050</v>
      </c>
      <c r="G15" s="52">
        <f t="shared" si="0"/>
        <v>0.82371428571428573</v>
      </c>
      <c r="H15" s="52">
        <f t="shared" si="1"/>
        <v>0.59003571428571433</v>
      </c>
    </row>
    <row r="16" spans="1:15">
      <c r="B16" s="1" t="s">
        <v>26</v>
      </c>
      <c r="C16" s="51">
        <f>$D$15-$E$15+$C$15</f>
        <v>826050</v>
      </c>
      <c r="D16" s="13">
        <v>140000</v>
      </c>
      <c r="E16" s="13">
        <v>10000</v>
      </c>
      <c r="F16" s="51">
        <f>$D$16-$E$16+$C$16</f>
        <v>956050</v>
      </c>
      <c r="G16" s="52">
        <f t="shared" si="0"/>
        <v>1.1142857142857143</v>
      </c>
      <c r="H16" s="52">
        <f t="shared" si="1"/>
        <v>0.68289285714285719</v>
      </c>
    </row>
    <row r="17" spans="1:12">
      <c r="B17" s="1" t="s">
        <v>27</v>
      </c>
      <c r="C17" s="51">
        <f>$D$16-$E$16+$C$16</f>
        <v>956050</v>
      </c>
      <c r="D17" s="13">
        <v>150000</v>
      </c>
      <c r="E17" s="13">
        <v>9000</v>
      </c>
      <c r="F17" s="51">
        <f>$D$17-$E$17+$C$17</f>
        <v>1097050</v>
      </c>
      <c r="G17" s="52">
        <f t="shared" si="0"/>
        <v>1.2085714285714286</v>
      </c>
      <c r="H17" s="52">
        <f t="shared" si="1"/>
        <v>0.78360714285714284</v>
      </c>
    </row>
    <row r="18" spans="1:12">
      <c r="B18" s="1" t="s">
        <v>28</v>
      </c>
      <c r="C18" s="51">
        <f>$D$17-$E$17+$C$17</f>
        <v>1097050</v>
      </c>
      <c r="D18" s="13">
        <v>130000</v>
      </c>
      <c r="E18" s="13">
        <v>9050</v>
      </c>
      <c r="F18" s="51">
        <f>D18-E18+C18</f>
        <v>1218000</v>
      </c>
      <c r="G18" s="52">
        <f t="shared" si="0"/>
        <v>1.0367142857142857</v>
      </c>
      <c r="H18" s="52">
        <f t="shared" si="1"/>
        <v>0.87</v>
      </c>
    </row>
    <row r="21" spans="1:12" ht="54" customHeight="1">
      <c r="A21" s="81" t="s">
        <v>120</v>
      </c>
      <c r="B21" s="82"/>
      <c r="C21" s="82"/>
      <c r="D21" s="82"/>
      <c r="E21" s="82"/>
      <c r="F21" s="82"/>
      <c r="G21" s="82"/>
      <c r="H21" s="83"/>
      <c r="I21" s="2"/>
    </row>
    <row r="22" spans="1:12" ht="4.1500000000000004" customHeight="1"/>
    <row r="23" spans="1:12">
      <c r="G23" s="87" t="s">
        <v>0</v>
      </c>
      <c r="H23" s="87"/>
      <c r="I23" s="87"/>
      <c r="J23" s="87"/>
      <c r="K23" s="87"/>
      <c r="L23" s="87"/>
    </row>
    <row r="24" spans="1:12">
      <c r="B24" s="20" t="s">
        <v>7</v>
      </c>
      <c r="C24" s="20" t="s">
        <v>29</v>
      </c>
      <c r="D24" s="20" t="s">
        <v>30</v>
      </c>
      <c r="E24" s="20" t="s">
        <v>8</v>
      </c>
    </row>
    <row r="25" spans="1:12">
      <c r="B25" s="1" t="s">
        <v>9</v>
      </c>
      <c r="C25" s="13">
        <v>1400000</v>
      </c>
      <c r="D25" s="14">
        <v>1218000</v>
      </c>
      <c r="E25" s="52">
        <f>($D25)/($C25)</f>
        <v>0.87</v>
      </c>
      <c r="F25" s="40"/>
    </row>
    <row r="26" spans="1:12">
      <c r="B26" s="1" t="s">
        <v>10</v>
      </c>
      <c r="C26" s="13">
        <v>1600000</v>
      </c>
      <c r="D26" s="14">
        <v>1500000</v>
      </c>
      <c r="E26" s="52">
        <f>($D26)/($C26)</f>
        <v>0.9375</v>
      </c>
      <c r="F26" s="40"/>
    </row>
    <row r="27" spans="1:12">
      <c r="B27" s="1" t="s">
        <v>11</v>
      </c>
      <c r="C27" s="13">
        <v>1500000</v>
      </c>
      <c r="D27" s="14">
        <v>1600000</v>
      </c>
      <c r="E27" s="52">
        <f>($D27)/($C27)</f>
        <v>1.0666666666666667</v>
      </c>
      <c r="F27" s="40"/>
    </row>
    <row r="28" spans="1:12">
      <c r="B28" s="1" t="s">
        <v>12</v>
      </c>
      <c r="C28" s="13">
        <v>1200000</v>
      </c>
      <c r="D28" s="14">
        <v>1350000</v>
      </c>
      <c r="E28" s="52">
        <f>($D28)/($C28)</f>
        <v>1.125</v>
      </c>
      <c r="F28" s="40"/>
    </row>
    <row r="29" spans="1:12" ht="15.6" customHeight="1"/>
    <row r="30" spans="1:12" ht="84" customHeight="1">
      <c r="A30" s="81" t="s">
        <v>121</v>
      </c>
      <c r="B30" s="82"/>
      <c r="C30" s="82"/>
      <c r="D30" s="82"/>
      <c r="E30" s="82"/>
      <c r="F30" s="82"/>
      <c r="G30" s="82"/>
      <c r="H30" s="83"/>
      <c r="I30" s="2"/>
    </row>
    <row r="32" spans="1:12">
      <c r="B32" s="15" t="s">
        <v>13</v>
      </c>
      <c r="C32" s="13">
        <v>90000</v>
      </c>
    </row>
    <row r="33" spans="1:12">
      <c r="F33" s="87" t="s">
        <v>0</v>
      </c>
      <c r="G33" s="87"/>
      <c r="H33" s="87"/>
      <c r="I33" s="87"/>
      <c r="J33" s="87"/>
      <c r="K33" s="87"/>
    </row>
    <row r="34" spans="1:12" ht="30">
      <c r="B34" s="20" t="s">
        <v>7</v>
      </c>
      <c r="C34" s="20" t="s">
        <v>45</v>
      </c>
      <c r="D34" s="22" t="s">
        <v>36</v>
      </c>
    </row>
    <row r="35" spans="1:12">
      <c r="B35" s="1" t="s">
        <v>9</v>
      </c>
      <c r="C35" s="13">
        <v>15749.999999999998</v>
      </c>
      <c r="D35" s="53">
        <f>(C35)/($C$32)</f>
        <v>0.17499999999999999</v>
      </c>
    </row>
    <row r="36" spans="1:12">
      <c r="B36" s="1" t="s">
        <v>10</v>
      </c>
      <c r="C36" s="13">
        <v>27000</v>
      </c>
      <c r="D36" s="53">
        <f t="shared" ref="D36:D38" si="2">(C36)/($C$32)</f>
        <v>0.3</v>
      </c>
    </row>
    <row r="37" spans="1:12">
      <c r="B37" s="1" t="s">
        <v>11</v>
      </c>
      <c r="C37" s="13">
        <v>36000</v>
      </c>
      <c r="D37" s="53">
        <f t="shared" si="2"/>
        <v>0.4</v>
      </c>
    </row>
    <row r="38" spans="1:12">
      <c r="B38" s="1" t="s">
        <v>12</v>
      </c>
      <c r="C38" s="13">
        <v>11250</v>
      </c>
      <c r="D38" s="53">
        <f t="shared" si="2"/>
        <v>0.125</v>
      </c>
    </row>
    <row r="40" spans="1:12" ht="75.599999999999994" customHeight="1">
      <c r="A40" s="81" t="s">
        <v>122</v>
      </c>
      <c r="B40" s="82"/>
      <c r="C40" s="82"/>
      <c r="D40" s="82"/>
      <c r="E40" s="82"/>
      <c r="F40" s="82"/>
      <c r="G40" s="82"/>
      <c r="H40" s="83"/>
      <c r="I40" s="2"/>
    </row>
    <row r="42" spans="1:12">
      <c r="B42" s="20" t="s">
        <v>7</v>
      </c>
      <c r="C42" s="20" t="s">
        <v>31</v>
      </c>
      <c r="D42" s="20" t="s">
        <v>32</v>
      </c>
      <c r="E42" s="20" t="s">
        <v>15</v>
      </c>
      <c r="G42" s="87" t="s">
        <v>0</v>
      </c>
      <c r="H42" s="87"/>
      <c r="I42" s="87"/>
      <c r="J42" s="87"/>
      <c r="K42" s="87"/>
      <c r="L42" s="87"/>
    </row>
    <row r="43" spans="1:12">
      <c r="B43" s="1" t="s">
        <v>9</v>
      </c>
      <c r="C43" s="14">
        <v>1272720</v>
      </c>
      <c r="D43" s="14">
        <v>1218000</v>
      </c>
      <c r="E43" s="52">
        <f>($D43-$C43)/($C43)</f>
        <v>-4.2994531397322268E-2</v>
      </c>
    </row>
    <row r="44" spans="1:12">
      <c r="B44" s="1" t="s">
        <v>10</v>
      </c>
      <c r="C44" s="14">
        <v>1454550</v>
      </c>
      <c r="D44" s="14">
        <v>1500000</v>
      </c>
      <c r="E44" s="52">
        <f>($D44-$C44)/($C44)</f>
        <v>3.1246777353820768E-2</v>
      </c>
    </row>
    <row r="45" spans="1:12">
      <c r="B45" s="1" t="s">
        <v>11</v>
      </c>
      <c r="C45" s="14">
        <v>1363640</v>
      </c>
      <c r="D45" s="14">
        <v>1600000</v>
      </c>
      <c r="E45" s="52">
        <f>($D45-$C45)/($C45)</f>
        <v>0.17333020445278813</v>
      </c>
    </row>
    <row r="46" spans="1:12">
      <c r="B46" s="1" t="s">
        <v>12</v>
      </c>
      <c r="C46" s="14">
        <v>1090000</v>
      </c>
      <c r="D46" s="14">
        <v>1350000</v>
      </c>
      <c r="E46" s="52">
        <f>($D46-$C46)/($C46)</f>
        <v>0.23853211009174313</v>
      </c>
    </row>
    <row r="47" spans="1:12">
      <c r="B47" s="16"/>
      <c r="C47" s="17"/>
      <c r="D47" s="18"/>
    </row>
    <row r="48" spans="1:12" ht="90.6" customHeight="1">
      <c r="A48" s="81" t="s">
        <v>123</v>
      </c>
      <c r="B48" s="82"/>
      <c r="C48" s="82"/>
      <c r="D48" s="82"/>
      <c r="E48" s="82"/>
      <c r="F48" s="82"/>
      <c r="G48" s="82"/>
      <c r="H48" s="83"/>
      <c r="I48" s="2"/>
    </row>
    <row r="49" spans="1:12">
      <c r="B49" s="16"/>
      <c r="C49" s="17"/>
      <c r="D49" s="18"/>
    </row>
    <row r="50" spans="1:12">
      <c r="B50" s="15" t="s">
        <v>14</v>
      </c>
      <c r="C50" s="19">
        <v>0.1</v>
      </c>
      <c r="F50" s="87" t="s">
        <v>0</v>
      </c>
      <c r="G50" s="87"/>
      <c r="H50" s="87"/>
      <c r="I50" s="87"/>
      <c r="J50" s="87"/>
      <c r="K50" s="87"/>
    </row>
    <row r="52" spans="1:12">
      <c r="B52" s="20" t="s">
        <v>7</v>
      </c>
      <c r="C52" s="20" t="s">
        <v>30</v>
      </c>
      <c r="D52" s="20" t="s">
        <v>33</v>
      </c>
    </row>
    <row r="53" spans="1:12">
      <c r="B53" s="1" t="s">
        <v>9</v>
      </c>
      <c r="C53" s="14">
        <v>1218000</v>
      </c>
      <c r="D53" s="51">
        <f>(C53)*(1+$C$50)</f>
        <v>1339800</v>
      </c>
    </row>
    <row r="54" spans="1:12">
      <c r="B54" s="1" t="s">
        <v>10</v>
      </c>
      <c r="C54" s="14">
        <v>1500000</v>
      </c>
      <c r="D54" s="51">
        <f t="shared" ref="D54:D56" si="3">(C54)*(1+$C$50)</f>
        <v>1650000.0000000002</v>
      </c>
    </row>
    <row r="55" spans="1:12">
      <c r="B55" s="1" t="s">
        <v>11</v>
      </c>
      <c r="C55" s="14">
        <v>1600000</v>
      </c>
      <c r="D55" s="51">
        <f t="shared" si="3"/>
        <v>1760000.0000000002</v>
      </c>
    </row>
    <row r="56" spans="1:12">
      <c r="B56" s="1" t="s">
        <v>12</v>
      </c>
      <c r="C56" s="14">
        <v>1350000</v>
      </c>
      <c r="D56" s="51">
        <f t="shared" si="3"/>
        <v>1485000.0000000002</v>
      </c>
    </row>
    <row r="59" spans="1:12" ht="76.900000000000006" customHeight="1">
      <c r="A59" s="81" t="s">
        <v>124</v>
      </c>
      <c r="B59" s="82"/>
      <c r="C59" s="82"/>
      <c r="D59" s="82"/>
      <c r="E59" s="82"/>
      <c r="F59" s="82"/>
      <c r="G59" s="82"/>
      <c r="H59" s="83"/>
      <c r="I59" s="2"/>
    </row>
    <row r="60" spans="1:12">
      <c r="G60" s="86" t="s">
        <v>0</v>
      </c>
      <c r="H60" s="86"/>
      <c r="I60" s="87"/>
      <c r="J60" s="87"/>
      <c r="K60" s="87"/>
      <c r="L60" s="87"/>
    </row>
    <row r="61" spans="1:12" ht="30">
      <c r="B61" s="42" t="s">
        <v>7</v>
      </c>
      <c r="C61" s="43" t="s">
        <v>78</v>
      </c>
      <c r="D61" s="42" t="s">
        <v>73</v>
      </c>
      <c r="E61" s="43" t="s">
        <v>77</v>
      </c>
    </row>
    <row r="62" spans="1:12">
      <c r="B62" s="1" t="s">
        <v>9</v>
      </c>
      <c r="C62" s="14">
        <v>1339800</v>
      </c>
      <c r="D62" s="39">
        <v>0.06</v>
      </c>
      <c r="E62" s="54">
        <f>($C62)*($D62 ($D62))</f>
        <v>80388</v>
      </c>
    </row>
    <row r="63" spans="1:12">
      <c r="B63" s="1" t="s">
        <v>10</v>
      </c>
      <c r="C63" s="14">
        <v>1650000.0000000002</v>
      </c>
      <c r="D63" s="39">
        <v>7.4999999999999997E-2</v>
      </c>
      <c r="E63" s="54">
        <f>($C63)*($D63 ($D63))</f>
        <v>123750.00000000001</v>
      </c>
    </row>
    <row r="64" spans="1:12">
      <c r="B64" s="1" t="s">
        <v>11</v>
      </c>
      <c r="C64" s="14">
        <v>1760000.0000000002</v>
      </c>
      <c r="D64" s="39">
        <v>7.0000000000000007E-2</v>
      </c>
      <c r="E64" s="54">
        <f>($C64)*($D64 ($D64))</f>
        <v>123200.00000000003</v>
      </c>
    </row>
    <row r="65" spans="1:9">
      <c r="B65" s="1" t="s">
        <v>12</v>
      </c>
      <c r="C65" s="14">
        <v>1485000.0000000002</v>
      </c>
      <c r="D65" s="39">
        <v>0.05</v>
      </c>
      <c r="E65" s="54">
        <f>($C65)*($D65 ($D65))</f>
        <v>74250.000000000015</v>
      </c>
    </row>
    <row r="67" spans="1:9" ht="103.15" customHeight="1">
      <c r="A67" s="81" t="s">
        <v>125</v>
      </c>
      <c r="B67" s="82"/>
      <c r="C67" s="82"/>
      <c r="D67" s="82"/>
      <c r="E67" s="82"/>
      <c r="F67" s="82"/>
      <c r="G67" s="82"/>
      <c r="H67" s="83"/>
      <c r="I67" s="2"/>
    </row>
    <row r="68" spans="1:9">
      <c r="A68" s="4"/>
      <c r="B68" s="4"/>
      <c r="C68" s="4"/>
      <c r="D68" s="4"/>
    </row>
    <row r="69" spans="1:9">
      <c r="B69" s="5" t="s">
        <v>2</v>
      </c>
      <c r="C69" s="6">
        <v>0.25</v>
      </c>
      <c r="D69" s="3"/>
      <c r="G69" s="84" t="s">
        <v>0</v>
      </c>
      <c r="H69" s="85"/>
    </row>
    <row r="70" spans="1:9">
      <c r="A70" s="3"/>
      <c r="B70" s="3"/>
      <c r="C70" s="3"/>
      <c r="D70" s="3"/>
    </row>
    <row r="71" spans="1:9" ht="30">
      <c r="B71" s="42" t="s">
        <v>7</v>
      </c>
      <c r="C71" s="43" t="s">
        <v>77</v>
      </c>
      <c r="D71" s="42" t="s">
        <v>3</v>
      </c>
      <c r="E71" s="43" t="s">
        <v>76</v>
      </c>
    </row>
    <row r="72" spans="1:9">
      <c r="B72" s="1" t="s">
        <v>9</v>
      </c>
      <c r="C72" s="41">
        <v>80388</v>
      </c>
      <c r="D72" s="55">
        <f>$C$69*(C72 (C72))</f>
        <v>20097</v>
      </c>
      <c r="E72" s="56">
        <f>($C72 ($C72)) - D72</f>
        <v>60291</v>
      </c>
    </row>
    <row r="73" spans="1:9">
      <c r="B73" s="1" t="s">
        <v>10</v>
      </c>
      <c r="C73" s="41">
        <v>123750.00000000001</v>
      </c>
      <c r="D73" s="55">
        <f>$C$69*(C73 (C73))</f>
        <v>30937.500000000004</v>
      </c>
      <c r="E73" s="56">
        <f>($C73 ($C73)) - D73</f>
        <v>92812.500000000015</v>
      </c>
    </row>
    <row r="74" spans="1:9">
      <c r="B74" s="1" t="s">
        <v>11</v>
      </c>
      <c r="C74" s="41">
        <v>123200.00000000003</v>
      </c>
      <c r="D74" s="55">
        <f>$C$69*(C74 (C74))</f>
        <v>30800.000000000007</v>
      </c>
      <c r="E74" s="56">
        <f>($C74 ($C74)) - D74</f>
        <v>92400.000000000029</v>
      </c>
    </row>
    <row r="75" spans="1:9">
      <c r="B75" s="1" t="s">
        <v>12</v>
      </c>
      <c r="C75" s="41">
        <v>74250.000000000015</v>
      </c>
      <c r="D75" s="55">
        <f>$C$69*(C75 (C75))</f>
        <v>18562.500000000004</v>
      </c>
      <c r="E75" s="56">
        <f>($C75 ($C75)) - D75</f>
        <v>55687.500000000015</v>
      </c>
    </row>
    <row r="1304" spans="346:346">
      <c r="MH1304" s="44" t="s">
        <v>84</v>
      </c>
    </row>
    <row r="8962" spans="521:521">
      <c r="TA8962" s="62" t="s">
        <v>129</v>
      </c>
    </row>
  </sheetData>
  <mergeCells count="14">
    <mergeCell ref="A59:H59"/>
    <mergeCell ref="A67:H67"/>
    <mergeCell ref="G69:H69"/>
    <mergeCell ref="G60:L60"/>
    <mergeCell ref="A1:H1"/>
    <mergeCell ref="A21:H21"/>
    <mergeCell ref="A30:H30"/>
    <mergeCell ref="A40:H40"/>
    <mergeCell ref="A48:H48"/>
    <mergeCell ref="J3:O3"/>
    <mergeCell ref="F50:K50"/>
    <mergeCell ref="G42:L42"/>
    <mergeCell ref="F33:K33"/>
    <mergeCell ref="G23:L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A8962"/>
  <sheetViews>
    <sheetView showGridLines="0" topLeftCell="A24" zoomScale="90" zoomScaleNormal="90" workbookViewId="0">
      <selection activeCell="J33" sqref="J33"/>
    </sheetView>
  </sheetViews>
  <sheetFormatPr defaultRowHeight="15"/>
  <cols>
    <col min="1" max="1" width="1.7109375" customWidth="1"/>
    <col min="2" max="2" width="11.85546875" bestFit="1" customWidth="1"/>
    <col min="3" max="3" width="14" bestFit="1" customWidth="1"/>
    <col min="4" max="4" width="10.28515625" bestFit="1" customWidth="1"/>
    <col min="5" max="5" width="11" customWidth="1"/>
    <col min="6" max="6" width="11.42578125" bestFit="1" customWidth="1"/>
    <col min="7" max="7" width="15.140625" bestFit="1" customWidth="1"/>
    <col min="8" max="8" width="16.28515625" bestFit="1" customWidth="1"/>
  </cols>
  <sheetData>
    <row r="1" spans="1:13" ht="94.15" customHeight="1">
      <c r="A1" s="90" t="s">
        <v>126</v>
      </c>
      <c r="B1" s="90"/>
      <c r="C1" s="90"/>
      <c r="D1" s="90"/>
      <c r="E1" s="90"/>
      <c r="F1" s="90"/>
      <c r="G1" s="90"/>
      <c r="H1" s="90"/>
      <c r="I1" s="90"/>
      <c r="J1" s="90"/>
      <c r="K1" s="90"/>
      <c r="L1" s="90"/>
    </row>
    <row r="2" spans="1:13" ht="18">
      <c r="A2" s="23"/>
      <c r="J2" s="91" t="s">
        <v>0</v>
      </c>
      <c r="K2" s="92"/>
      <c r="L2" s="92"/>
      <c r="M2" s="85"/>
    </row>
    <row r="3" spans="1:13" ht="39">
      <c r="B3" s="26" t="s">
        <v>54</v>
      </c>
      <c r="C3" s="30" t="s">
        <v>64</v>
      </c>
      <c r="D3" s="30" t="s">
        <v>61</v>
      </c>
      <c r="E3" s="30" t="s">
        <v>62</v>
      </c>
      <c r="F3" s="30" t="s">
        <v>63</v>
      </c>
      <c r="G3" s="26" t="s">
        <v>51</v>
      </c>
      <c r="H3" s="30" t="s">
        <v>60</v>
      </c>
    </row>
    <row r="4" spans="1:13">
      <c r="B4" s="27" t="s">
        <v>55</v>
      </c>
      <c r="C4" s="29">
        <v>78</v>
      </c>
      <c r="D4" s="29">
        <v>43</v>
      </c>
      <c r="E4" s="28">
        <v>2</v>
      </c>
      <c r="F4" s="28">
        <v>1.8</v>
      </c>
      <c r="G4" s="57">
        <f>$C4*$E4</f>
        <v>156</v>
      </c>
      <c r="H4" s="57">
        <f>$D4*$F4</f>
        <v>77.400000000000006</v>
      </c>
    </row>
    <row r="5" spans="1:13">
      <c r="B5" s="27" t="s">
        <v>59</v>
      </c>
      <c r="C5" s="29">
        <v>82</v>
      </c>
      <c r="D5" s="29">
        <v>69</v>
      </c>
      <c r="E5" s="28">
        <v>8</v>
      </c>
      <c r="F5" s="28">
        <v>5</v>
      </c>
      <c r="G5" s="57">
        <f t="shared" ref="G5:G8" si="0">$C5*$E5</f>
        <v>656</v>
      </c>
      <c r="H5" s="57">
        <f t="shared" ref="H5:H8" si="1">$D5*$F5</f>
        <v>345</v>
      </c>
    </row>
    <row r="6" spans="1:13">
      <c r="B6" s="27" t="s">
        <v>56</v>
      </c>
      <c r="C6" s="29">
        <v>98</v>
      </c>
      <c r="D6" s="29">
        <v>66</v>
      </c>
      <c r="E6" s="28">
        <v>1.2</v>
      </c>
      <c r="F6" s="28">
        <v>1</v>
      </c>
      <c r="G6" s="57">
        <f t="shared" si="0"/>
        <v>117.6</v>
      </c>
      <c r="H6" s="57">
        <f t="shared" si="1"/>
        <v>66</v>
      </c>
    </row>
    <row r="7" spans="1:13">
      <c r="B7" s="27" t="s">
        <v>57</v>
      </c>
      <c r="C7" s="29">
        <v>84</v>
      </c>
      <c r="D7" s="29">
        <v>76</v>
      </c>
      <c r="E7" s="28">
        <v>0.5</v>
      </c>
      <c r="F7" s="28">
        <v>0.4</v>
      </c>
      <c r="G7" s="57">
        <f t="shared" si="0"/>
        <v>42</v>
      </c>
      <c r="H7" s="57">
        <f t="shared" si="1"/>
        <v>30.400000000000002</v>
      </c>
    </row>
    <row r="8" spans="1:13">
      <c r="B8" s="27" t="s">
        <v>58</v>
      </c>
      <c r="C8" s="29">
        <v>97</v>
      </c>
      <c r="D8" s="29">
        <v>51</v>
      </c>
      <c r="E8" s="28">
        <v>0.2</v>
      </c>
      <c r="F8" s="28">
        <v>0.1</v>
      </c>
      <c r="G8" s="57">
        <f t="shared" si="0"/>
        <v>19.400000000000002</v>
      </c>
      <c r="H8" s="57">
        <f t="shared" si="1"/>
        <v>5.1000000000000005</v>
      </c>
    </row>
    <row r="9" spans="1:13">
      <c r="A9" s="2"/>
      <c r="B9" s="2"/>
      <c r="C9" s="2"/>
      <c r="D9" s="2"/>
      <c r="E9" s="2"/>
      <c r="F9" s="2"/>
      <c r="G9" s="2"/>
      <c r="H9" s="2"/>
      <c r="I9" s="2"/>
    </row>
    <row r="10" spans="1:13" ht="99" customHeight="1">
      <c r="A10" s="90" t="s">
        <v>127</v>
      </c>
      <c r="B10" s="90"/>
      <c r="C10" s="90"/>
      <c r="D10" s="90"/>
      <c r="E10" s="90"/>
      <c r="F10" s="90"/>
      <c r="G10" s="90"/>
      <c r="H10" s="90"/>
      <c r="I10" s="90"/>
      <c r="J10" s="90"/>
      <c r="K10" s="90"/>
      <c r="L10" s="90"/>
    </row>
    <row r="11" spans="1:13" s="2" customFormat="1">
      <c r="A11" s="31"/>
      <c r="B11" s="31"/>
      <c r="C11" s="31"/>
      <c r="D11" s="31"/>
      <c r="E11" s="31"/>
      <c r="F11" s="31"/>
      <c r="G11" s="31"/>
      <c r="H11" s="31"/>
      <c r="I11" s="31"/>
      <c r="J11" s="31"/>
    </row>
    <row r="12" spans="1:13">
      <c r="A12" s="2"/>
      <c r="C12" s="32" t="s">
        <v>53</v>
      </c>
      <c r="D12" s="33">
        <v>0.08</v>
      </c>
      <c r="E12" s="2"/>
      <c r="F12" s="2"/>
      <c r="G12" s="2"/>
      <c r="H12" s="2"/>
      <c r="I12" s="2"/>
      <c r="J12" s="84" t="s">
        <v>0</v>
      </c>
      <c r="K12" s="93"/>
      <c r="L12" s="93"/>
      <c r="M12" s="85"/>
    </row>
    <row r="13" spans="1:13">
      <c r="A13" s="2"/>
      <c r="B13" s="25"/>
      <c r="C13" s="25"/>
      <c r="D13" s="25"/>
      <c r="E13" s="24"/>
      <c r="F13" s="24"/>
      <c r="G13" s="2"/>
      <c r="H13" s="2"/>
      <c r="I13" s="2"/>
    </row>
    <row r="14" spans="1:13" ht="39">
      <c r="B14" s="26" t="s">
        <v>54</v>
      </c>
      <c r="C14" s="30" t="s">
        <v>64</v>
      </c>
      <c r="D14" s="30" t="s">
        <v>62</v>
      </c>
      <c r="E14" s="30" t="s">
        <v>66</v>
      </c>
      <c r="F14" s="30" t="s">
        <v>65</v>
      </c>
      <c r="G14" s="30" t="s">
        <v>88</v>
      </c>
      <c r="H14" s="2"/>
      <c r="I14" s="2"/>
    </row>
    <row r="15" spans="1:13">
      <c r="B15" s="27" t="s">
        <v>55</v>
      </c>
      <c r="C15" s="29">
        <v>78</v>
      </c>
      <c r="D15" s="28">
        <v>2</v>
      </c>
      <c r="E15" s="59">
        <f>$D$12*$C15*$D15</f>
        <v>12.48</v>
      </c>
      <c r="F15" s="59">
        <f>$C15*$D15+$E15</f>
        <v>168.48</v>
      </c>
      <c r="G15" s="59">
        <f>$C15*$D15</f>
        <v>156</v>
      </c>
      <c r="H15" s="2"/>
      <c r="I15" s="2"/>
    </row>
    <row r="16" spans="1:13">
      <c r="B16" s="27" t="s">
        <v>59</v>
      </c>
      <c r="C16" s="29">
        <v>82</v>
      </c>
      <c r="D16" s="28">
        <v>8</v>
      </c>
      <c r="E16" s="59">
        <f t="shared" ref="E16:E19" si="2">$D$12*$C16*$D16</f>
        <v>52.480000000000004</v>
      </c>
      <c r="F16" s="59">
        <f t="shared" ref="F16:F19" si="3">$C16*$D16+$E16</f>
        <v>708.48</v>
      </c>
      <c r="G16" s="59">
        <f t="shared" ref="G16:G19" si="4">$C16*$D16</f>
        <v>656</v>
      </c>
      <c r="H16" s="2"/>
      <c r="I16" s="2"/>
    </row>
    <row r="17" spans="1:13">
      <c r="B17" s="27" t="s">
        <v>56</v>
      </c>
      <c r="C17" s="29">
        <v>98</v>
      </c>
      <c r="D17" s="28">
        <v>1.2</v>
      </c>
      <c r="E17" s="59">
        <f t="shared" si="2"/>
        <v>9.4079999999999995</v>
      </c>
      <c r="F17" s="59">
        <f t="shared" si="3"/>
        <v>127.008</v>
      </c>
      <c r="G17" s="59">
        <f t="shared" si="4"/>
        <v>117.6</v>
      </c>
      <c r="H17" s="2"/>
      <c r="I17" s="2"/>
    </row>
    <row r="18" spans="1:13">
      <c r="B18" s="27" t="s">
        <v>57</v>
      </c>
      <c r="C18" s="29">
        <v>84</v>
      </c>
      <c r="D18" s="28">
        <v>0.5</v>
      </c>
      <c r="E18" s="59">
        <f t="shared" si="2"/>
        <v>3.36</v>
      </c>
      <c r="F18" s="59">
        <f t="shared" si="3"/>
        <v>45.36</v>
      </c>
      <c r="G18" s="59">
        <f t="shared" si="4"/>
        <v>42</v>
      </c>
      <c r="H18" s="2"/>
      <c r="I18" s="2"/>
    </row>
    <row r="19" spans="1:13">
      <c r="B19" s="27" t="s">
        <v>58</v>
      </c>
      <c r="C19" s="29">
        <v>97</v>
      </c>
      <c r="D19" s="28">
        <v>0.2</v>
      </c>
      <c r="E19" s="59">
        <f t="shared" si="2"/>
        <v>1.552</v>
      </c>
      <c r="F19" s="59">
        <f t="shared" si="3"/>
        <v>20.952000000000002</v>
      </c>
      <c r="G19" s="59">
        <f t="shared" si="4"/>
        <v>19.400000000000002</v>
      </c>
      <c r="H19" s="2"/>
      <c r="I19" s="2"/>
    </row>
    <row r="21" spans="1:13">
      <c r="A21" s="2"/>
      <c r="B21" s="2"/>
      <c r="C21" s="2"/>
      <c r="D21" s="2"/>
      <c r="E21" s="2"/>
      <c r="F21" s="2"/>
      <c r="G21" s="2"/>
      <c r="H21" s="2"/>
      <c r="I21" s="2"/>
    </row>
    <row r="22" spans="1:13" ht="118.15" customHeight="1">
      <c r="A22" s="90" t="s">
        <v>128</v>
      </c>
      <c r="B22" s="90"/>
      <c r="C22" s="90"/>
      <c r="D22" s="90"/>
      <c r="E22" s="90"/>
      <c r="F22" s="90"/>
      <c r="G22" s="90"/>
      <c r="H22" s="90"/>
      <c r="I22" s="90"/>
      <c r="J22" s="90"/>
      <c r="K22" s="90"/>
      <c r="L22" s="90"/>
    </row>
    <row r="23" spans="1:13">
      <c r="A23" s="2"/>
      <c r="B23" s="2"/>
      <c r="C23" s="2"/>
      <c r="D23" s="2"/>
      <c r="E23" s="2"/>
      <c r="F23" s="2"/>
      <c r="G23" s="2"/>
      <c r="H23" s="2"/>
      <c r="I23" s="2"/>
      <c r="J23" s="84" t="s">
        <v>0</v>
      </c>
      <c r="K23" s="93"/>
      <c r="L23" s="93"/>
      <c r="M23" s="85"/>
    </row>
    <row r="24" spans="1:13">
      <c r="A24" s="2"/>
      <c r="C24" s="32" t="s">
        <v>52</v>
      </c>
      <c r="D24" s="26">
        <v>100</v>
      </c>
      <c r="E24" s="2"/>
      <c r="F24" s="2"/>
      <c r="G24" s="2"/>
      <c r="H24" s="2"/>
      <c r="I24" s="2"/>
    </row>
    <row r="25" spans="1:13">
      <c r="A25" s="2"/>
      <c r="B25" s="25"/>
      <c r="C25" s="25"/>
      <c r="D25" s="24"/>
      <c r="E25" s="24"/>
      <c r="F25" s="2"/>
      <c r="G25" s="2"/>
      <c r="H25" s="2"/>
      <c r="I25" s="2"/>
    </row>
    <row r="26" spans="1:13" ht="30">
      <c r="B26" s="26" t="s">
        <v>54</v>
      </c>
      <c r="C26" s="30" t="s">
        <v>62</v>
      </c>
      <c r="D26" s="30" t="s">
        <v>63</v>
      </c>
      <c r="E26" s="26" t="s">
        <v>51</v>
      </c>
      <c r="F26" s="30" t="s">
        <v>69</v>
      </c>
      <c r="G26" s="60" t="s">
        <v>67</v>
      </c>
      <c r="H26" s="60" t="s">
        <v>68</v>
      </c>
      <c r="I26" s="2"/>
    </row>
    <row r="27" spans="1:13">
      <c r="B27" s="27" t="s">
        <v>55</v>
      </c>
      <c r="C27" s="28">
        <v>2.1</v>
      </c>
      <c r="D27" s="28">
        <v>1.8</v>
      </c>
      <c r="E27" s="57">
        <f>$C27*$D$24</f>
        <v>210</v>
      </c>
      <c r="F27" s="57">
        <f>$D27*$D$24</f>
        <v>180</v>
      </c>
      <c r="G27" s="57">
        <f>$E27-$F27</f>
        <v>30</v>
      </c>
      <c r="H27" s="58">
        <f>$G27/$E27</f>
        <v>0.14285714285714285</v>
      </c>
      <c r="I27" s="2"/>
    </row>
    <row r="28" spans="1:13">
      <c r="B28" s="27" t="s">
        <v>59</v>
      </c>
      <c r="C28" s="28">
        <v>8.1999999999999993</v>
      </c>
      <c r="D28" s="28">
        <v>5</v>
      </c>
      <c r="E28" s="57">
        <f t="shared" ref="E28:E31" si="5">$C28*$D$24</f>
        <v>819.99999999999989</v>
      </c>
      <c r="F28" s="57">
        <f t="shared" ref="F28:F31" si="6">$D28*$D$24</f>
        <v>500</v>
      </c>
      <c r="G28" s="57">
        <f t="shared" ref="G28:G31" si="7">$E28-$F28</f>
        <v>319.99999999999989</v>
      </c>
      <c r="H28" s="58">
        <f t="shared" ref="H28:H31" si="8">$G28/$E28</f>
        <v>0.39024390243902429</v>
      </c>
      <c r="I28" s="2"/>
    </row>
    <row r="29" spans="1:13">
      <c r="B29" s="27" t="s">
        <v>56</v>
      </c>
      <c r="C29" s="28">
        <v>1.1000000000000001</v>
      </c>
      <c r="D29" s="28">
        <v>1</v>
      </c>
      <c r="E29" s="57">
        <f t="shared" si="5"/>
        <v>110.00000000000001</v>
      </c>
      <c r="F29" s="57">
        <f t="shared" si="6"/>
        <v>100</v>
      </c>
      <c r="G29" s="57">
        <f t="shared" si="7"/>
        <v>10.000000000000014</v>
      </c>
      <c r="H29" s="58">
        <f t="shared" si="8"/>
        <v>9.0909090909091023E-2</v>
      </c>
      <c r="I29" s="2"/>
    </row>
    <row r="30" spans="1:13">
      <c r="B30" s="27" t="s">
        <v>57</v>
      </c>
      <c r="C30" s="28">
        <v>0.45</v>
      </c>
      <c r="D30" s="28">
        <v>0.4</v>
      </c>
      <c r="E30" s="57">
        <f t="shared" si="5"/>
        <v>45</v>
      </c>
      <c r="F30" s="57">
        <f t="shared" si="6"/>
        <v>40</v>
      </c>
      <c r="G30" s="57">
        <f t="shared" si="7"/>
        <v>5</v>
      </c>
      <c r="H30" s="58">
        <f t="shared" si="8"/>
        <v>0.1111111111111111</v>
      </c>
      <c r="I30" s="2"/>
    </row>
    <row r="31" spans="1:13">
      <c r="B31" s="27" t="s">
        <v>58</v>
      </c>
      <c r="C31" s="28">
        <v>0.22</v>
      </c>
      <c r="D31" s="28">
        <v>0.1</v>
      </c>
      <c r="E31" s="57">
        <f t="shared" si="5"/>
        <v>22</v>
      </c>
      <c r="F31" s="57">
        <f t="shared" si="6"/>
        <v>10</v>
      </c>
      <c r="G31" s="57">
        <f t="shared" si="7"/>
        <v>12</v>
      </c>
      <c r="H31" s="58">
        <f t="shared" si="8"/>
        <v>0.54545454545454541</v>
      </c>
      <c r="I31" s="2"/>
    </row>
    <row r="32" spans="1:13">
      <c r="A32" s="2"/>
      <c r="B32" s="2"/>
      <c r="C32" s="2"/>
      <c r="D32" s="2"/>
      <c r="E32" s="2"/>
      <c r="F32" s="2"/>
      <c r="G32" s="2"/>
      <c r="H32" s="2"/>
      <c r="I32" s="2"/>
    </row>
    <row r="1304" spans="346:346">
      <c r="MH1304" s="44" t="s">
        <v>84</v>
      </c>
    </row>
    <row r="8962" spans="521:521">
      <c r="TA8962" s="62" t="s">
        <v>129</v>
      </c>
    </row>
  </sheetData>
  <mergeCells count="6">
    <mergeCell ref="A1:L1"/>
    <mergeCell ref="J2:M2"/>
    <mergeCell ref="J12:M12"/>
    <mergeCell ref="J23:M23"/>
    <mergeCell ref="A10:L10"/>
    <mergeCell ref="A22:L2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42DDD686C4E44CBF3F8DB8021C2E47" ma:contentTypeVersion="9" ma:contentTypeDescription="Create a new document." ma:contentTypeScope="" ma:versionID="50e5a80d0827499f03bbe965f0ce2cf5">
  <xsd:schema xmlns:xsd="http://www.w3.org/2001/XMLSchema" xmlns:xs="http://www.w3.org/2001/XMLSchema" xmlns:p="http://schemas.microsoft.com/office/2006/metadata/properties" xmlns:ns3="11005961-c8f9-43ed-87ce-331b7f76420a" xmlns:ns4="52ed3572-a623-44d8-ac5f-277900dc90a4" targetNamespace="http://schemas.microsoft.com/office/2006/metadata/properties" ma:root="true" ma:fieldsID="2def0ab56494689bb1fbb2351f7cad0a" ns3:_="" ns4:_="">
    <xsd:import namespace="11005961-c8f9-43ed-87ce-331b7f76420a"/>
    <xsd:import namespace="52ed3572-a623-44d8-ac5f-277900dc90a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005961-c8f9-43ed-87ce-331b7f76420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ed3572-a623-44d8-ac5f-277900dc90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66632A-08A7-44C2-BF94-1D342817A106}">
  <ds:schemaRefs>
    <ds:schemaRef ds:uri="http://purl.org/dc/terms/"/>
    <ds:schemaRef ds:uri="http://schemas.openxmlformats.org/package/2006/metadata/core-properties"/>
    <ds:schemaRef ds:uri="http://schemas.microsoft.com/office/2006/documentManagement/types"/>
    <ds:schemaRef ds:uri="11005961-c8f9-43ed-87ce-331b7f76420a"/>
    <ds:schemaRef ds:uri="http://schemas.microsoft.com/office/infopath/2007/PartnerControls"/>
    <ds:schemaRef ds:uri="http://purl.org/dc/elements/1.1/"/>
    <ds:schemaRef ds:uri="http://schemas.microsoft.com/office/2006/metadata/properties"/>
    <ds:schemaRef ds:uri="52ed3572-a623-44d8-ac5f-277900dc90a4"/>
    <ds:schemaRef ds:uri="http://www.w3.org/XML/1998/namespace"/>
    <ds:schemaRef ds:uri="http://purl.org/dc/dcmitype/"/>
  </ds:schemaRefs>
</ds:datastoreItem>
</file>

<file path=customXml/itemProps2.xml><?xml version="1.0" encoding="utf-8"?>
<ds:datastoreItem xmlns:ds="http://schemas.openxmlformats.org/officeDocument/2006/customXml" ds:itemID="{3D603A4F-5397-4B8C-A7B1-16A114F553D6}">
  <ds:schemaRefs>
    <ds:schemaRef ds:uri="http://schemas.microsoft.com/sharepoint/v3/contenttype/forms"/>
  </ds:schemaRefs>
</ds:datastoreItem>
</file>

<file path=customXml/itemProps3.xml><?xml version="1.0" encoding="utf-8"?>
<ds:datastoreItem xmlns:ds="http://schemas.openxmlformats.org/officeDocument/2006/customXml" ds:itemID="{419A93CF-334D-4E81-8E7C-334F2AFC8D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005961-c8f9-43ed-87ce-331b7f76420a"/>
    <ds:schemaRef ds:uri="52ed3572-a623-44d8-ac5f-277900dc90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P1</vt:lpstr>
      <vt:lpstr>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Grader</dc:creator>
  <cp:lastModifiedBy>Jeffrey Krites Jr</cp:lastModifiedBy>
  <dcterms:created xsi:type="dcterms:W3CDTF">2019-11-09T07:14:00Z</dcterms:created>
  <dcterms:modified xsi:type="dcterms:W3CDTF">2020-09-05T17:09:12Z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y fmtid="{D5CDD505-2E9C-101B-9397-08002B2CF9AE}" pid="3" name="ContentTypeId">
    <vt:lpwstr>0x010100BC42DDD686C4E44CBF3F8DB8021C2E47</vt:lpwstr>
  </property>
</Properties>
</file>