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16488" windowHeight="8820" activeTab="11"/>
  </bookViews>
  <sheets>
    <sheet name="Info" sheetId="6" r:id="rId1"/>
    <sheet name="Q1" sheetId="7" r:id="rId2"/>
    <sheet name="Q2" sheetId="8" r:id="rId3"/>
    <sheet name="Q3" sheetId="9" r:id="rId4"/>
    <sheet name="Q4" sheetId="10" r:id="rId5"/>
    <sheet name="Q5" sheetId="11" r:id="rId6"/>
    <sheet name="Q6" sheetId="12" r:id="rId7"/>
    <sheet name="Q7" sheetId="13" r:id="rId8"/>
    <sheet name="Q8" sheetId="14" r:id="rId9"/>
    <sheet name="Q9" sheetId="15" r:id="rId10"/>
    <sheet name="Q10" sheetId="16" r:id="rId11"/>
    <sheet name="GA" sheetId="17" r:id="rId12"/>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1</definedName>
    <definedName name="_AtRisk_SimSetting_StdRecalcWithoutRiskStatic" hidden="1">0</definedName>
    <definedName name="_AtRisk_SimSetting_StdRecalcWithoutRiskStaticPercentile" hidden="1">0.5</definedName>
    <definedName name="a" localSheetId="1">#REF!</definedName>
    <definedName name="a" localSheetId="10">#REF!</definedName>
    <definedName name="a" localSheetId="2">#REF!</definedName>
    <definedName name="a" localSheetId="4">#REF!</definedName>
    <definedName name="a" localSheetId="5">#REF!</definedName>
    <definedName name="a" localSheetId="9">#REF!</definedName>
    <definedName name="a">#REF!</definedName>
    <definedName name="annual_demand" localSheetId="1">#REF!</definedName>
    <definedName name="annual_demand" localSheetId="10">#REF!</definedName>
    <definedName name="annual_demand" localSheetId="2">#REF!</definedName>
    <definedName name="annual_demand" localSheetId="4">#REF!</definedName>
    <definedName name="annual_demand" localSheetId="5">#REF!</definedName>
    <definedName name="annual_demand" localSheetId="9">#REF!</definedName>
    <definedName name="annual_demand">#REF!</definedName>
    <definedName name="annual_fixed_cost" localSheetId="1">#REF!</definedName>
    <definedName name="annual_fixed_cost" localSheetId="10">#REF!</definedName>
    <definedName name="annual_fixed_cost" localSheetId="2">#REF!</definedName>
    <definedName name="annual_fixed_cost" localSheetId="4">#REF!</definedName>
    <definedName name="annual_fixed_cost" localSheetId="5">#REF!</definedName>
    <definedName name="annual_fixed_cost" localSheetId="9">#REF!</definedName>
    <definedName name="annual_fixed_cost">#REF!</definedName>
    <definedName name="b" localSheetId="1">#REF!</definedName>
    <definedName name="b" localSheetId="10">#REF!</definedName>
    <definedName name="b" localSheetId="2">#REF!</definedName>
    <definedName name="b" localSheetId="4">#REF!</definedName>
    <definedName name="b" localSheetId="5">#REF!</definedName>
    <definedName name="b" localSheetId="9">#REF!</definedName>
    <definedName name="b">#REF!</definedName>
    <definedName name="Date" localSheetId="1">#REF!</definedName>
    <definedName name="Date" localSheetId="10">#REF!</definedName>
    <definedName name="Date" localSheetId="2">#REF!</definedName>
    <definedName name="Date" localSheetId="4">#REF!</definedName>
    <definedName name="Date" localSheetId="5">#REF!</definedName>
    <definedName name="Date" localSheetId="9">#REF!</definedName>
    <definedName name="Date">#REF!</definedName>
    <definedName name="Dollars" localSheetId="1">#REF!</definedName>
    <definedName name="Dollars" localSheetId="10">#REF!</definedName>
    <definedName name="Dollars" localSheetId="2">#REF!</definedName>
    <definedName name="Dollars" localSheetId="4">#REF!</definedName>
    <definedName name="Dollars" localSheetId="5">#REF!</definedName>
    <definedName name="Dollars" localSheetId="9">#REF!</definedName>
    <definedName name="Dollars">#REF!</definedName>
    <definedName name="Location" localSheetId="1">#REF!</definedName>
    <definedName name="Location" localSheetId="10">#REF!</definedName>
    <definedName name="Location" localSheetId="2">#REF!</definedName>
    <definedName name="Location" localSheetId="4">#REF!</definedName>
    <definedName name="Location" localSheetId="5">#REF!</definedName>
    <definedName name="Location" localSheetId="9">#REF!</definedName>
    <definedName name="Location">#REF!</definedName>
    <definedName name="Name" localSheetId="1">#REF!</definedName>
    <definedName name="Name" localSheetId="10">#REF!</definedName>
    <definedName name="Name" localSheetId="2">#REF!</definedName>
    <definedName name="Name" localSheetId="4">#REF!</definedName>
    <definedName name="Name" localSheetId="5">#REF!</definedName>
    <definedName name="Name" localSheetId="9">#REF!</definedName>
    <definedName name="Name">#REF!</definedName>
    <definedName name="NativeTimeline_Date">#N/A</definedName>
    <definedName name="price" localSheetId="1">#REF!</definedName>
    <definedName name="price" localSheetId="10">#REF!</definedName>
    <definedName name="price" localSheetId="2">#REF!</definedName>
    <definedName name="price" localSheetId="4">#REF!</definedName>
    <definedName name="price" localSheetId="5">#REF!</definedName>
    <definedName name="price" localSheetId="9">#REF!</definedName>
    <definedName name="price">#REF!</definedName>
    <definedName name="Product" localSheetId="1">#REF!</definedName>
    <definedName name="Product" localSheetId="10">#REF!</definedName>
    <definedName name="Product" localSheetId="2">#REF!</definedName>
    <definedName name="Product" localSheetId="4">#REF!</definedName>
    <definedName name="Product" localSheetId="5">#REF!</definedName>
    <definedName name="Product" localSheetId="9">#REF!</definedName>
    <definedName name="Product">#REF!</definedName>
    <definedName name="Profit" localSheetId="1">#REF!</definedName>
    <definedName name="Profit" localSheetId="10">#REF!</definedName>
    <definedName name="Profit" localSheetId="2">#REF!</definedName>
    <definedName name="Profit" localSheetId="4">#REF!</definedName>
    <definedName name="Profit" localSheetId="5">#REF!</definedName>
    <definedName name="Profit" localSheetId="9">#REF!</definedName>
    <definedName name="Profit">#REF!</definedName>
    <definedName name="revenue" localSheetId="1">#REF!</definedName>
    <definedName name="revenue" localSheetId="10">#REF!</definedName>
    <definedName name="revenue" localSheetId="2">#REF!</definedName>
    <definedName name="revenue" localSheetId="4">#REF!</definedName>
    <definedName name="revenue" localSheetId="5">#REF!</definedName>
    <definedName name="revenue" localSheetId="9">#REF!</definedName>
    <definedName name="revenue">#REF!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0</definedName>
    <definedName name="RiskFixedSeed" hidden="1">1</definedName>
    <definedName name="RiskHasSettings" hidden="1">5</definedName>
    <definedName name="RiskMinimizeOnStart" hidden="1">FALSE</definedName>
    <definedName name="RiskMonitorConvergence" hidden="1">FALSE</definedName>
    <definedName name="RiskNumIterations" hidden="1">30000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FALSE</definedName>
    <definedName name="unit_cost" localSheetId="1">#REF!</definedName>
    <definedName name="unit_cost" localSheetId="10">#REF!</definedName>
    <definedName name="unit_cost" localSheetId="2">#REF!</definedName>
    <definedName name="unit_cost" localSheetId="4">#REF!</definedName>
    <definedName name="unit_cost" localSheetId="5">#REF!</definedName>
    <definedName name="unit_cost" localSheetId="9">#REF!</definedName>
    <definedName name="unit_cost">#REF!</definedName>
    <definedName name="Units" localSheetId="1">#REF!</definedName>
    <definedName name="Units" localSheetId="10">#REF!</definedName>
    <definedName name="Units" localSheetId="2">#REF!</definedName>
    <definedName name="Units" localSheetId="4">#REF!</definedName>
    <definedName name="Units" localSheetId="5">#REF!</definedName>
    <definedName name="Units" localSheetId="9">#REF!</definedName>
    <definedName name="Units">#REF!</definedName>
    <definedName name="variable_cost" localSheetId="1">#REF!</definedName>
    <definedName name="variable_cost" localSheetId="10">#REF!</definedName>
    <definedName name="variable_cost" localSheetId="2">#REF!</definedName>
    <definedName name="variable_cost" localSheetId="4">#REF!</definedName>
    <definedName name="variable_cost" localSheetId="5">#REF!</definedName>
    <definedName name="variable_cost" localSheetId="9">#REF!</definedName>
    <definedName name="variable_cost">#REF!</definedName>
  </definedNames>
  <calcPr calcId="145621"/>
</workbook>
</file>

<file path=xl/calcChain.xml><?xml version="1.0" encoding="utf-8"?>
<calcChain xmlns="http://schemas.openxmlformats.org/spreadsheetml/2006/main">
  <c r="D23" i="15" l="1"/>
  <c r="I31" i="16" l="1"/>
  <c r="I32" i="16"/>
  <c r="I33" i="16"/>
  <c r="I30" i="16"/>
  <c r="G31" i="16"/>
  <c r="G32" i="16"/>
  <c r="G33" i="16"/>
  <c r="G30" i="16"/>
  <c r="D35" i="16"/>
  <c r="G26" i="16"/>
  <c r="I13" i="16"/>
  <c r="I14" i="16"/>
  <c r="I12" i="16"/>
  <c r="G13" i="16"/>
  <c r="G14" i="16"/>
  <c r="G12" i="16"/>
  <c r="D18" i="16"/>
  <c r="D52" i="15"/>
  <c r="D10" i="15" l="1"/>
  <c r="F11" i="14"/>
  <c r="G11" i="14"/>
  <c r="H11" i="14" s="1"/>
  <c r="F12" i="14"/>
  <c r="F13" i="14" s="1"/>
  <c r="F14" i="14" s="1"/>
  <c r="F15" i="14" s="1"/>
  <c r="F16" i="14" s="1"/>
  <c r="F17" i="14" s="1"/>
  <c r="F18" i="14" s="1"/>
  <c r="F19" i="14" s="1"/>
  <c r="E19" i="13"/>
  <c r="F19" i="13"/>
  <c r="G19" i="13"/>
  <c r="H19" i="13"/>
  <c r="I19" i="13"/>
  <c r="J19" i="13"/>
  <c r="K19" i="13"/>
  <c r="L19" i="13"/>
  <c r="M19" i="13"/>
  <c r="E20" i="13"/>
  <c r="F20" i="13"/>
  <c r="G20" i="13"/>
  <c r="H20" i="13"/>
  <c r="I20" i="13"/>
  <c r="J20" i="13"/>
  <c r="K20" i="13"/>
  <c r="L20" i="13"/>
  <c r="M20" i="13"/>
  <c r="F18" i="13"/>
  <c r="G18" i="13"/>
  <c r="H18" i="13"/>
  <c r="I18" i="13"/>
  <c r="J18" i="13"/>
  <c r="K18" i="13"/>
  <c r="L18" i="13"/>
  <c r="M18" i="13"/>
  <c r="E18" i="13"/>
  <c r="E8" i="12"/>
  <c r="E9" i="12"/>
  <c r="E10" i="12"/>
  <c r="E11" i="12"/>
  <c r="E12" i="12"/>
  <c r="E13" i="12"/>
  <c r="E14" i="12"/>
  <c r="E7" i="12"/>
  <c r="E34" i="11"/>
  <c r="F34" i="11"/>
  <c r="G34" i="11"/>
  <c r="H34" i="11"/>
  <c r="I34" i="11"/>
  <c r="D34" i="11"/>
  <c r="E33" i="11"/>
  <c r="F33" i="11"/>
  <c r="G33" i="11"/>
  <c r="H33" i="11"/>
  <c r="I33" i="11"/>
  <c r="D33" i="11"/>
  <c r="F32" i="11"/>
  <c r="G32" i="11" s="1"/>
  <c r="H32" i="11" s="1"/>
  <c r="I32" i="11" s="1"/>
  <c r="E32" i="11"/>
  <c r="D32" i="11"/>
  <c r="E31" i="11"/>
  <c r="F31" i="11"/>
  <c r="G31" i="11"/>
  <c r="H31" i="11"/>
  <c r="I31" i="11"/>
  <c r="D31" i="11"/>
  <c r="F30" i="11"/>
  <c r="G30" i="11" s="1"/>
  <c r="H30" i="11" s="1"/>
  <c r="I30" i="11" s="1"/>
  <c r="E30" i="11"/>
  <c r="D30" i="11"/>
  <c r="F29" i="11"/>
  <c r="G29" i="11" s="1"/>
  <c r="H29" i="11" s="1"/>
  <c r="I29" i="11" s="1"/>
  <c r="E29" i="11"/>
  <c r="D29" i="11"/>
  <c r="C26" i="10"/>
  <c r="D26" i="10"/>
  <c r="E26" i="10"/>
  <c r="F26" i="10"/>
  <c r="G26" i="10"/>
  <c r="H26" i="10"/>
  <c r="I26" i="10"/>
  <c r="C27" i="10"/>
  <c r="D27" i="10"/>
  <c r="E27" i="10"/>
  <c r="F27" i="10"/>
  <c r="G27" i="10"/>
  <c r="H27" i="10"/>
  <c r="I27" i="10"/>
  <c r="C28" i="10"/>
  <c r="D28" i="10"/>
  <c r="E28" i="10"/>
  <c r="F28" i="10"/>
  <c r="G28" i="10"/>
  <c r="H28" i="10"/>
  <c r="I28" i="10"/>
  <c r="C29" i="10"/>
  <c r="D29" i="10"/>
  <c r="E29" i="10"/>
  <c r="F29" i="10"/>
  <c r="G29" i="10"/>
  <c r="H29" i="10"/>
  <c r="I29" i="10"/>
  <c r="C30" i="10"/>
  <c r="D30" i="10"/>
  <c r="E30" i="10"/>
  <c r="F30" i="10"/>
  <c r="G30" i="10"/>
  <c r="H30" i="10"/>
  <c r="I30" i="10"/>
  <c r="C31" i="10"/>
  <c r="D31" i="10"/>
  <c r="E31" i="10"/>
  <c r="F31" i="10"/>
  <c r="G31" i="10"/>
  <c r="H31" i="10"/>
  <c r="I31" i="10"/>
  <c r="C32" i="10"/>
  <c r="D32" i="10"/>
  <c r="E32" i="10"/>
  <c r="F32" i="10"/>
  <c r="G32" i="10"/>
  <c r="H32" i="10"/>
  <c r="I32" i="10"/>
  <c r="C33" i="10"/>
  <c r="D33" i="10"/>
  <c r="E33" i="10"/>
  <c r="F33" i="10"/>
  <c r="G33" i="10"/>
  <c r="H33" i="10"/>
  <c r="I33" i="10"/>
  <c r="C34" i="10"/>
  <c r="D34" i="10"/>
  <c r="E34" i="10"/>
  <c r="F34" i="10"/>
  <c r="G34" i="10"/>
  <c r="H34" i="10"/>
  <c r="I34" i="10"/>
  <c r="D25" i="10"/>
  <c r="E25" i="10"/>
  <c r="F25" i="10"/>
  <c r="G25" i="10"/>
  <c r="H25" i="10"/>
  <c r="I25" i="10"/>
  <c r="C25" i="10"/>
  <c r="C25" i="9"/>
  <c r="D25" i="9"/>
  <c r="E25" i="9"/>
  <c r="F25" i="9"/>
  <c r="G25" i="9"/>
  <c r="H25" i="9"/>
  <c r="I25" i="9"/>
  <c r="J25" i="9"/>
  <c r="K25" i="9"/>
  <c r="L25" i="9"/>
  <c r="C26" i="9"/>
  <c r="D26" i="9"/>
  <c r="E26" i="9"/>
  <c r="F26" i="9"/>
  <c r="G26" i="9"/>
  <c r="H26" i="9"/>
  <c r="I26" i="9"/>
  <c r="J26" i="9"/>
  <c r="K26" i="9"/>
  <c r="L26" i="9"/>
  <c r="C27" i="9"/>
  <c r="D27" i="9"/>
  <c r="E27" i="9"/>
  <c r="F27" i="9"/>
  <c r="G27" i="9"/>
  <c r="H27" i="9"/>
  <c r="I27" i="9"/>
  <c r="J27" i="9"/>
  <c r="K27" i="9"/>
  <c r="L27" i="9"/>
  <c r="C28" i="9"/>
  <c r="D28" i="9"/>
  <c r="E28" i="9"/>
  <c r="F28" i="9"/>
  <c r="G28" i="9"/>
  <c r="H28" i="9"/>
  <c r="I28" i="9"/>
  <c r="J28" i="9"/>
  <c r="K28" i="9"/>
  <c r="L28" i="9"/>
  <c r="C29" i="9"/>
  <c r="D29" i="9"/>
  <c r="E29" i="9"/>
  <c r="F29" i="9"/>
  <c r="G29" i="9"/>
  <c r="H29" i="9"/>
  <c r="I29" i="9"/>
  <c r="J29" i="9"/>
  <c r="K29" i="9"/>
  <c r="L29" i="9"/>
  <c r="C30" i="9"/>
  <c r="D30" i="9"/>
  <c r="E30" i="9"/>
  <c r="F30" i="9"/>
  <c r="G30" i="9"/>
  <c r="H30" i="9"/>
  <c r="I30" i="9"/>
  <c r="J30" i="9"/>
  <c r="K30" i="9"/>
  <c r="L30" i="9"/>
  <c r="C31" i="9"/>
  <c r="D31" i="9"/>
  <c r="E31" i="9"/>
  <c r="F31" i="9"/>
  <c r="G31" i="9"/>
  <c r="H31" i="9"/>
  <c r="I31" i="9"/>
  <c r="J31" i="9"/>
  <c r="K31" i="9"/>
  <c r="L31" i="9"/>
  <c r="C32" i="9"/>
  <c r="D32" i="9"/>
  <c r="E32" i="9"/>
  <c r="F32" i="9"/>
  <c r="G32" i="9"/>
  <c r="H32" i="9"/>
  <c r="I32" i="9"/>
  <c r="J32" i="9"/>
  <c r="K32" i="9"/>
  <c r="L32" i="9"/>
  <c r="C33" i="9"/>
  <c r="D33" i="9"/>
  <c r="E33" i="9"/>
  <c r="F33" i="9"/>
  <c r="G33" i="9"/>
  <c r="H33" i="9"/>
  <c r="I33" i="9"/>
  <c r="J33" i="9"/>
  <c r="K33" i="9"/>
  <c r="L33" i="9"/>
  <c r="D24" i="9"/>
  <c r="E24" i="9"/>
  <c r="F24" i="9"/>
  <c r="G24" i="9"/>
  <c r="H24" i="9"/>
  <c r="I24" i="9"/>
  <c r="J24" i="9"/>
  <c r="K24" i="9"/>
  <c r="L24" i="9"/>
  <c r="C24" i="9"/>
  <c r="J20" i="8"/>
  <c r="J11" i="8"/>
  <c r="J12" i="8"/>
  <c r="J13" i="8"/>
  <c r="J14" i="8"/>
  <c r="J15" i="8"/>
  <c r="J16" i="8"/>
  <c r="J17" i="8"/>
  <c r="J18" i="8"/>
  <c r="J10" i="8"/>
  <c r="H20" i="8"/>
  <c r="H11" i="8"/>
  <c r="H12" i="8"/>
  <c r="H13" i="8"/>
  <c r="H14" i="8"/>
  <c r="H15" i="8"/>
  <c r="H16" i="8"/>
  <c r="H17" i="8"/>
  <c r="H10" i="8"/>
  <c r="F20" i="8"/>
  <c r="J12" i="7"/>
  <c r="J11" i="7"/>
  <c r="J10" i="7"/>
  <c r="J9" i="7"/>
  <c r="F9" i="7"/>
  <c r="F10" i="7"/>
  <c r="F11" i="7"/>
  <c r="F12" i="7"/>
  <c r="F13" i="7"/>
  <c r="F14" i="7"/>
  <c r="F15" i="7"/>
  <c r="F16" i="7"/>
  <c r="F17" i="7"/>
  <c r="F18" i="7"/>
  <c r="F19" i="7"/>
  <c r="F20" i="7"/>
  <c r="F8" i="7"/>
  <c r="G17" i="14" l="1"/>
  <c r="H17" i="14" s="1"/>
  <c r="G16" i="14"/>
  <c r="H16" i="14" s="1"/>
  <c r="G12" i="14"/>
  <c r="H12" i="14" s="1"/>
  <c r="G13" i="14"/>
  <c r="H13" i="14" s="1"/>
  <c r="G19" i="14"/>
  <c r="H19" i="14" s="1"/>
  <c r="G15" i="14"/>
  <c r="H15" i="14" s="1"/>
  <c r="G18" i="14"/>
  <c r="H18" i="14" s="1"/>
  <c r="G14" i="14"/>
  <c r="H14" i="14" s="1"/>
  <c r="G17" i="13"/>
  <c r="H17" i="13" s="1"/>
  <c r="I17" i="13" s="1"/>
  <c r="J17" i="13" s="1"/>
  <c r="K17" i="13" s="1"/>
  <c r="L17" i="13" s="1"/>
  <c r="M17" i="13" s="1"/>
  <c r="F17" i="13"/>
  <c r="F8" i="13"/>
  <c r="G8" i="13" s="1"/>
  <c r="H8" i="13" s="1"/>
  <c r="I8" i="13" s="1"/>
  <c r="J8" i="13" s="1"/>
  <c r="K8" i="13" s="1"/>
  <c r="L8" i="13" s="1"/>
  <c r="M8" i="13" s="1"/>
  <c r="D22" i="9" l="1"/>
  <c r="E22" i="9" s="1"/>
  <c r="F22" i="9" s="1"/>
  <c r="G22" i="9" s="1"/>
  <c r="H22" i="9" s="1"/>
  <c r="I22" i="9" s="1"/>
  <c r="J22" i="9" s="1"/>
  <c r="K22" i="9" s="1"/>
  <c r="L22" i="9" s="1"/>
  <c r="K17" i="6" l="1"/>
  <c r="J17" i="6"/>
  <c r="K18" i="6" l="1"/>
</calcChain>
</file>

<file path=xl/sharedStrings.xml><?xml version="1.0" encoding="utf-8"?>
<sst xmlns="http://schemas.openxmlformats.org/spreadsheetml/2006/main" count="233" uniqueCount="179">
  <si>
    <t>Total</t>
  </si>
  <si>
    <t>Question</t>
  </si>
  <si>
    <t>Q1</t>
  </si>
  <si>
    <t>Q2</t>
  </si>
  <si>
    <t>Q3</t>
  </si>
  <si>
    <t>Q4</t>
  </si>
  <si>
    <t>Q5</t>
  </si>
  <si>
    <t>Q6</t>
  </si>
  <si>
    <t>Q7</t>
  </si>
  <si>
    <t>Q8</t>
  </si>
  <si>
    <t>Max Marks</t>
  </si>
  <si>
    <t>Percent Scored</t>
  </si>
  <si>
    <t>Scored</t>
  </si>
  <si>
    <t>Q9A</t>
  </si>
  <si>
    <t>Q9B</t>
  </si>
  <si>
    <t>Q9C</t>
  </si>
  <si>
    <t>Q10A</t>
  </si>
  <si>
    <t>Q10B</t>
  </si>
  <si>
    <r>
      <t xml:space="preserve">Instructions
1. There are excercises in the 10 worksheets named Q1 till Q10
2. Solve all the questions
3. Formulas should be enterd only in the yellow shaded cells
</t>
    </r>
    <r>
      <rPr>
        <b/>
        <sz val="11"/>
        <color rgb="FFFF0000"/>
        <rFont val="Calibri"/>
        <family val="2"/>
        <scheme val="minor"/>
      </rPr>
      <t>4. A formula enterd in non-yellow shaded cell will NOT BE Evaluated</t>
    </r>
  </si>
  <si>
    <t>Instruction</t>
  </si>
  <si>
    <t>Find the payment to be given to each student based on hours worked by them and their hourly rate.</t>
  </si>
  <si>
    <t>Also find the total hours worked, the total payment made and the average hourly rate.</t>
  </si>
  <si>
    <t>Marks: F8:F20 = 2.5; J9 = 1.5 ; J10 = 1.5 ; J11 = 3; J12 = 1.5; Total = 10 Marks</t>
  </si>
  <si>
    <t xml:space="preserve">Don't Enter Values, everywhere use formula only. </t>
  </si>
  <si>
    <t>Correct Answer</t>
  </si>
  <si>
    <t>Student Name</t>
  </si>
  <si>
    <t>Hours Worked</t>
  </si>
  <si>
    <t>Hourly Rate ($)</t>
  </si>
  <si>
    <t>Payment</t>
  </si>
  <si>
    <t>Aaron</t>
  </si>
  <si>
    <t>Chintan</t>
  </si>
  <si>
    <t>Total Hours Worked</t>
  </si>
  <si>
    <t>Disha</t>
  </si>
  <si>
    <t>Total Payment Done</t>
  </si>
  <si>
    <t>Nisha</t>
  </si>
  <si>
    <t>Average Hourly rate</t>
  </si>
  <si>
    <t>Aasha</t>
  </si>
  <si>
    <t>Total Payment Done
(Using Sumproduct)</t>
  </si>
  <si>
    <t>Sidhartha</t>
  </si>
  <si>
    <t>Shyam</t>
  </si>
  <si>
    <t>Ram</t>
  </si>
  <si>
    <t>Shubham</t>
  </si>
  <si>
    <t>Shivam</t>
  </si>
  <si>
    <t>Ragesh</t>
  </si>
  <si>
    <t>Akash</t>
  </si>
  <si>
    <t>Neelam</t>
  </si>
  <si>
    <t>Instructions</t>
  </si>
  <si>
    <t>For each of the employee, Find the tax deduction and after tax salary.</t>
  </si>
  <si>
    <t>Also find the total monthly payment, total tax deduction and total after tax salary.</t>
  </si>
  <si>
    <t>Marks: H10:H17 = 3; J10:J17 = 2 ; F20 = 1 ; H20 = 1; J20 =1;  Total = 8 Marks</t>
  </si>
  <si>
    <t>Income Tax Rate</t>
  </si>
  <si>
    <t>Employee Name</t>
  </si>
  <si>
    <t>Before Tax Salary</t>
  </si>
  <si>
    <t>Tax Deduction</t>
  </si>
  <si>
    <t>After Tax Salary</t>
  </si>
  <si>
    <t>Allen</t>
  </si>
  <si>
    <t>Tom</t>
  </si>
  <si>
    <t>John</t>
  </si>
  <si>
    <t>Mary</t>
  </si>
  <si>
    <t>Meredith</t>
  </si>
  <si>
    <t>Jack</t>
  </si>
  <si>
    <t>Tony</t>
  </si>
  <si>
    <t>Rama</t>
  </si>
  <si>
    <t>Shravani 9/25/2017 6:35:52 PM</t>
  </si>
  <si>
    <t xml:space="preserve">Create a multiplication table (which you read in school days) in the space below by entering a </t>
  </si>
  <si>
    <t>single formula in the upper left-hand cell and copying that one formula to fill the rest of the table.</t>
  </si>
  <si>
    <t>Hint</t>
  </si>
  <si>
    <t>Marks: C24:L33 = 10 Marks; Total = 10 Marks</t>
  </si>
  <si>
    <t>Use a formula in Cell C24 and drag that cell to all the cells.</t>
  </si>
  <si>
    <t>Effectively you are entering formula only once.</t>
  </si>
  <si>
    <t>Find the accumulated amount at the end of the period based on the compound interest.</t>
  </si>
  <si>
    <t>Amount is calculated as :  A = P * (1+interest rate)^n</t>
  </si>
  <si>
    <t>Use a formula in Cell C25 and drag that cell to all the cells.</t>
  </si>
  <si>
    <t>Marks: C25:I34 = 10 Marks; Total = 10 Marks</t>
  </si>
  <si>
    <t>Interest Rate</t>
  </si>
  <si>
    <t xml:space="preserve">                                                                    Value (Amount) at the end of the Year </t>
  </si>
  <si>
    <t>Amount Invested 
(Principal)</t>
  </si>
  <si>
    <t xml:space="preserve">Instructions: </t>
  </si>
  <si>
    <t>This is very simple exercise and will test your skill on cell referencing, addition, subtraction.</t>
  </si>
  <si>
    <t>First go through the assumptions that have been given below.</t>
  </si>
  <si>
    <t>Using the assumptions, you have to project the sales and cost data for the 6 months</t>
  </si>
  <si>
    <t>Total = 20 Marks. Marks: Unit Sold = 5 Marks; Price Per Unit = 5 Marks; Total Revenue = 2 Marks</t>
  </si>
  <si>
    <t>Raw Material cost = 5 Marks, Total Raw Material Cost = 2 Marks, Gross Profit = 1 Mark</t>
  </si>
  <si>
    <t xml:space="preserve">                                               ASSUMPTIONS</t>
  </si>
  <si>
    <t>First Month Sales (units)</t>
  </si>
  <si>
    <t>Growth in sales per month</t>
  </si>
  <si>
    <t>Price per unit in First Month ($)</t>
  </si>
  <si>
    <t>Growth in price per month</t>
  </si>
  <si>
    <t>Raw material cost per unit for the first month($)</t>
  </si>
  <si>
    <t>Growth in Raw Material Price per month</t>
  </si>
  <si>
    <t xml:space="preserve">                                                                                                  Sales &amp; Gross Profit Projections</t>
  </si>
  <si>
    <t>July</t>
  </si>
  <si>
    <t>August</t>
  </si>
  <si>
    <t>Sep</t>
  </si>
  <si>
    <t>Oct</t>
  </si>
  <si>
    <t>Nov</t>
  </si>
  <si>
    <t>Dec</t>
  </si>
  <si>
    <t xml:space="preserve">Units Sold </t>
  </si>
  <si>
    <t>Price Per unit (in $)</t>
  </si>
  <si>
    <t>Total Revenue  (Units sold * Price)</t>
  </si>
  <si>
    <t>Raw Materials cost per unit</t>
  </si>
  <si>
    <t>Total Raw Materials cost (Units sold * cost per unit)</t>
  </si>
  <si>
    <t>Gross Profit (Total Revenue - Total Raw Material Costs)</t>
  </si>
  <si>
    <r>
      <t xml:space="preserve">Instruction:
Find the cumulative sales for each of the month. (Total 5 Marks)
</t>
    </r>
    <r>
      <rPr>
        <b/>
        <sz val="11"/>
        <color rgb="FFFF0000"/>
        <rFont val="Calibri"/>
        <family val="2"/>
        <scheme val="minor"/>
      </rPr>
      <t xml:space="preserve">Hint : You have to write a formula in E7 and drag it till E14. </t>
    </r>
  </si>
  <si>
    <t>Month</t>
  </si>
  <si>
    <t>Sales</t>
  </si>
  <si>
    <t>Cumulative Sales</t>
  </si>
  <si>
    <r>
      <rPr>
        <b/>
        <sz val="11"/>
        <color rgb="FFFF0000"/>
        <rFont val="Calibri"/>
        <family val="2"/>
        <scheme val="minor"/>
      </rPr>
      <t xml:space="preserve">Instructions: </t>
    </r>
    <r>
      <rPr>
        <b/>
        <sz val="11"/>
        <color theme="1"/>
        <rFont val="Calibri"/>
        <family val="2"/>
        <scheme val="minor"/>
      </rPr>
      <t>Find the commission Amount for the 3 sales men in each of the year. 
Use the Sales Amount and commission rates given. Sales of each salesman is different</t>
    </r>
    <r>
      <rPr>
        <b/>
        <sz val="11"/>
        <color rgb="FFFF0000"/>
        <rFont val="Calibri"/>
        <family val="2"/>
        <scheme val="minor"/>
      </rPr>
      <t xml:space="preserve"> (Total 10 Marks)</t>
    </r>
    <r>
      <rPr>
        <b/>
        <sz val="11"/>
        <color theme="1"/>
        <rFont val="Calibri"/>
        <family val="2"/>
        <scheme val="minor"/>
      </rPr>
      <t xml:space="preserve">
</t>
    </r>
    <r>
      <rPr>
        <b/>
        <sz val="11"/>
        <color rgb="FFFF0000"/>
        <rFont val="Calibri"/>
        <family val="2"/>
        <scheme val="minor"/>
      </rPr>
      <t xml:space="preserve">Hint : You have to write a formula in E18 and drag it till M20. </t>
    </r>
  </si>
  <si>
    <t>Sales Amount (in $ '000)</t>
  </si>
  <si>
    <t>Sales Man 1 Sales</t>
  </si>
  <si>
    <t>Sales Man 2 Sales</t>
  </si>
  <si>
    <t>Sales Man 3 Sales</t>
  </si>
  <si>
    <t>Sales man 1 Commission  %</t>
  </si>
  <si>
    <t>Sales man 2  Commission  %</t>
  </si>
  <si>
    <t>Sales man 3 Commission  %</t>
  </si>
  <si>
    <t>Commission Amount (in $ '000)</t>
  </si>
  <si>
    <t>Sales Man 1 Commission Amount</t>
  </si>
  <si>
    <t>Sales Man 2 Commission Amount</t>
  </si>
  <si>
    <t>Sales Man 3 Commission Amount</t>
  </si>
  <si>
    <r>
      <t xml:space="preserve">Instruction:
(i) Find the  sales, tax and total invoice amount for each of the month. </t>
    </r>
    <r>
      <rPr>
        <b/>
        <sz val="11"/>
        <color rgb="FFFF0000"/>
        <rFont val="Calibri"/>
        <family val="2"/>
        <scheme val="minor"/>
      </rPr>
      <t>(Total 7 Marks)
F11: 1 Mark; F12:F19: 3 Marks; G11:G19: 2 Marks; H11:H19: 1 Mark</t>
    </r>
  </si>
  <si>
    <t>July 2011 Sales ($)</t>
  </si>
  <si>
    <t>Monthly Sales growth</t>
  </si>
  <si>
    <t>GST rate %</t>
  </si>
  <si>
    <t>GST</t>
  </si>
  <si>
    <t>Total Invoice 
Amount</t>
  </si>
  <si>
    <t>2019-10-31 14:54:03 | 513</t>
  </si>
  <si>
    <t>Instruction: Answer the following questions based on the problem statement and data</t>
  </si>
  <si>
    <t>Question A)</t>
  </si>
  <si>
    <r>
      <t xml:space="preserve">A sample survey data is given below. Find the percentage of votes which came against the motion. 
Please round the answer to reflect the numbers. </t>
    </r>
    <r>
      <rPr>
        <b/>
        <sz val="11"/>
        <color rgb="FFFF0000"/>
        <rFont val="Calibri"/>
        <family val="2"/>
        <scheme val="minor"/>
      </rPr>
      <t>[2 Marks]</t>
    </r>
  </si>
  <si>
    <t>Against the Motion</t>
  </si>
  <si>
    <t>Total Participants</t>
  </si>
  <si>
    <t>Percentage vote received against motion</t>
  </si>
  <si>
    <t>Question B)</t>
  </si>
  <si>
    <r>
      <t xml:space="preserve">In 1999, suppose that U.S. small cars averaged 10 km per litre and Indian cars averaged 12 km per litre . 
Also suppose that U.S. car owners drove 100 billion kilometers in their small cars and Indian car owners drove 36 billion kilometers in their cars. Find the average mileage of cars, all together. </t>
    </r>
    <r>
      <rPr>
        <b/>
        <sz val="11"/>
        <color rgb="FFFF0000"/>
        <rFont val="Calibri"/>
        <family val="2"/>
        <scheme val="minor"/>
      </rPr>
      <t>[5 Marks]</t>
    </r>
  </si>
  <si>
    <t>Mileage of US Small Cars</t>
  </si>
  <si>
    <t>Km/Litre</t>
  </si>
  <si>
    <t>Mileage of Indian Cars</t>
  </si>
  <si>
    <t>Distance travelled by US Car Owners</t>
  </si>
  <si>
    <t>billion Km</t>
  </si>
  <si>
    <t xml:space="preserve">Distance travelled by Indian Car Owners </t>
  </si>
  <si>
    <t>Average mileage of US &amp; Indian families</t>
  </si>
  <si>
    <t>Question C)</t>
  </si>
  <si>
    <t>What is the total cost to ship an order weighing 5 kg. if the breakdown of the costs are</t>
  </si>
  <si>
    <t>$ 0.2 per kg for packing, $ 0.15 per kg for insurance, $ 0.3 per kg for transportation</t>
  </si>
  <si>
    <t>and $100 flat rate for the shipping crate?</t>
  </si>
  <si>
    <t>[3 Marks]</t>
  </si>
  <si>
    <t xml:space="preserve">Weight of order = </t>
  </si>
  <si>
    <t xml:space="preserve">Packing charge per kg = </t>
  </si>
  <si>
    <t xml:space="preserve">Insurance charge per kg = </t>
  </si>
  <si>
    <t xml:space="preserve">Transportation charge per kg = </t>
  </si>
  <si>
    <t xml:space="preserve">Charge for shipping crate = </t>
  </si>
  <si>
    <t xml:space="preserve">Total cost = </t>
  </si>
  <si>
    <t>You are the owner of a chain of successful multiplexes with the following number of seats</t>
  </si>
  <si>
    <t>in each location (forum mall, phoenix mall, garuda mall)</t>
  </si>
  <si>
    <t>If the property insurance premium is $50000 per year, how much of that premium should</t>
  </si>
  <si>
    <r>
      <t xml:space="preserve">be allocated to each of the multiplex, based on percent of total seating capacity? </t>
    </r>
    <r>
      <rPr>
        <b/>
        <sz val="11"/>
        <color rgb="FFFF0000"/>
        <rFont val="Calibri"/>
        <family val="2"/>
        <scheme val="minor"/>
      </rPr>
      <t>[5 Marks]</t>
    </r>
  </si>
  <si>
    <t xml:space="preserve">Total insurance premium = </t>
  </si>
  <si>
    <t>Number of seats</t>
  </si>
  <si>
    <t>Percent of total Seats</t>
  </si>
  <si>
    <t>Premium allocation ($ Amount)</t>
  </si>
  <si>
    <t xml:space="preserve">Forum Mall = </t>
  </si>
  <si>
    <t xml:space="preserve">Phoenix Mall = </t>
  </si>
  <si>
    <t xml:space="preserve">Garuda Mall = </t>
  </si>
  <si>
    <t xml:space="preserve">Total Seats = </t>
  </si>
  <si>
    <t>If the multiplex chain opens a fourth multiplex at Mantri Mall with 498 seats,</t>
  </si>
  <si>
    <t>and the total insurance premium increases by 20%.</t>
  </si>
  <si>
    <r>
      <t xml:space="preserve">What is the new allocation of insurance premiums among the four locations?  </t>
    </r>
    <r>
      <rPr>
        <b/>
        <sz val="11"/>
        <color rgb="FFFF0000"/>
        <rFont val="Calibri"/>
        <family val="2"/>
        <scheme val="minor"/>
      </rPr>
      <t>[8 Marks]</t>
    </r>
  </si>
  <si>
    <t xml:space="preserve">Percent increase in premium = </t>
  </si>
  <si>
    <t xml:space="preserve">New insurance premium = </t>
  </si>
  <si>
    <t xml:space="preserve">Mantri Mall  = </t>
  </si>
  <si>
    <t>H55LbkCd7D</t>
  </si>
  <si>
    <t>sum</t>
  </si>
  <si>
    <t>Assignment</t>
  </si>
  <si>
    <t>SABA-I-A1</t>
  </si>
  <si>
    <t>sheet sequence</t>
  </si>
  <si>
    <t>sheet_id</t>
  </si>
  <si>
    <t>sheet name</t>
  </si>
  <si>
    <t>Q9</t>
  </si>
  <si>
    <t>Q10</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</si>
</sst>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 #,##0.00_ ;_ * \-#,##0.00_ ;_ * &quot;-&quot;??_ ;_ @_ "/>
    <numFmt numFmtId="165" formatCode="mmm\-yyyy"/>
    <numFmt numFmtId="166" formatCode="#,##0.000"/>
    <numFmt numFmtId="167" formatCode="_(* #,##0_);_(* \(#,##0\);_(* &quot;-&quot;??_);_(@_)"/>
    <numFmt numFmtId="168" formatCode="[$-409]mmm\-yy;@"/>
    <numFmt numFmtId="169" formatCode="_ * #,##0_ ;_ * \-#,##0_ ;_ * &quot;-&quot;??_ ;_ @_ "/>
    <numFmt numFmtId="170" formatCode="_-* #,##0.00\ _k_r_-;\-* #,##0.00\ _k_r_-;_-* &quot;-&quot;??\ _k_r_-;_-@_-"/>
    <numFmt numFmtId="171" formatCode="0.0%"/>
    <numFmt numFmtId="172" formatCode="&quot;$&quot;#,##0.00"/>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MS Sans Serif"/>
      <family val="2"/>
    </font>
    <font>
      <u/>
      <sz val="10"/>
      <color indexed="12"/>
      <name val="Courier (W1)"/>
    </font>
    <font>
      <sz val="11"/>
      <color rgb="FF080808"/>
      <name val="Calibri"/>
      <family val="2"/>
      <scheme val="minor"/>
    </font>
    <font>
      <b/>
      <sz val="11"/>
      <color rgb="FFFF0000"/>
      <name val="Calibri"/>
      <family val="2"/>
      <scheme val="minor"/>
    </font>
    <font>
      <b/>
      <sz val="11"/>
      <color theme="0"/>
      <name val="Calibri"/>
      <family val="2"/>
      <scheme val="minor"/>
    </font>
    <font>
      <sz val="11"/>
      <name val="Calibri"/>
      <family val="2"/>
      <scheme val="minor"/>
    </font>
    <font>
      <b/>
      <sz val="11"/>
      <name val="Calibri"/>
      <family val="2"/>
      <scheme val="minor"/>
    </font>
    <font>
      <sz val="11"/>
      <color rgb="FFFFFFFF"/>
      <name val="Calibri"/>
      <family val="2"/>
      <scheme val="minor"/>
    </font>
    <font>
      <b/>
      <sz val="10"/>
      <color indexed="10"/>
      <name val="Arial"/>
      <family val="2"/>
    </font>
    <font>
      <b/>
      <sz val="14"/>
      <color theme="1"/>
      <name val="Calibri"/>
      <family val="2"/>
      <scheme val="minor"/>
    </font>
    <font>
      <sz val="11"/>
      <color theme="1"/>
      <name val="Arial"/>
      <family val="2"/>
    </font>
    <font>
      <b/>
      <sz val="11"/>
      <color theme="0"/>
      <name val="Arial"/>
      <family val="2"/>
    </font>
    <font>
      <sz val="11"/>
      <color rgb="FF080808"/>
      <name val="Arial"/>
      <family val="2"/>
    </font>
    <font>
      <b/>
      <sz val="16"/>
      <color theme="1"/>
      <name val="Calibri"/>
      <family val="2"/>
      <scheme val="minor"/>
    </font>
    <font>
      <sz val="10"/>
      <name val="Calibri"/>
      <family val="2"/>
      <scheme val="minor"/>
    </font>
    <font>
      <b/>
      <sz val="16"/>
      <color theme="1"/>
      <name val="Arial"/>
      <family val="2"/>
    </font>
    <font>
      <b/>
      <sz val="10"/>
      <color theme="0"/>
      <name val="Arial"/>
      <family val="2"/>
    </font>
    <font>
      <sz val="10"/>
      <color rgb="FF080808"/>
      <name val="Arial"/>
      <family val="2"/>
    </font>
    <font>
      <b/>
      <sz val="11"/>
      <color theme="1"/>
      <name val="Arial"/>
      <family val="2"/>
    </font>
    <font>
      <sz val="10"/>
      <color theme="1"/>
      <name val="Arial"/>
      <family val="2"/>
    </font>
    <font>
      <sz val="11"/>
      <color indexed="9"/>
      <name val="Calibri"/>
      <family val="2"/>
    </font>
    <font>
      <sz val="11"/>
      <color indexed="16"/>
      <name val="Calibri"/>
      <family val="2"/>
      <scheme val="minor"/>
    </font>
    <font>
      <u/>
      <sz val="11"/>
      <name val="Calibri"/>
      <family val="2"/>
      <scheme val="minor"/>
    </font>
    <font>
      <sz val="11"/>
      <color rgb="FF000000"/>
      <name val="Calibri"/>
      <family val="2"/>
      <scheme val="minor"/>
    </font>
  </fonts>
  <fills count="14">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FFF99"/>
        <bgColor indexed="64"/>
      </patternFill>
    </fill>
    <fill>
      <patternFill patternType="solid">
        <fgColor theme="0"/>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8" tint="-0.49998474074526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4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theme="2" tint="-4.9989318521683403E-2"/>
      </left>
      <right/>
      <top style="medium">
        <color theme="2" tint="-4.9989318521683403E-2"/>
      </top>
      <bottom/>
      <diagonal/>
    </border>
    <border>
      <left style="medium">
        <color theme="2" tint="-4.9989318521683403E-2"/>
      </left>
      <right style="medium">
        <color theme="2" tint="-4.9989318521683403E-2"/>
      </right>
      <top style="medium">
        <color theme="2" tint="-4.9989318521683403E-2"/>
      </top>
      <bottom/>
      <diagonal/>
    </border>
    <border>
      <left style="medium">
        <color theme="2" tint="-4.9989318521683403E-2"/>
      </left>
      <right/>
      <top/>
      <bottom/>
      <diagonal/>
    </border>
    <border>
      <left style="thin">
        <color indexed="64"/>
      </left>
      <right style="thin">
        <color indexed="64"/>
      </right>
      <top/>
      <bottom style="thin">
        <color indexed="64"/>
      </bottom>
      <diagonal/>
    </border>
    <border>
      <left/>
      <right/>
      <top style="thin">
        <color indexed="64"/>
      </top>
      <bottom style="double">
        <color indexed="64"/>
      </bottom>
      <diagonal/>
    </border>
  </borders>
  <cellStyleXfs count="24">
    <xf numFmtId="0" fontId="0" fillId="0" borderId="0"/>
    <xf numFmtId="43" fontId="1" fillId="0" borderId="0" applyFont="0" applyFill="0" applyBorder="0" applyAlignment="0" applyProtection="0"/>
    <xf numFmtId="0" fontId="3" fillId="0" borderId="0"/>
    <xf numFmtId="0" fontId="4" fillId="0" borderId="0"/>
    <xf numFmtId="9" fontId="1" fillId="0" borderId="0" applyFont="0" applyFill="0" applyBorder="0" applyAlignment="0" applyProtection="0"/>
    <xf numFmtId="9" fontId="4" fillId="0" borderId="0" applyFont="0" applyFill="0" applyBorder="0" applyAlignment="0" applyProtection="0"/>
    <xf numFmtId="0" fontId="3" fillId="0" borderId="0"/>
    <xf numFmtId="164" fontId="1" fillId="0" borderId="0" applyFont="0" applyFill="0" applyBorder="0" applyAlignment="0" applyProtection="0"/>
    <xf numFmtId="164" fontId="3" fillId="0" borderId="0" applyFont="0" applyFill="0" applyBorder="0" applyAlignment="0" applyProtection="0"/>
    <xf numFmtId="0" fontId="5" fillId="0" borderId="0" applyNumberFormat="0" applyFill="0" applyBorder="0" applyAlignment="0" applyProtection="0">
      <alignment vertical="top"/>
      <protection locked="0"/>
    </xf>
    <xf numFmtId="0" fontId="1" fillId="0" borderId="0"/>
    <xf numFmtId="0" fontId="3" fillId="0" borderId="0"/>
    <xf numFmtId="9" fontId="3" fillId="0" borderId="0" applyFont="0" applyFill="0" applyBorder="0" applyAlignment="0" applyProtection="0"/>
    <xf numFmtId="165" fontId="6" fillId="3" borderId="9">
      <alignment horizontal="left"/>
    </xf>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164" fontId="1" fillId="0" borderId="0" applyFont="0" applyFill="0" applyBorder="0" applyAlignment="0" applyProtection="0"/>
    <xf numFmtId="170"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4" fontId="1" fillId="0" borderId="0" applyFont="0" applyFill="0" applyBorder="0" applyAlignment="0" applyProtection="0"/>
    <xf numFmtId="0" fontId="1" fillId="0" borderId="0"/>
  </cellStyleXfs>
  <cellXfs count="260">
    <xf numFmtId="0" fontId="0" fillId="0" borderId="0" xfId="0"/>
    <xf numFmtId="0" fontId="0" fillId="0" borderId="1" xfId="0" applyBorder="1"/>
    <xf numFmtId="0" fontId="2" fillId="2" borderId="1" xfId="0" applyFont="1" applyFill="1" applyBorder="1"/>
    <xf numFmtId="9" fontId="0" fillId="0" borderId="1" xfId="14" applyFont="1" applyBorder="1"/>
    <xf numFmtId="0" fontId="2" fillId="4" borderId="11" xfId="0" applyFont="1" applyFill="1" applyBorder="1"/>
    <xf numFmtId="0" fontId="0" fillId="4" borderId="12" xfId="0" applyFill="1" applyBorder="1"/>
    <xf numFmtId="0" fontId="0" fillId="4" borderId="13" xfId="0" applyFill="1" applyBorder="1"/>
    <xf numFmtId="0" fontId="2" fillId="4" borderId="14" xfId="0" applyFont="1" applyFill="1" applyBorder="1"/>
    <xf numFmtId="0" fontId="0" fillId="4" borderId="15" xfId="0" applyFill="1" applyBorder="1"/>
    <xf numFmtId="0" fontId="0" fillId="4" borderId="16" xfId="0" applyFill="1" applyBorder="1"/>
    <xf numFmtId="0" fontId="0" fillId="0" borderId="0" xfId="0" applyFill="1"/>
    <xf numFmtId="0" fontId="2" fillId="4" borderId="17" xfId="0" applyFont="1" applyFill="1" applyBorder="1" applyAlignment="1"/>
    <xf numFmtId="0" fontId="2" fillId="4" borderId="0" xfId="0" applyFont="1" applyFill="1" applyBorder="1" applyAlignment="1"/>
    <xf numFmtId="0" fontId="2" fillId="4" borderId="18" xfId="0" applyFont="1" applyFill="1" applyBorder="1" applyAlignment="1"/>
    <xf numFmtId="0" fontId="2" fillId="0" borderId="0" xfId="0" applyFont="1" applyFill="1" applyAlignment="1"/>
    <xf numFmtId="0" fontId="7" fillId="4" borderId="19" xfId="0" applyFont="1" applyFill="1" applyBorder="1" applyAlignment="1"/>
    <xf numFmtId="0" fontId="2" fillId="4" borderId="20" xfId="0" applyFont="1" applyFill="1" applyBorder="1" applyAlignment="1"/>
    <xf numFmtId="0" fontId="2" fillId="4" borderId="21" xfId="0" applyFont="1" applyFill="1" applyBorder="1" applyAlignment="1"/>
    <xf numFmtId="2" fontId="0" fillId="0" borderId="1" xfId="16" applyNumberFormat="1" applyFont="1" applyBorder="1"/>
    <xf numFmtId="3" fontId="9" fillId="5" borderId="1" xfId="3" applyNumberFormat="1" applyFont="1" applyFill="1" applyBorder="1"/>
    <xf numFmtId="0" fontId="2" fillId="0" borderId="1" xfId="0" applyFont="1" applyBorder="1"/>
    <xf numFmtId="0" fontId="2" fillId="0" borderId="1" xfId="0" applyFont="1" applyFill="1" applyBorder="1"/>
    <xf numFmtId="166" fontId="9" fillId="5" borderId="1" xfId="3" applyNumberFormat="1" applyFont="1" applyFill="1" applyBorder="1"/>
    <xf numFmtId="0" fontId="2" fillId="0" borderId="1" xfId="0" applyFont="1" applyFill="1" applyBorder="1" applyAlignment="1">
      <alignment wrapText="1"/>
    </xf>
    <xf numFmtId="0" fontId="2" fillId="4" borderId="22" xfId="0" applyFont="1" applyFill="1" applyBorder="1"/>
    <xf numFmtId="0" fontId="0" fillId="0" borderId="23" xfId="0" applyBorder="1"/>
    <xf numFmtId="0" fontId="0" fillId="0" borderId="24" xfId="0" applyBorder="1"/>
    <xf numFmtId="0" fontId="2" fillId="4" borderId="23" xfId="0" applyFont="1" applyFill="1" applyBorder="1"/>
    <xf numFmtId="0" fontId="7" fillId="4" borderId="22" xfId="0" applyFont="1" applyFill="1" applyBorder="1" applyAlignment="1"/>
    <xf numFmtId="0" fontId="2" fillId="4" borderId="23" xfId="0" applyFont="1" applyFill="1" applyBorder="1" applyAlignment="1"/>
    <xf numFmtId="0" fontId="2" fillId="4" borderId="24" xfId="0" applyFont="1" applyFill="1" applyBorder="1" applyAlignment="1"/>
    <xf numFmtId="0" fontId="2" fillId="6" borderId="0" xfId="0" applyFont="1" applyFill="1" applyAlignment="1">
      <alignment horizontal="left" wrapText="1"/>
    </xf>
    <xf numFmtId="0" fontId="0" fillId="6" borderId="0" xfId="0" applyFill="1"/>
    <xf numFmtId="9" fontId="0" fillId="2" borderId="1" xfId="14" applyFont="1" applyFill="1" applyBorder="1"/>
    <xf numFmtId="9" fontId="0" fillId="2" borderId="0" xfId="14" applyFont="1" applyFill="1" applyBorder="1"/>
    <xf numFmtId="0" fontId="10" fillId="2" borderId="1" xfId="0" applyFont="1" applyFill="1" applyBorder="1"/>
    <xf numFmtId="0" fontId="10" fillId="2" borderId="25" xfId="0" applyFont="1" applyFill="1" applyBorder="1"/>
    <xf numFmtId="8" fontId="0" fillId="0" borderId="22" xfId="0" applyNumberFormat="1" applyBorder="1"/>
    <xf numFmtId="8" fontId="0" fillId="0" borderId="4" xfId="0" applyNumberFormat="1" applyBorder="1"/>
    <xf numFmtId="8" fontId="0" fillId="5" borderId="1" xfId="0" applyNumberFormat="1" applyFill="1" applyBorder="1"/>
    <xf numFmtId="0" fontId="0" fillId="0" borderId="3" xfId="0" applyBorder="1"/>
    <xf numFmtId="8" fontId="0" fillId="0" borderId="0" xfId="0" applyNumberFormat="1" applyBorder="1"/>
    <xf numFmtId="3" fontId="9" fillId="5" borderId="0" xfId="3" applyNumberFormat="1" applyFont="1" applyFill="1" applyBorder="1"/>
    <xf numFmtId="0" fontId="0" fillId="0" borderId="22" xfId="0" applyBorder="1"/>
    <xf numFmtId="0" fontId="11" fillId="0" borderId="0" xfId="0" applyFont="1"/>
    <xf numFmtId="0" fontId="2" fillId="4" borderId="24" xfId="0" applyFont="1"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5" xfId="0" applyFont="1" applyFill="1" applyBorder="1"/>
    <xf numFmtId="0" fontId="0" fillId="0" borderId="6" xfId="0" applyBorder="1"/>
    <xf numFmtId="0" fontId="0" fillId="0" borderId="7" xfId="0" applyBorder="1"/>
    <xf numFmtId="0" fontId="0" fillId="0" borderId="8" xfId="0" applyBorder="1"/>
    <xf numFmtId="0" fontId="7" fillId="4" borderId="22" xfId="0" applyFont="1" applyFill="1" applyBorder="1"/>
    <xf numFmtId="0" fontId="0" fillId="4" borderId="23" xfId="0" applyFill="1" applyBorder="1"/>
    <xf numFmtId="0" fontId="0" fillId="4" borderId="24" xfId="0" applyFill="1" applyBorder="1"/>
    <xf numFmtId="0" fontId="0" fillId="0" borderId="4" xfId="0" applyBorder="1"/>
    <xf numFmtId="0" fontId="0" fillId="0" borderId="5" xfId="0" applyBorder="1"/>
    <xf numFmtId="0" fontId="7" fillId="4" borderId="0" xfId="0" applyFont="1" applyFill="1" applyBorder="1"/>
    <xf numFmtId="0" fontId="0" fillId="4" borderId="0" xfId="0" applyFill="1" applyBorder="1"/>
    <xf numFmtId="0" fontId="0" fillId="0" borderId="0" xfId="0" applyBorder="1"/>
    <xf numFmtId="0" fontId="12" fillId="0" borderId="0" xfId="0" applyFont="1" applyAlignment="1">
      <alignment horizontal="center"/>
    </xf>
    <xf numFmtId="0" fontId="2" fillId="2" borderId="0" xfId="0" applyFont="1" applyFill="1" applyBorder="1" applyAlignment="1">
      <alignment horizontal="center"/>
    </xf>
    <xf numFmtId="0" fontId="12" fillId="0" borderId="0" xfId="0" applyFont="1"/>
    <xf numFmtId="0" fontId="2" fillId="4" borderId="6" xfId="6" applyFont="1" applyFill="1" applyBorder="1" applyAlignment="1"/>
    <xf numFmtId="0" fontId="2" fillId="4" borderId="7" xfId="6" applyFont="1" applyFill="1" applyBorder="1" applyAlignment="1"/>
    <xf numFmtId="0" fontId="2" fillId="4" borderId="8" xfId="6" applyFont="1" applyFill="1" applyBorder="1" applyAlignment="1"/>
    <xf numFmtId="0" fontId="2" fillId="4" borderId="3" xfId="6" applyFont="1" applyFill="1" applyBorder="1" applyAlignment="1"/>
    <xf numFmtId="0" fontId="2" fillId="4" borderId="4" xfId="6" applyFont="1" applyFill="1" applyBorder="1" applyAlignment="1"/>
    <xf numFmtId="0" fontId="2" fillId="4" borderId="5" xfId="6" applyFont="1" applyFill="1" applyBorder="1" applyAlignment="1"/>
    <xf numFmtId="0" fontId="7" fillId="4" borderId="22" xfId="6" applyFont="1" applyFill="1" applyBorder="1" applyAlignment="1"/>
    <xf numFmtId="0" fontId="7" fillId="4" borderId="23" xfId="6" applyFont="1" applyFill="1" applyBorder="1" applyAlignment="1"/>
    <xf numFmtId="0" fontId="2" fillId="4" borderId="23" xfId="6" applyFont="1" applyFill="1" applyBorder="1" applyAlignment="1"/>
    <xf numFmtId="0" fontId="2" fillId="4" borderId="24" xfId="6" applyFont="1" applyFill="1" applyBorder="1" applyAlignment="1"/>
    <xf numFmtId="0" fontId="7" fillId="4" borderId="0" xfId="6" applyFont="1" applyFill="1" applyBorder="1" applyAlignment="1"/>
    <xf numFmtId="0" fontId="2" fillId="4" borderId="0" xfId="6" applyFont="1" applyFill="1" applyBorder="1" applyAlignment="1"/>
    <xf numFmtId="0" fontId="2" fillId="0" borderId="0" xfId="6" applyFont="1" applyFill="1" applyAlignment="1"/>
    <xf numFmtId="9" fontId="0" fillId="2" borderId="1" xfId="0" applyNumberFormat="1" applyFill="1" applyBorder="1"/>
    <xf numFmtId="9" fontId="0" fillId="0" borderId="0" xfId="0" applyNumberFormat="1" applyBorder="1"/>
    <xf numFmtId="0" fontId="2" fillId="0" borderId="22" xfId="0" applyFont="1" applyBorder="1"/>
    <xf numFmtId="0" fontId="2" fillId="0" borderId="22" xfId="0" applyFont="1" applyBorder="1" applyAlignment="1"/>
    <xf numFmtId="0" fontId="2" fillId="0" borderId="23" xfId="0" applyFont="1" applyBorder="1" applyAlignment="1"/>
    <xf numFmtId="0" fontId="2" fillId="0" borderId="24" xfId="0" applyFont="1" applyBorder="1" applyAlignment="1"/>
    <xf numFmtId="0" fontId="2" fillId="0" borderId="1" xfId="0" applyFont="1" applyBorder="1" applyAlignment="1">
      <alignment wrapText="1"/>
    </xf>
    <xf numFmtId="6" fontId="0" fillId="0" borderId="1" xfId="0" applyNumberFormat="1" applyBorder="1"/>
    <xf numFmtId="1" fontId="0" fillId="5" borderId="1" xfId="0" applyNumberFormat="1" applyFill="1" applyBorder="1"/>
    <xf numFmtId="0" fontId="2" fillId="7" borderId="14" xfId="0" applyFont="1" applyFill="1" applyBorder="1"/>
    <xf numFmtId="0" fontId="0" fillId="7" borderId="15" xfId="0" applyFill="1" applyBorder="1"/>
    <xf numFmtId="0" fontId="0" fillId="7" borderId="16" xfId="0" applyFill="1" applyBorder="1"/>
    <xf numFmtId="0" fontId="2" fillId="7" borderId="17" xfId="0" applyFont="1" applyFill="1" applyBorder="1"/>
    <xf numFmtId="0" fontId="0" fillId="7" borderId="0" xfId="0" applyFill="1" applyBorder="1"/>
    <xf numFmtId="0" fontId="0" fillId="7" borderId="18" xfId="0" applyFill="1" applyBorder="1"/>
    <xf numFmtId="0" fontId="2" fillId="7" borderId="19" xfId="0" applyFont="1" applyFill="1" applyBorder="1"/>
    <xf numFmtId="0" fontId="0" fillId="7" borderId="20" xfId="0" applyFill="1" applyBorder="1"/>
    <xf numFmtId="0" fontId="0" fillId="7" borderId="21" xfId="0" applyFill="1" applyBorder="1"/>
    <xf numFmtId="0" fontId="7" fillId="7" borderId="11" xfId="0" applyFont="1" applyFill="1" applyBorder="1"/>
    <xf numFmtId="0" fontId="0" fillId="7" borderId="12" xfId="0" applyFill="1" applyBorder="1"/>
    <xf numFmtId="0" fontId="0" fillId="7" borderId="13" xfId="0" applyFill="1" applyBorder="1"/>
    <xf numFmtId="0" fontId="7" fillId="0" borderId="0" xfId="0" applyFont="1" applyFill="1" applyAlignment="1">
      <alignment horizontal="left" wrapText="1"/>
    </xf>
    <xf numFmtId="0" fontId="7" fillId="0" borderId="0" xfId="0" applyFont="1" applyFill="1" applyAlignment="1">
      <alignment horizontal="left"/>
    </xf>
    <xf numFmtId="0" fontId="2" fillId="8" borderId="22" xfId="0" applyFont="1" applyFill="1" applyBorder="1" applyAlignment="1"/>
    <xf numFmtId="0" fontId="2" fillId="8" borderId="24" xfId="0" applyFont="1" applyFill="1" applyBorder="1" applyAlignment="1"/>
    <xf numFmtId="0" fontId="2" fillId="8" borderId="0" xfId="0" applyFont="1" applyFill="1" applyBorder="1" applyAlignment="1"/>
    <xf numFmtId="167" fontId="0" fillId="0" borderId="1" xfId="15" applyNumberFormat="1" applyFont="1" applyBorder="1"/>
    <xf numFmtId="167" fontId="0" fillId="0" borderId="0" xfId="15" applyNumberFormat="1" applyFont="1" applyBorder="1"/>
    <xf numFmtId="9" fontId="0" fillId="0" borderId="1" xfId="0" applyNumberFormat="1" applyBorder="1"/>
    <xf numFmtId="10" fontId="0" fillId="0" borderId="1" xfId="0" applyNumberFormat="1" applyBorder="1"/>
    <xf numFmtId="10" fontId="0" fillId="0" borderId="0" xfId="0" applyNumberFormat="1" applyBorder="1"/>
    <xf numFmtId="0" fontId="13" fillId="2" borderId="22" xfId="0" applyFont="1" applyFill="1" applyBorder="1" applyAlignment="1"/>
    <xf numFmtId="0" fontId="13" fillId="2" borderId="23" xfId="0" applyFont="1" applyFill="1" applyBorder="1" applyAlignment="1"/>
    <xf numFmtId="0" fontId="13" fillId="2" borderId="24" xfId="0" applyFont="1" applyFill="1" applyBorder="1" applyAlignment="1"/>
    <xf numFmtId="10" fontId="0" fillId="0" borderId="0" xfId="0" applyNumberFormat="1"/>
    <xf numFmtId="168" fontId="2" fillId="0" borderId="1" xfId="0" quotePrefix="1" applyNumberFormat="1" applyFont="1" applyBorder="1"/>
    <xf numFmtId="167" fontId="0" fillId="5" borderId="1" xfId="15" applyNumberFormat="1" applyFont="1" applyFill="1" applyBorder="1"/>
    <xf numFmtId="43" fontId="0" fillId="5" borderId="1" xfId="15" applyNumberFormat="1" applyFont="1" applyFill="1" applyBorder="1"/>
    <xf numFmtId="165" fontId="14" fillId="0" borderId="0" xfId="17" applyNumberFormat="1" applyFont="1" applyFill="1" applyAlignment="1">
      <alignment horizontal="left"/>
    </xf>
    <xf numFmtId="169" fontId="3" fillId="0" borderId="0" xfId="18" applyNumberFormat="1" applyFont="1" applyFill="1"/>
    <xf numFmtId="0" fontId="14" fillId="0" borderId="0" xfId="17" applyFont="1" applyFill="1"/>
    <xf numFmtId="165" fontId="15" fillId="9" borderId="26" xfId="17" applyNumberFormat="1" applyFont="1" applyFill="1" applyBorder="1" applyAlignment="1">
      <alignment horizontal="left" vertical="center"/>
    </xf>
    <xf numFmtId="169" fontId="15" fillId="9" borderId="26" xfId="18" applyNumberFormat="1" applyFont="1" applyFill="1" applyBorder="1" applyAlignment="1">
      <alignment horizontal="center" vertical="center"/>
    </xf>
    <xf numFmtId="169" fontId="15" fillId="9" borderId="27" xfId="18" applyNumberFormat="1" applyFont="1" applyFill="1" applyBorder="1" applyAlignment="1">
      <alignment horizontal="center" vertical="center"/>
    </xf>
    <xf numFmtId="0" fontId="14" fillId="0" borderId="0" xfId="17" applyFont="1" applyFill="1" applyAlignment="1">
      <alignment vertical="center"/>
    </xf>
    <xf numFmtId="165" fontId="16" fillId="6" borderId="1" xfId="17" applyNumberFormat="1" applyFont="1" applyFill="1" applyBorder="1" applyAlignment="1">
      <alignment horizontal="left"/>
    </xf>
    <xf numFmtId="169" fontId="16" fillId="6" borderId="1" xfId="18" applyNumberFormat="1" applyFont="1" applyFill="1" applyBorder="1"/>
    <xf numFmtId="0" fontId="1" fillId="0" borderId="0" xfId="0" applyFont="1"/>
    <xf numFmtId="165" fontId="17" fillId="0" borderId="0" xfId="17" applyNumberFormat="1" applyFont="1" applyFill="1" applyAlignment="1">
      <alignment horizontal="left"/>
    </xf>
    <xf numFmtId="169" fontId="18" fillId="0" borderId="0" xfId="8" applyNumberFormat="1" applyFont="1" applyFill="1"/>
    <xf numFmtId="169" fontId="1" fillId="0" borderId="0" xfId="8" applyNumberFormat="1" applyFont="1" applyFill="1"/>
    <xf numFmtId="0" fontId="1" fillId="0" borderId="0" xfId="17" applyFont="1" applyFill="1"/>
    <xf numFmtId="165" fontId="1" fillId="0" borderId="0" xfId="17" applyNumberFormat="1" applyFont="1" applyFill="1" applyAlignment="1">
      <alignment vertical="center"/>
    </xf>
    <xf numFmtId="1" fontId="8" fillId="9" borderId="28" xfId="17" applyNumberFormat="1" applyFont="1" applyFill="1" applyBorder="1" applyAlignment="1">
      <alignment horizontal="center" vertical="center"/>
    </xf>
    <xf numFmtId="165" fontId="6" fillId="3" borderId="1" xfId="17" applyNumberFormat="1" applyFont="1" applyFill="1" applyBorder="1" applyAlignment="1">
      <alignment horizontal="left" vertical="center"/>
    </xf>
    <xf numFmtId="1" fontId="6" fillId="3" borderId="1" xfId="17" applyNumberFormat="1" applyFont="1" applyFill="1" applyBorder="1" applyAlignment="1">
      <alignment horizontal="left" vertical="center"/>
    </xf>
    <xf numFmtId="165" fontId="1" fillId="0" borderId="0" xfId="17" applyNumberFormat="1" applyFont="1" applyFill="1" applyAlignment="1">
      <alignment horizontal="left" vertical="center"/>
    </xf>
    <xf numFmtId="169" fontId="18" fillId="0" borderId="0" xfId="8" applyNumberFormat="1" applyFont="1" applyFill="1" applyAlignment="1">
      <alignment vertical="center"/>
    </xf>
    <xf numFmtId="169" fontId="1" fillId="0" borderId="0" xfId="8" applyNumberFormat="1" applyFont="1" applyFill="1" applyAlignment="1">
      <alignment vertical="center"/>
    </xf>
    <xf numFmtId="0" fontId="1" fillId="0" borderId="0" xfId="17" applyFont="1" applyFill="1" applyAlignment="1">
      <alignment vertical="center"/>
    </xf>
    <xf numFmtId="165" fontId="8" fillId="9" borderId="26" xfId="17" applyNumberFormat="1" applyFont="1" applyFill="1" applyBorder="1" applyAlignment="1">
      <alignment horizontal="left" vertical="center"/>
    </xf>
    <xf numFmtId="10" fontId="6" fillId="3" borderId="1" xfId="12" applyNumberFormat="1" applyFont="1" applyFill="1" applyBorder="1" applyAlignment="1">
      <alignment horizontal="right" vertical="center"/>
    </xf>
    <xf numFmtId="0" fontId="18" fillId="0" borderId="0" xfId="11" applyFont="1" applyAlignment="1">
      <alignment vertical="center"/>
    </xf>
    <xf numFmtId="1" fontId="8" fillId="9" borderId="26" xfId="17" applyNumberFormat="1" applyFont="1" applyFill="1" applyBorder="1" applyAlignment="1">
      <alignment horizontal="center" vertical="center"/>
    </xf>
    <xf numFmtId="4" fontId="9" fillId="5" borderId="1" xfId="3" applyNumberFormat="1" applyFont="1" applyFill="1" applyBorder="1"/>
    <xf numFmtId="165" fontId="19" fillId="0" borderId="0" xfId="17" applyNumberFormat="1" applyFont="1" applyFill="1" applyAlignment="1">
      <alignment horizontal="left"/>
    </xf>
    <xf numFmtId="169" fontId="20" fillId="9" borderId="1" xfId="18" applyNumberFormat="1" applyFont="1" applyFill="1" applyBorder="1" applyAlignment="1">
      <alignment horizontal="left" vertical="center"/>
    </xf>
    <xf numFmtId="1" fontId="21" fillId="11" borderId="1" xfId="12" applyNumberFormat="1" applyFont="1" applyFill="1" applyBorder="1" applyAlignment="1">
      <alignment vertical="center"/>
    </xf>
    <xf numFmtId="171" fontId="21" fillId="11" borderId="1" xfId="12" applyNumberFormat="1" applyFont="1" applyFill="1" applyBorder="1" applyAlignment="1">
      <alignment vertical="center"/>
    </xf>
    <xf numFmtId="169" fontId="3" fillId="0" borderId="0" xfId="18" applyNumberFormat="1" applyFont="1" applyFill="1" applyAlignment="1">
      <alignment vertical="center"/>
    </xf>
    <xf numFmtId="165" fontId="23" fillId="0" borderId="0" xfId="17" applyNumberFormat="1" applyFont="1" applyFill="1" applyAlignment="1">
      <alignment horizontal="left"/>
    </xf>
    <xf numFmtId="165" fontId="20" fillId="9" borderId="26" xfId="17" applyNumberFormat="1" applyFont="1" applyFill="1" applyBorder="1" applyAlignment="1">
      <alignment horizontal="left" vertical="center"/>
    </xf>
    <xf numFmtId="169" fontId="20" fillId="9" borderId="26" xfId="18" applyNumberFormat="1" applyFont="1" applyFill="1" applyBorder="1" applyAlignment="1">
      <alignment horizontal="center" vertical="center"/>
    </xf>
    <xf numFmtId="169" fontId="20" fillId="9" borderId="26" xfId="18" applyNumberFormat="1" applyFont="1" applyFill="1" applyBorder="1" applyAlignment="1">
      <alignment horizontal="center" vertical="center" wrapText="1"/>
    </xf>
    <xf numFmtId="165" fontId="21" fillId="6" borderId="1" xfId="17" applyNumberFormat="1" applyFont="1" applyFill="1" applyBorder="1" applyAlignment="1">
      <alignment horizontal="left"/>
    </xf>
    <xf numFmtId="0" fontId="24" fillId="0" borderId="0" xfId="0" applyFont="1"/>
    <xf numFmtId="0" fontId="2" fillId="0" borderId="0" xfId="0" applyFont="1" applyFill="1" applyAlignment="1">
      <alignment horizontal="left" wrapText="1"/>
    </xf>
    <xf numFmtId="0" fontId="10" fillId="0" borderId="0" xfId="3" applyFont="1"/>
    <xf numFmtId="0" fontId="9" fillId="0" borderId="0" xfId="3" applyFont="1"/>
    <xf numFmtId="0" fontId="9" fillId="12" borderId="29" xfId="3" applyFont="1" applyFill="1" applyBorder="1"/>
    <xf numFmtId="0" fontId="9" fillId="12" borderId="1" xfId="3" applyFont="1" applyFill="1" applyBorder="1"/>
    <xf numFmtId="10" fontId="9" fillId="13" borderId="1" xfId="3" applyNumberFormat="1" applyFont="1" applyFill="1" applyBorder="1"/>
    <xf numFmtId="3" fontId="9" fillId="13" borderId="1" xfId="3" applyNumberFormat="1" applyFont="1" applyFill="1" applyBorder="1"/>
    <xf numFmtId="0" fontId="9" fillId="0" borderId="1" xfId="3" applyFont="1" applyBorder="1" applyAlignment="1">
      <alignment horizontal="center" wrapText="1"/>
    </xf>
    <xf numFmtId="0" fontId="9" fillId="0" borderId="0" xfId="3" applyFont="1" applyAlignment="1">
      <alignment horizontal="center" wrapText="1"/>
    </xf>
    <xf numFmtId="166" fontId="9" fillId="13" borderId="1" xfId="3" applyNumberFormat="1" applyFont="1" applyFill="1" applyBorder="1"/>
    <xf numFmtId="0" fontId="9" fillId="2" borderId="14" xfId="3" applyFont="1" applyFill="1" applyBorder="1"/>
    <xf numFmtId="0" fontId="9" fillId="2" borderId="15" xfId="3" applyFont="1" applyFill="1" applyBorder="1"/>
    <xf numFmtId="0" fontId="9" fillId="2" borderId="16" xfId="3" applyFont="1" applyFill="1" applyBorder="1"/>
    <xf numFmtId="0" fontId="25" fillId="0" borderId="0" xfId="3" applyFont="1"/>
    <xf numFmtId="0" fontId="9" fillId="2" borderId="17" xfId="3" applyFont="1" applyFill="1" applyBorder="1"/>
    <xf numFmtId="0" fontId="9" fillId="2" borderId="0" xfId="3" applyFont="1" applyFill="1" applyBorder="1"/>
    <xf numFmtId="0" fontId="9" fillId="2" borderId="18" xfId="3" applyFont="1" applyFill="1" applyBorder="1"/>
    <xf numFmtId="0" fontId="9" fillId="2" borderId="19" xfId="3" applyFont="1" applyFill="1" applyBorder="1"/>
    <xf numFmtId="0" fontId="9" fillId="2" borderId="20" xfId="3" applyFont="1" applyFill="1" applyBorder="1"/>
    <xf numFmtId="0" fontId="7" fillId="2" borderId="20" xfId="3" applyFont="1" applyFill="1" applyBorder="1"/>
    <xf numFmtId="0" fontId="9" fillId="2" borderId="21" xfId="3" applyFont="1" applyFill="1" applyBorder="1"/>
    <xf numFmtId="0" fontId="9" fillId="0" borderId="0" xfId="3" applyFont="1" applyAlignment="1">
      <alignment horizontal="right"/>
    </xf>
    <xf numFmtId="0" fontId="10" fillId="2" borderId="0" xfId="3" applyFont="1" applyFill="1" applyBorder="1" applyAlignment="1">
      <alignment horizontal="center"/>
    </xf>
    <xf numFmtId="4" fontId="9" fillId="13" borderId="1" xfId="3" applyNumberFormat="1" applyFont="1" applyFill="1" applyBorder="1"/>
    <xf numFmtId="172" fontId="9" fillId="13" borderId="1" xfId="3" applyNumberFormat="1" applyFont="1" applyFill="1" applyBorder="1"/>
    <xf numFmtId="172" fontId="9" fillId="5" borderId="30" xfId="3" applyNumberFormat="1" applyFont="1" applyFill="1" applyBorder="1"/>
    <xf numFmtId="0" fontId="10" fillId="0" borderId="0" xfId="3" applyFont="1" applyAlignment="1">
      <alignment horizontal="right"/>
    </xf>
    <xf numFmtId="0" fontId="26" fillId="0" borderId="0" xfId="3" applyFont="1"/>
    <xf numFmtId="0" fontId="9" fillId="0" borderId="25" xfId="3" applyFont="1" applyBorder="1" applyAlignment="1">
      <alignment horizontal="center" wrapText="1"/>
    </xf>
    <xf numFmtId="0" fontId="9" fillId="0" borderId="29" xfId="3" applyFont="1" applyBorder="1" applyAlignment="1">
      <alignment horizontal="center" wrapText="1"/>
    </xf>
    <xf numFmtId="3" fontId="9" fillId="2" borderId="1" xfId="3" applyNumberFormat="1" applyFont="1" applyFill="1" applyBorder="1"/>
    <xf numFmtId="10" fontId="9" fillId="13" borderId="29" xfId="14" applyNumberFormat="1" applyFont="1" applyFill="1" applyBorder="1"/>
    <xf numFmtId="9" fontId="9" fillId="13" borderId="1" xfId="14" applyFont="1" applyFill="1" applyBorder="1"/>
    <xf numFmtId="0" fontId="9" fillId="2" borderId="0" xfId="3" applyFont="1" applyFill="1" applyBorder="1" applyAlignment="1">
      <alignment horizontal="center"/>
    </xf>
    <xf numFmtId="0" fontId="9" fillId="0" borderId="0" xfId="3" applyFont="1" applyAlignment="1">
      <alignment horizontal="center"/>
    </xf>
    <xf numFmtId="0" fontId="11" fillId="0" borderId="0" xfId="0" applyNumberFormat="1" applyFont="1"/>
    <xf numFmtId="0" fontId="0" fillId="0" borderId="1" xfId="0" applyBorder="1"/>
    <xf numFmtId="0" fontId="27" fillId="5" borderId="1" xfId="0" applyFont="1" applyFill="1" applyBorder="1" applyAlignment="1">
      <alignment horizontal="center" vertical="center"/>
    </xf>
    <xf numFmtId="0" fontId="0" fillId="0" borderId="1" xfId="0" applyFill="1" applyBorder="1"/>
    <xf numFmtId="0" fontId="2" fillId="2" borderId="6" xfId="0" applyFont="1" applyFill="1" applyBorder="1" applyAlignment="1">
      <alignment horizontal="left" wrapText="1"/>
    </xf>
    <xf numFmtId="0" fontId="2" fillId="2" borderId="7" xfId="0" applyFont="1" applyFill="1" applyBorder="1" applyAlignment="1">
      <alignment horizontal="left" wrapText="1"/>
    </xf>
    <xf numFmtId="0" fontId="2" fillId="2" borderId="8" xfId="0" applyFont="1" applyFill="1" applyBorder="1" applyAlignment="1">
      <alignment horizontal="left" wrapText="1"/>
    </xf>
    <xf numFmtId="0" fontId="2" fillId="2" borderId="10" xfId="0" applyFont="1" applyFill="1" applyBorder="1" applyAlignment="1">
      <alignment horizontal="left" wrapText="1"/>
    </xf>
    <xf numFmtId="0" fontId="2" fillId="2" borderId="0" xfId="0" applyFont="1" applyFill="1" applyBorder="1" applyAlignment="1">
      <alignment horizontal="left" wrapText="1"/>
    </xf>
    <xf numFmtId="0" fontId="2" fillId="2" borderId="2" xfId="0" applyFont="1" applyFill="1" applyBorder="1" applyAlignment="1">
      <alignment horizontal="left" wrapText="1"/>
    </xf>
    <xf numFmtId="0" fontId="2" fillId="2" borderId="3" xfId="0" applyFont="1" applyFill="1" applyBorder="1" applyAlignment="1">
      <alignment horizontal="left" wrapText="1"/>
    </xf>
    <xf numFmtId="0" fontId="2" fillId="2" borderId="4" xfId="0" applyFont="1" applyFill="1" applyBorder="1" applyAlignment="1">
      <alignment horizontal="left" wrapText="1"/>
    </xf>
    <xf numFmtId="0" fontId="2" fillId="2" borderId="5" xfId="0" applyFont="1" applyFill="1" applyBorder="1" applyAlignment="1">
      <alignment horizontal="left" wrapText="1"/>
    </xf>
    <xf numFmtId="0" fontId="0" fillId="0" borderId="1" xfId="0" applyFill="1" applyBorder="1" applyAlignment="1">
      <alignment horizontal="center"/>
    </xf>
    <xf numFmtId="0" fontId="2" fillId="2" borderId="22" xfId="0" applyFont="1" applyFill="1" applyBorder="1" applyAlignment="1">
      <alignment horizontal="center"/>
    </xf>
    <xf numFmtId="0" fontId="2" fillId="2" borderId="23" xfId="0" applyFont="1" applyFill="1" applyBorder="1" applyAlignment="1">
      <alignment horizontal="center"/>
    </xf>
    <xf numFmtId="0" fontId="2" fillId="2" borderId="24" xfId="0" applyFont="1" applyFill="1" applyBorder="1" applyAlignment="1">
      <alignment horizontal="center"/>
    </xf>
    <xf numFmtId="0" fontId="2" fillId="4" borderId="6" xfId="0" applyFont="1" applyFill="1" applyBorder="1" applyAlignment="1">
      <alignment horizontal="left"/>
    </xf>
    <xf numFmtId="0" fontId="2" fillId="4" borderId="7" xfId="0" applyFont="1" applyFill="1" applyBorder="1" applyAlignment="1">
      <alignment horizontal="left"/>
    </xf>
    <xf numFmtId="0" fontId="2" fillId="4" borderId="3" xfId="0" applyFont="1" applyFill="1" applyBorder="1" applyAlignment="1">
      <alignment horizontal="left"/>
    </xf>
    <xf numFmtId="0" fontId="2" fillId="4" borderId="4" xfId="0" applyFont="1" applyFill="1" applyBorder="1" applyAlignment="1">
      <alignment horizontal="left"/>
    </xf>
    <xf numFmtId="0" fontId="2" fillId="4" borderId="5" xfId="0" applyFont="1" applyFill="1" applyBorder="1" applyAlignment="1">
      <alignment horizontal="left"/>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0" borderId="0" xfId="0" applyFont="1" applyAlignment="1">
      <alignment horizontal="center"/>
    </xf>
    <xf numFmtId="0" fontId="0" fillId="0" borderId="1" xfId="0" applyFont="1" applyBorder="1"/>
    <xf numFmtId="0" fontId="0" fillId="0" borderId="1" xfId="0" applyBorder="1"/>
    <xf numFmtId="0" fontId="0" fillId="0" borderId="1" xfId="0" applyFont="1" applyBorder="1" applyAlignment="1">
      <alignment wrapText="1"/>
    </xf>
    <xf numFmtId="0" fontId="2" fillId="2" borderId="11" xfId="11" applyFont="1" applyFill="1" applyBorder="1" applyAlignment="1">
      <alignment horizontal="left" wrapText="1"/>
    </xf>
    <xf numFmtId="0" fontId="2" fillId="2" borderId="12" xfId="11" applyFont="1" applyFill="1" applyBorder="1" applyAlignment="1">
      <alignment horizontal="left" wrapText="1"/>
    </xf>
    <xf numFmtId="0" fontId="2" fillId="2" borderId="13" xfId="11" applyFont="1" applyFill="1" applyBorder="1" applyAlignment="1">
      <alignment horizontal="left" wrapText="1"/>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165" fontId="2" fillId="10" borderId="11" xfId="17" applyNumberFormat="1" applyFont="1" applyFill="1" applyBorder="1" applyAlignment="1">
      <alignment horizontal="center"/>
    </xf>
    <xf numFmtId="165" fontId="2" fillId="10" borderId="12" xfId="17" applyNumberFormat="1" applyFont="1" applyFill="1" applyBorder="1" applyAlignment="1">
      <alignment horizontal="center"/>
    </xf>
    <xf numFmtId="165" fontId="2" fillId="10" borderId="13" xfId="17" applyNumberFormat="1"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2" borderId="1" xfId="11" applyFont="1" applyFill="1" applyBorder="1" applyAlignment="1">
      <alignment horizontal="left" wrapText="1"/>
    </xf>
    <xf numFmtId="0" fontId="22" fillId="2" borderId="1" xfId="17" applyFont="1" applyFill="1" applyBorder="1" applyAlignment="1">
      <alignment horizontal="center"/>
    </xf>
    <xf numFmtId="0" fontId="7" fillId="7" borderId="1" xfId="3" applyFont="1" applyFill="1" applyBorder="1" applyAlignment="1">
      <alignment horizontal="right"/>
    </xf>
    <xf numFmtId="0" fontId="2" fillId="2" borderId="1" xfId="0" applyFont="1" applyFill="1" applyBorder="1" applyAlignment="1">
      <alignment horizontal="left" wrapText="1"/>
    </xf>
    <xf numFmtId="0" fontId="10" fillId="2" borderId="1" xfId="3" applyFont="1" applyFill="1" applyBorder="1" applyAlignment="1">
      <alignment horizontal="left" vertical="top" wrapText="1"/>
    </xf>
    <xf numFmtId="0" fontId="10" fillId="2" borderId="1" xfId="3" applyFont="1" applyFill="1" applyBorder="1" applyAlignment="1">
      <alignment horizontal="left" vertical="top"/>
    </xf>
    <xf numFmtId="0" fontId="10" fillId="12" borderId="1" xfId="3" applyFont="1" applyFill="1" applyBorder="1" applyAlignment="1">
      <alignment horizontal="right"/>
    </xf>
    <xf numFmtId="0" fontId="10" fillId="2" borderId="1" xfId="3" applyFont="1" applyFill="1" applyBorder="1" applyAlignment="1">
      <alignment horizontal="center"/>
    </xf>
    <xf numFmtId="0" fontId="7" fillId="7" borderId="1" xfId="3" applyFont="1" applyFill="1" applyBorder="1" applyAlignment="1">
      <alignment horizontal="right" wrapText="1"/>
    </xf>
    <xf numFmtId="0" fontId="9" fillId="2" borderId="14" xfId="3" applyFont="1" applyFill="1" applyBorder="1" applyAlignment="1">
      <alignment horizontal="center" wrapText="1"/>
    </xf>
    <xf numFmtId="0" fontId="9" fillId="2" borderId="15" xfId="3" applyFont="1" applyFill="1" applyBorder="1" applyAlignment="1">
      <alignment horizontal="center" wrapText="1"/>
    </xf>
    <xf numFmtId="0" fontId="9" fillId="2" borderId="16" xfId="3" applyFont="1" applyFill="1" applyBorder="1" applyAlignment="1">
      <alignment horizontal="center" wrapText="1"/>
    </xf>
    <xf numFmtId="0" fontId="9" fillId="2" borderId="17" xfId="3" applyFont="1" applyFill="1" applyBorder="1" applyAlignment="1">
      <alignment horizontal="center" wrapText="1"/>
    </xf>
    <xf numFmtId="0" fontId="9" fillId="2" borderId="0" xfId="3" applyFont="1" applyFill="1" applyBorder="1" applyAlignment="1">
      <alignment horizontal="center" wrapText="1"/>
    </xf>
    <xf numFmtId="0" fontId="9" fillId="2" borderId="18" xfId="3" applyFont="1" applyFill="1" applyBorder="1" applyAlignment="1">
      <alignment horizontal="center" wrapText="1"/>
    </xf>
    <xf numFmtId="0" fontId="9" fillId="2" borderId="19" xfId="3" applyFont="1" applyFill="1" applyBorder="1" applyAlignment="1">
      <alignment horizontal="center" wrapText="1"/>
    </xf>
    <xf numFmtId="0" fontId="9" fillId="2" borderId="20" xfId="3" applyFont="1" applyFill="1" applyBorder="1" applyAlignment="1">
      <alignment horizontal="center" wrapText="1"/>
    </xf>
    <xf numFmtId="0" fontId="9" fillId="2" borderId="14" xfId="3" applyFont="1" applyFill="1" applyBorder="1"/>
    <xf numFmtId="0" fontId="9" fillId="2" borderId="15" xfId="3" applyFont="1" applyFill="1" applyBorder="1"/>
    <xf numFmtId="0" fontId="9" fillId="2" borderId="16" xfId="3" applyFont="1" applyFill="1" applyBorder="1"/>
    <xf numFmtId="0" fontId="9" fillId="2" borderId="17" xfId="3" applyFont="1" applyFill="1" applyBorder="1"/>
    <xf numFmtId="0" fontId="9" fillId="2" borderId="0" xfId="3" applyFont="1" applyFill="1" applyBorder="1"/>
    <xf numFmtId="0" fontId="9" fillId="2" borderId="18" xfId="3" applyFont="1" applyFill="1" applyBorder="1"/>
    <xf numFmtId="0" fontId="9" fillId="2" borderId="19" xfId="3" applyFont="1" applyFill="1" applyBorder="1"/>
    <xf numFmtId="0" fontId="9" fillId="2" borderId="20" xfId="3" applyFont="1" applyFill="1" applyBorder="1"/>
    <xf numFmtId="0" fontId="9" fillId="2" borderId="21" xfId="3" applyFont="1" applyFill="1" applyBorder="1"/>
    <xf numFmtId="0" fontId="9" fillId="0" borderId="25" xfId="3" applyFont="1" applyBorder="1" applyAlignment="1">
      <alignment horizontal="center" wrapText="1"/>
    </xf>
    <xf numFmtId="0" fontId="9" fillId="0" borderId="29" xfId="3" applyFont="1" applyBorder="1" applyAlignment="1">
      <alignment horizontal="center" wrapText="1"/>
    </xf>
    <xf numFmtId="0" fontId="9" fillId="2" borderId="11" xfId="3" applyFont="1" applyFill="1" applyBorder="1" applyAlignment="1">
      <alignment horizontal="center"/>
    </xf>
    <xf numFmtId="0" fontId="9" fillId="2" borderId="12" xfId="3" applyFont="1" applyFill="1" applyBorder="1" applyAlignment="1">
      <alignment horizontal="center"/>
    </xf>
    <xf numFmtId="0" fontId="9" fillId="2" borderId="13" xfId="3" applyFont="1" applyFill="1" applyBorder="1" applyAlignment="1">
      <alignment horizontal="center"/>
    </xf>
  </cellXfs>
  <cellStyles count="24">
    <cellStyle name="Comma" xfId="15" builtinId="3"/>
    <cellStyle name="Comma 2" xfId="1"/>
    <cellStyle name="Comma 2 2" xfId="7"/>
    <cellStyle name="Comma 2 2 2" xfId="18"/>
    <cellStyle name="Comma 2 3" xfId="19"/>
    <cellStyle name="Comma 2 4" xfId="20"/>
    <cellStyle name="Comma 2 5" xfId="21"/>
    <cellStyle name="Comma 3" xfId="8"/>
    <cellStyle name="Currency" xfId="16" builtinId="4"/>
    <cellStyle name="Currency 2" xfId="22"/>
    <cellStyle name="Hyperlink 2" xfId="9"/>
    <cellStyle name="Normal" xfId="0" builtinId="0"/>
    <cellStyle name="Normal 2" xfId="2"/>
    <cellStyle name="Normal 2 2" xfId="3"/>
    <cellStyle name="Normal 2 3" xfId="10"/>
    <cellStyle name="Normal 2 3 2" xfId="17"/>
    <cellStyle name="Normal 3" xfId="6"/>
    <cellStyle name="Normal 3 2" xfId="11"/>
    <cellStyle name="Normal 4" xfId="23"/>
    <cellStyle name="Percent" xfId="14" builtinId="5"/>
    <cellStyle name="Percent 2" xfId="4"/>
    <cellStyle name="Percent 3" xfId="5"/>
    <cellStyle name="Percent 4" xfId="12"/>
    <cellStyle name="Style 1" xfId="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10</xdr:col>
      <xdr:colOff>95251</xdr:colOff>
      <xdr:row>6</xdr:row>
      <xdr:rowOff>170329</xdr:rowOff>
    </xdr:from>
    <xdr:to>
      <xdr:col>18</xdr:col>
      <xdr:colOff>245224</xdr:colOff>
      <xdr:row>16</xdr:row>
      <xdr:rowOff>150796</xdr:rowOff>
    </xdr:to>
    <xdr:pic>
      <xdr:nvPicPr>
        <xdr:cNvPr id="2" name="Picture 1"/>
        <xdr:cNvPicPr>
          <a:picLocks noChangeAspect="1"/>
        </xdr:cNvPicPr>
      </xdr:nvPicPr>
      <xdr:blipFill>
        <a:blip xmlns:r="http://schemas.openxmlformats.org/officeDocument/2006/relationships" r:embed="rId1"/>
        <a:stretch>
          <a:fillRect/>
        </a:stretch>
      </xdr:blipFill>
      <xdr:spPr>
        <a:xfrm>
          <a:off x="6617971" y="1282849"/>
          <a:ext cx="5026773" cy="1992147"/>
        </a:xfrm>
        <a:prstGeom prst="rect">
          <a:avLst/>
        </a:prstGeom>
      </xdr:spPr>
    </xdr:pic>
    <xdr:clientData/>
  </xdr:twoCellAnchor>
  <xdr:twoCellAnchor editAs="oneCell">
    <xdr:from>
      <xdr:col>15</xdr:col>
      <xdr:colOff>290783</xdr:colOff>
      <xdr:row>11</xdr:row>
      <xdr:rowOff>26893</xdr:rowOff>
    </xdr:from>
    <xdr:to>
      <xdr:col>18</xdr:col>
      <xdr:colOff>206188</xdr:colOff>
      <xdr:row>11</xdr:row>
      <xdr:rowOff>320860</xdr:rowOff>
    </xdr:to>
    <xdr:pic>
      <xdr:nvPicPr>
        <xdr:cNvPr id="3" name="Picture 2"/>
        <xdr:cNvPicPr>
          <a:picLocks noChangeAspect="1"/>
        </xdr:cNvPicPr>
      </xdr:nvPicPr>
      <xdr:blipFill>
        <a:blip xmlns:r="http://schemas.openxmlformats.org/officeDocument/2006/relationships" r:embed="rId2"/>
        <a:stretch>
          <a:fillRect/>
        </a:stretch>
      </xdr:blipFill>
      <xdr:spPr>
        <a:xfrm>
          <a:off x="9861503" y="2053813"/>
          <a:ext cx="1744205" cy="2939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868680</xdr:colOff>
      <xdr:row>6</xdr:row>
      <xdr:rowOff>68581</xdr:rowOff>
    </xdr:from>
    <xdr:to>
      <xdr:col>16</xdr:col>
      <xdr:colOff>8002</xdr:colOff>
      <xdr:row>17</xdr:row>
      <xdr:rowOff>172551</xdr:rowOff>
    </xdr:to>
    <xdr:pic>
      <xdr:nvPicPr>
        <xdr:cNvPr id="2" name="Picture 1"/>
        <xdr:cNvPicPr>
          <a:picLocks noChangeAspect="1"/>
        </xdr:cNvPicPr>
      </xdr:nvPicPr>
      <xdr:blipFill>
        <a:blip xmlns:r="http://schemas.openxmlformats.org/officeDocument/2006/relationships" r:embed="rId1"/>
        <a:stretch>
          <a:fillRect/>
        </a:stretch>
      </xdr:blipFill>
      <xdr:spPr>
        <a:xfrm>
          <a:off x="6675120" y="1188721"/>
          <a:ext cx="3955162" cy="1567010"/>
        </a:xfrm>
        <a:prstGeom prst="rect">
          <a:avLst/>
        </a:prstGeom>
      </xdr:spPr>
    </xdr:pic>
    <xdr:clientData/>
  </xdr:twoCellAnchor>
  <xdr:twoCellAnchor editAs="oneCell">
    <xdr:from>
      <xdr:col>9</xdr:col>
      <xdr:colOff>952500</xdr:colOff>
      <xdr:row>25</xdr:row>
      <xdr:rowOff>45720</xdr:rowOff>
    </xdr:from>
    <xdr:to>
      <xdr:col>16</xdr:col>
      <xdr:colOff>465195</xdr:colOff>
      <xdr:row>36</xdr:row>
      <xdr:rowOff>99239</xdr:rowOff>
    </xdr:to>
    <xdr:pic>
      <xdr:nvPicPr>
        <xdr:cNvPr id="3" name="Picture 2"/>
        <xdr:cNvPicPr>
          <a:picLocks noChangeAspect="1"/>
        </xdr:cNvPicPr>
      </xdr:nvPicPr>
      <xdr:blipFill>
        <a:blip xmlns:r="http://schemas.openxmlformats.org/officeDocument/2006/relationships" r:embed="rId2"/>
        <a:stretch>
          <a:fillRect/>
        </a:stretch>
      </xdr:blipFill>
      <xdr:spPr>
        <a:xfrm>
          <a:off x="6758940" y="3939540"/>
          <a:ext cx="4328535" cy="20651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270933</xdr:colOff>
      <xdr:row>3</xdr:row>
      <xdr:rowOff>177800</xdr:rowOff>
    </xdr:from>
    <xdr:to>
      <xdr:col>19</xdr:col>
      <xdr:colOff>195149</xdr:colOff>
      <xdr:row>15</xdr:row>
      <xdr:rowOff>122109</xdr:rowOff>
    </xdr:to>
    <xdr:pic>
      <xdr:nvPicPr>
        <xdr:cNvPr id="2" name="Picture 1"/>
        <xdr:cNvPicPr>
          <a:picLocks noChangeAspect="1"/>
        </xdr:cNvPicPr>
      </xdr:nvPicPr>
      <xdr:blipFill>
        <a:blip xmlns:r="http://schemas.openxmlformats.org/officeDocument/2006/relationships" r:embed="rId1"/>
        <a:stretch>
          <a:fillRect/>
        </a:stretch>
      </xdr:blipFill>
      <xdr:spPr>
        <a:xfrm>
          <a:off x="5803053" y="726440"/>
          <a:ext cx="4801016" cy="21388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330199</xdr:colOff>
      <xdr:row>23</xdr:row>
      <xdr:rowOff>140487</xdr:rowOff>
    </xdr:from>
    <xdr:to>
      <xdr:col>20</xdr:col>
      <xdr:colOff>328996</xdr:colOff>
      <xdr:row>31</xdr:row>
      <xdr:rowOff>70436</xdr:rowOff>
    </xdr:to>
    <xdr:pic>
      <xdr:nvPicPr>
        <xdr:cNvPr id="2" name="Picture 1"/>
        <xdr:cNvPicPr>
          <a:picLocks noChangeAspect="1"/>
        </xdr:cNvPicPr>
      </xdr:nvPicPr>
      <xdr:blipFill>
        <a:blip xmlns:r="http://schemas.openxmlformats.org/officeDocument/2006/relationships" r:embed="rId1"/>
        <a:stretch>
          <a:fillRect/>
        </a:stretch>
      </xdr:blipFill>
      <xdr:spPr>
        <a:xfrm>
          <a:off x="6883399" y="1420647"/>
          <a:ext cx="4265997" cy="13929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555929</xdr:colOff>
      <xdr:row>21</xdr:row>
      <xdr:rowOff>160867</xdr:rowOff>
    </xdr:from>
    <xdr:to>
      <xdr:col>16</xdr:col>
      <xdr:colOff>192639</xdr:colOff>
      <xdr:row>31</xdr:row>
      <xdr:rowOff>120425</xdr:rowOff>
    </xdr:to>
    <xdr:pic>
      <xdr:nvPicPr>
        <xdr:cNvPr id="2" name="Picture 1"/>
        <xdr:cNvPicPr>
          <a:picLocks noChangeAspect="1"/>
        </xdr:cNvPicPr>
      </xdr:nvPicPr>
      <xdr:blipFill>
        <a:blip xmlns:r="http://schemas.openxmlformats.org/officeDocument/2006/relationships" r:embed="rId1"/>
        <a:stretch>
          <a:fillRect/>
        </a:stretch>
      </xdr:blipFill>
      <xdr:spPr>
        <a:xfrm>
          <a:off x="6202349" y="1471507"/>
          <a:ext cx="4193470" cy="18340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521124</xdr:colOff>
      <xdr:row>4</xdr:row>
      <xdr:rowOff>67735</xdr:rowOff>
    </xdr:from>
    <xdr:to>
      <xdr:col>16</xdr:col>
      <xdr:colOff>352018</xdr:colOff>
      <xdr:row>12</xdr:row>
      <xdr:rowOff>160868</xdr:rowOff>
    </xdr:to>
    <xdr:pic>
      <xdr:nvPicPr>
        <xdr:cNvPr id="2" name="Picture 1"/>
        <xdr:cNvPicPr>
          <a:picLocks noChangeAspect="1"/>
        </xdr:cNvPicPr>
      </xdr:nvPicPr>
      <xdr:blipFill>
        <a:blip xmlns:r="http://schemas.openxmlformats.org/officeDocument/2006/relationships" r:embed="rId1"/>
        <a:stretch>
          <a:fillRect/>
        </a:stretch>
      </xdr:blipFill>
      <xdr:spPr>
        <a:xfrm>
          <a:off x="6342804" y="806875"/>
          <a:ext cx="6536494" cy="144949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175260</xdr:colOff>
      <xdr:row>5</xdr:row>
      <xdr:rowOff>30480</xdr:rowOff>
    </xdr:from>
    <xdr:to>
      <xdr:col>9</xdr:col>
      <xdr:colOff>419227</xdr:colOff>
      <xdr:row>14</xdr:row>
      <xdr:rowOff>160174</xdr:rowOff>
    </xdr:to>
    <xdr:pic>
      <xdr:nvPicPr>
        <xdr:cNvPr id="2" name="Picture 1"/>
        <xdr:cNvPicPr>
          <a:picLocks noChangeAspect="1"/>
        </xdr:cNvPicPr>
      </xdr:nvPicPr>
      <xdr:blipFill>
        <a:blip xmlns:r="http://schemas.openxmlformats.org/officeDocument/2006/relationships" r:embed="rId1"/>
        <a:stretch>
          <a:fillRect/>
        </a:stretch>
      </xdr:blipFill>
      <xdr:spPr>
        <a:xfrm>
          <a:off x="4960620" y="830580"/>
          <a:ext cx="1463167" cy="177561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83820</xdr:colOff>
      <xdr:row>22</xdr:row>
      <xdr:rowOff>30480</xdr:rowOff>
    </xdr:from>
    <xdr:to>
      <xdr:col>13</xdr:col>
      <xdr:colOff>183575</xdr:colOff>
      <xdr:row>27</xdr:row>
      <xdr:rowOff>61042</xdr:rowOff>
    </xdr:to>
    <xdr:pic>
      <xdr:nvPicPr>
        <xdr:cNvPr id="2" name="Picture 1"/>
        <xdr:cNvPicPr>
          <a:picLocks noChangeAspect="1"/>
        </xdr:cNvPicPr>
      </xdr:nvPicPr>
      <xdr:blipFill>
        <a:blip xmlns:r="http://schemas.openxmlformats.org/officeDocument/2006/relationships" r:embed="rId1"/>
        <a:stretch>
          <a:fillRect/>
        </a:stretch>
      </xdr:blipFill>
      <xdr:spPr>
        <a:xfrm>
          <a:off x="83820" y="3787140"/>
          <a:ext cx="8016935" cy="9449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929640</xdr:colOff>
      <xdr:row>6</xdr:row>
      <xdr:rowOff>137160</xdr:rowOff>
    </xdr:from>
    <xdr:to>
      <xdr:col>13</xdr:col>
      <xdr:colOff>488005</xdr:colOff>
      <xdr:row>16</xdr:row>
      <xdr:rowOff>167815</xdr:rowOff>
    </xdr:to>
    <xdr:pic>
      <xdr:nvPicPr>
        <xdr:cNvPr id="2" name="Picture 1"/>
        <xdr:cNvPicPr>
          <a:picLocks noChangeAspect="1"/>
        </xdr:cNvPicPr>
      </xdr:nvPicPr>
      <xdr:blipFill>
        <a:blip xmlns:r="http://schemas.openxmlformats.org/officeDocument/2006/relationships" r:embed="rId1"/>
        <a:stretch>
          <a:fillRect/>
        </a:stretch>
      </xdr:blipFill>
      <xdr:spPr>
        <a:xfrm>
          <a:off x="4640580" y="1127760"/>
          <a:ext cx="3749365" cy="20194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617220</xdr:colOff>
      <xdr:row>8</xdr:row>
      <xdr:rowOff>53340</xdr:rowOff>
    </xdr:from>
    <xdr:to>
      <xdr:col>11</xdr:col>
      <xdr:colOff>358447</xdr:colOff>
      <xdr:row>10</xdr:row>
      <xdr:rowOff>38130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554980" y="1333500"/>
          <a:ext cx="3543607" cy="350550"/>
        </a:xfrm>
        <a:prstGeom prst="rect">
          <a:avLst/>
        </a:prstGeom>
      </xdr:spPr>
    </xdr:pic>
    <xdr:clientData/>
  </xdr:twoCellAnchor>
  <xdr:twoCellAnchor editAs="oneCell">
    <xdr:from>
      <xdr:col>6</xdr:col>
      <xdr:colOff>79717</xdr:colOff>
      <xdr:row>16</xdr:row>
      <xdr:rowOff>99060</xdr:rowOff>
    </xdr:from>
    <xdr:to>
      <xdr:col>11</xdr:col>
      <xdr:colOff>396619</xdr:colOff>
      <xdr:row>22</xdr:row>
      <xdr:rowOff>99163</xdr:rowOff>
    </xdr:to>
    <xdr:pic>
      <xdr:nvPicPr>
        <xdr:cNvPr id="3" name="Picture 2"/>
        <xdr:cNvPicPr>
          <a:picLocks noChangeAspect="1"/>
        </xdr:cNvPicPr>
      </xdr:nvPicPr>
      <xdr:blipFill>
        <a:blip xmlns:r="http://schemas.openxmlformats.org/officeDocument/2006/relationships" r:embed="rId2"/>
        <a:stretch>
          <a:fillRect/>
        </a:stretch>
      </xdr:blipFill>
      <xdr:spPr>
        <a:xfrm>
          <a:off x="5771857" y="2857500"/>
          <a:ext cx="3364902" cy="914503"/>
        </a:xfrm>
        <a:prstGeom prst="rect">
          <a:avLst/>
        </a:prstGeom>
      </xdr:spPr>
    </xdr:pic>
    <xdr:clientData/>
  </xdr:twoCellAnchor>
  <xdr:twoCellAnchor editAs="oneCell">
    <xdr:from>
      <xdr:col>5</xdr:col>
      <xdr:colOff>731520</xdr:colOff>
      <xdr:row>32</xdr:row>
      <xdr:rowOff>102648</xdr:rowOff>
    </xdr:from>
    <xdr:to>
      <xdr:col>9</xdr:col>
      <xdr:colOff>510790</xdr:colOff>
      <xdr:row>51</xdr:row>
      <xdr:rowOff>175442</xdr:rowOff>
    </xdr:to>
    <xdr:pic>
      <xdr:nvPicPr>
        <xdr:cNvPr id="4" name="Picture 3"/>
        <xdr:cNvPicPr>
          <a:picLocks noChangeAspect="1"/>
        </xdr:cNvPicPr>
      </xdr:nvPicPr>
      <xdr:blipFill>
        <a:blip xmlns:r="http://schemas.openxmlformats.org/officeDocument/2006/relationships" r:embed="rId3"/>
        <a:stretch>
          <a:fillRect/>
        </a:stretch>
      </xdr:blipFill>
      <xdr:spPr>
        <a:xfrm>
          <a:off x="5669280" y="5253768"/>
          <a:ext cx="2362450" cy="1718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999"/>
  <sheetViews>
    <sheetView showGridLines="0" workbookViewId="0">
      <selection activeCell="A2" sqref="A2"/>
    </sheetView>
  </sheetViews>
  <sheetFormatPr defaultRowHeight="14.4"/>
  <cols>
    <col min="1" max="1" width="12.6640625" customWidth="1"/>
    <col min="2" max="2" width="16.33203125" customWidth="1"/>
    <col min="7" max="7" width="15.33203125" customWidth="1"/>
    <col min="10" max="10" width="10.33203125" bestFit="1" customWidth="1"/>
    <col min="11" max="11" width="10" customWidth="1"/>
  </cols>
  <sheetData>
    <row r="1" spans="1:11">
      <c r="A1" s="189" t="s">
        <v>172</v>
      </c>
      <c r="B1" s="190" t="s">
        <v>173</v>
      </c>
    </row>
    <row r="2" spans="1:11" ht="19.95" customHeight="1">
      <c r="A2" s="189"/>
      <c r="B2" s="190"/>
      <c r="I2" s="2" t="s">
        <v>1</v>
      </c>
      <c r="J2" s="2" t="s">
        <v>10</v>
      </c>
      <c r="K2" s="2" t="s">
        <v>12</v>
      </c>
    </row>
    <row r="3" spans="1:11">
      <c r="I3" s="1" t="s">
        <v>2</v>
      </c>
      <c r="J3" s="1">
        <v>10</v>
      </c>
      <c r="K3" s="1"/>
    </row>
    <row r="4" spans="1:11">
      <c r="I4" s="1" t="s">
        <v>3</v>
      </c>
      <c r="J4" s="1">
        <v>8</v>
      </c>
      <c r="K4" s="1"/>
    </row>
    <row r="5" spans="1:11">
      <c r="A5" s="192" t="s">
        <v>18</v>
      </c>
      <c r="B5" s="193"/>
      <c r="C5" s="193"/>
      <c r="D5" s="193"/>
      <c r="E5" s="193"/>
      <c r="F5" s="193"/>
      <c r="G5" s="194"/>
      <c r="I5" s="1" t="s">
        <v>4</v>
      </c>
      <c r="J5" s="1">
        <v>10</v>
      </c>
      <c r="K5" s="1"/>
    </row>
    <row r="6" spans="1:11">
      <c r="A6" s="195"/>
      <c r="B6" s="196"/>
      <c r="C6" s="196"/>
      <c r="D6" s="196"/>
      <c r="E6" s="196"/>
      <c r="F6" s="196"/>
      <c r="G6" s="197"/>
      <c r="I6" s="1" t="s">
        <v>5</v>
      </c>
      <c r="J6" s="1">
        <v>10</v>
      </c>
      <c r="K6" s="1"/>
    </row>
    <row r="7" spans="1:11">
      <c r="A7" s="195"/>
      <c r="B7" s="196"/>
      <c r="C7" s="196"/>
      <c r="D7" s="196"/>
      <c r="E7" s="196"/>
      <c r="F7" s="196"/>
      <c r="G7" s="197"/>
      <c r="I7" s="1" t="s">
        <v>6</v>
      </c>
      <c r="J7" s="1">
        <v>20</v>
      </c>
      <c r="K7" s="1"/>
    </row>
    <row r="8" spans="1:11" ht="14.4" customHeight="1">
      <c r="A8" s="195"/>
      <c r="B8" s="196"/>
      <c r="C8" s="196"/>
      <c r="D8" s="196"/>
      <c r="E8" s="196"/>
      <c r="F8" s="196"/>
      <c r="G8" s="197"/>
      <c r="I8" s="1" t="s">
        <v>7</v>
      </c>
      <c r="J8" s="1">
        <v>5</v>
      </c>
      <c r="K8" s="1"/>
    </row>
    <row r="9" spans="1:11">
      <c r="A9" s="195"/>
      <c r="B9" s="196"/>
      <c r="C9" s="196"/>
      <c r="D9" s="196"/>
      <c r="E9" s="196"/>
      <c r="F9" s="196"/>
      <c r="G9" s="197"/>
      <c r="I9" s="1" t="s">
        <v>8</v>
      </c>
      <c r="J9" s="1">
        <v>7</v>
      </c>
      <c r="K9" s="1"/>
    </row>
    <row r="10" spans="1:11" ht="14.4" customHeight="1">
      <c r="A10" s="195"/>
      <c r="B10" s="196"/>
      <c r="C10" s="196"/>
      <c r="D10" s="196"/>
      <c r="E10" s="196"/>
      <c r="F10" s="196"/>
      <c r="G10" s="197"/>
      <c r="I10" s="1" t="s">
        <v>9</v>
      </c>
      <c r="J10" s="1">
        <v>7</v>
      </c>
      <c r="K10" s="1"/>
    </row>
    <row r="11" spans="1:11">
      <c r="A11" s="198"/>
      <c r="B11" s="199"/>
      <c r="C11" s="199"/>
      <c r="D11" s="199"/>
      <c r="E11" s="199"/>
      <c r="F11" s="199"/>
      <c r="G11" s="200"/>
      <c r="I11" s="1" t="s">
        <v>13</v>
      </c>
      <c r="J11" s="1">
        <v>2</v>
      </c>
      <c r="K11" s="1"/>
    </row>
    <row r="12" spans="1:11">
      <c r="I12" s="1" t="s">
        <v>14</v>
      </c>
      <c r="J12" s="1">
        <v>5</v>
      </c>
      <c r="K12" s="1"/>
    </row>
    <row r="13" spans="1:11">
      <c r="I13" s="1" t="s">
        <v>15</v>
      </c>
      <c r="J13" s="1">
        <v>3</v>
      </c>
      <c r="K13" s="1"/>
    </row>
    <row r="14" spans="1:11">
      <c r="I14" s="1" t="s">
        <v>16</v>
      </c>
      <c r="J14" s="1">
        <v>5</v>
      </c>
      <c r="K14" s="1"/>
    </row>
    <row r="15" spans="1:11">
      <c r="I15" s="1" t="s">
        <v>17</v>
      </c>
      <c r="J15" s="1">
        <v>8</v>
      </c>
      <c r="K15" s="1"/>
    </row>
    <row r="17" spans="9:11">
      <c r="I17" s="1" t="s">
        <v>0</v>
      </c>
      <c r="J17" s="1">
        <f>SUM(J3:J15)</f>
        <v>100</v>
      </c>
      <c r="K17" s="1">
        <f>SUM(K3:K15)</f>
        <v>0</v>
      </c>
    </row>
    <row r="18" spans="9:11">
      <c r="I18" s="201" t="s">
        <v>11</v>
      </c>
      <c r="J18" s="201"/>
      <c r="K18" s="3">
        <f>K17/J17</f>
        <v>0</v>
      </c>
    </row>
    <row r="9999" spans="11:11">
      <c r="K9999" s="188" t="s">
        <v>170</v>
      </c>
    </row>
  </sheetData>
  <mergeCells count="2">
    <mergeCell ref="A5:G11"/>
    <mergeCell ref="I18:J1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9999"/>
  <sheetViews>
    <sheetView showGridLines="0" topLeftCell="A2" workbookViewId="0">
      <selection activeCell="D23" sqref="D23"/>
    </sheetView>
  </sheetViews>
  <sheetFormatPr defaultRowHeight="14.4"/>
  <cols>
    <col min="1" max="1" width="11.21875" customWidth="1"/>
    <col min="2" max="2" width="34.109375" customWidth="1"/>
    <col min="3" max="3" width="2.5546875" customWidth="1"/>
    <col min="4" max="4" width="11.77734375" customWidth="1"/>
    <col min="5" max="5" width="10.5546875" customWidth="1"/>
    <col min="6" max="6" width="11" customWidth="1"/>
  </cols>
  <sheetData>
    <row r="1" spans="1:12">
      <c r="A1" s="232" t="s">
        <v>126</v>
      </c>
      <c r="B1" s="232"/>
      <c r="C1" s="232"/>
      <c r="D1" s="232"/>
      <c r="E1" s="232"/>
      <c r="F1" s="232"/>
      <c r="G1" s="232"/>
      <c r="H1" s="232"/>
      <c r="I1" s="232"/>
      <c r="J1" s="232"/>
      <c r="K1" s="232"/>
      <c r="L1" s="232"/>
    </row>
    <row r="2" spans="1:12" s="10" customFormat="1">
      <c r="A2" s="153"/>
      <c r="B2" s="153"/>
      <c r="C2" s="153"/>
      <c r="D2" s="153"/>
      <c r="E2" s="153"/>
      <c r="F2" s="153"/>
      <c r="G2" s="153"/>
      <c r="H2" s="153"/>
      <c r="I2" s="153"/>
      <c r="J2" s="153"/>
      <c r="K2" s="153"/>
      <c r="L2" s="153"/>
    </row>
    <row r="3" spans="1:12">
      <c r="A3" s="154" t="s">
        <v>127</v>
      </c>
      <c r="B3" s="233" t="s">
        <v>128</v>
      </c>
      <c r="C3" s="234"/>
      <c r="D3" s="234"/>
      <c r="E3" s="234"/>
      <c r="F3" s="234"/>
      <c r="G3" s="234"/>
      <c r="H3" s="234"/>
      <c r="I3" s="234"/>
      <c r="J3" s="155"/>
    </row>
    <row r="4" spans="1:12">
      <c r="A4" s="155"/>
      <c r="B4" s="234"/>
      <c r="C4" s="234"/>
      <c r="D4" s="234"/>
      <c r="E4" s="234"/>
      <c r="F4" s="234"/>
      <c r="G4" s="234"/>
      <c r="H4" s="234"/>
      <c r="I4" s="234"/>
      <c r="J4" s="155"/>
    </row>
    <row r="5" spans="1:12">
      <c r="A5" s="155"/>
      <c r="B5" s="234"/>
      <c r="C5" s="234"/>
      <c r="D5" s="234"/>
      <c r="E5" s="234"/>
      <c r="F5" s="234"/>
      <c r="G5" s="234"/>
      <c r="H5" s="234"/>
      <c r="I5" s="234"/>
      <c r="J5" s="155"/>
    </row>
    <row r="6" spans="1:12">
      <c r="A6" s="155"/>
      <c r="B6" s="235" t="s">
        <v>129</v>
      </c>
      <c r="C6" s="235"/>
      <c r="D6" s="156">
        <v>45</v>
      </c>
      <c r="E6" s="155"/>
      <c r="F6" s="155"/>
      <c r="G6" s="155"/>
      <c r="H6" s="155"/>
      <c r="I6" s="155"/>
      <c r="J6" s="155"/>
    </row>
    <row r="7" spans="1:12" hidden="1">
      <c r="A7" s="155"/>
      <c r="B7" s="155"/>
      <c r="C7" s="155"/>
      <c r="D7" s="155"/>
      <c r="E7" s="155"/>
      <c r="F7" s="155"/>
      <c r="G7" s="155"/>
      <c r="H7" s="155"/>
      <c r="I7" s="155"/>
      <c r="J7" s="155"/>
    </row>
    <row r="8" spans="1:12">
      <c r="A8" s="155"/>
      <c r="B8" s="235" t="s">
        <v>130</v>
      </c>
      <c r="C8" s="235"/>
      <c r="D8" s="157">
        <v>436</v>
      </c>
      <c r="E8" s="155"/>
      <c r="F8" s="155"/>
      <c r="G8" s="155"/>
      <c r="H8" s="236" t="s">
        <v>24</v>
      </c>
      <c r="I8" s="236"/>
      <c r="J8" s="236"/>
      <c r="K8" s="236"/>
    </row>
    <row r="9" spans="1:12">
      <c r="A9" s="155"/>
      <c r="B9" s="155"/>
      <c r="D9" s="155"/>
      <c r="E9" s="155"/>
      <c r="F9" s="155"/>
      <c r="G9" s="155"/>
      <c r="H9" s="155"/>
      <c r="I9" s="155"/>
      <c r="J9" s="155"/>
    </row>
    <row r="10" spans="1:12">
      <c r="A10" s="155"/>
      <c r="B10" s="231" t="s">
        <v>131</v>
      </c>
      <c r="C10" s="231"/>
      <c r="D10" s="158">
        <f>(D6/D8)</f>
        <v>0.10321100917431193</v>
      </c>
      <c r="E10" s="155"/>
      <c r="F10" s="155"/>
      <c r="G10" s="155"/>
      <c r="H10" s="155"/>
      <c r="I10" s="155"/>
      <c r="J10" s="155"/>
    </row>
    <row r="12" spans="1:12" ht="15" thickBot="1">
      <c r="A12" s="155"/>
      <c r="B12" s="155"/>
      <c r="C12" s="155"/>
      <c r="D12" s="155"/>
      <c r="E12" s="155"/>
      <c r="F12" s="155"/>
      <c r="G12" s="155"/>
      <c r="H12" s="155"/>
      <c r="I12" s="155"/>
      <c r="J12" s="155"/>
    </row>
    <row r="13" spans="1:12">
      <c r="A13" s="154" t="s">
        <v>132</v>
      </c>
      <c r="B13" s="238" t="s">
        <v>133</v>
      </c>
      <c r="C13" s="239"/>
      <c r="D13" s="239"/>
      <c r="E13" s="239"/>
      <c r="F13" s="239"/>
      <c r="G13" s="239"/>
      <c r="H13" s="239"/>
      <c r="I13" s="240"/>
      <c r="J13" s="155"/>
    </row>
    <row r="14" spans="1:12">
      <c r="A14" s="155"/>
      <c r="B14" s="241"/>
      <c r="C14" s="242"/>
      <c r="D14" s="242"/>
      <c r="E14" s="242"/>
      <c r="F14" s="242"/>
      <c r="G14" s="242"/>
      <c r="H14" s="242"/>
      <c r="I14" s="243"/>
      <c r="J14" s="155"/>
    </row>
    <row r="15" spans="1:12" ht="15" thickBot="1">
      <c r="A15" s="155"/>
      <c r="B15" s="244"/>
      <c r="C15" s="245"/>
      <c r="D15" s="245"/>
      <c r="E15" s="245"/>
      <c r="F15" s="245"/>
      <c r="G15" s="245"/>
      <c r="H15" s="242"/>
      <c r="I15" s="243"/>
      <c r="J15" s="155"/>
    </row>
    <row r="16" spans="1:12">
      <c r="A16" s="155"/>
      <c r="B16" s="155"/>
      <c r="C16" s="155"/>
      <c r="D16" s="155"/>
      <c r="E16" s="155"/>
      <c r="F16" s="155"/>
      <c r="G16" s="155"/>
      <c r="H16" s="236" t="s">
        <v>24</v>
      </c>
      <c r="I16" s="236"/>
      <c r="J16" s="236"/>
      <c r="K16" s="236"/>
    </row>
    <row r="17" spans="1:10">
      <c r="A17" s="155"/>
      <c r="B17" s="235" t="s">
        <v>134</v>
      </c>
      <c r="C17" s="235"/>
      <c r="D17" s="159">
        <v>10</v>
      </c>
      <c r="E17" s="160" t="s">
        <v>135</v>
      </c>
      <c r="F17" s="161"/>
      <c r="G17" s="161"/>
      <c r="H17" s="161"/>
      <c r="I17" s="161"/>
      <c r="J17" s="155"/>
    </row>
    <row r="18" spans="1:10">
      <c r="A18" s="155"/>
      <c r="B18" s="235" t="s">
        <v>136</v>
      </c>
      <c r="C18" s="235"/>
      <c r="D18" s="159">
        <v>12</v>
      </c>
      <c r="E18" s="160" t="s">
        <v>135</v>
      </c>
      <c r="F18" s="161"/>
      <c r="G18" s="161"/>
      <c r="H18" s="161"/>
      <c r="I18" s="161"/>
      <c r="J18" s="155"/>
    </row>
    <row r="19" spans="1:10" hidden="1">
      <c r="A19" s="155"/>
      <c r="B19" s="161"/>
      <c r="C19" s="161"/>
      <c r="D19" s="161"/>
      <c r="E19" s="161"/>
      <c r="F19" s="161"/>
      <c r="G19" s="161"/>
      <c r="H19" s="161"/>
      <c r="I19" s="161"/>
      <c r="J19" s="155"/>
    </row>
    <row r="20" spans="1:10">
      <c r="A20" s="155"/>
      <c r="B20" s="235" t="s">
        <v>137</v>
      </c>
      <c r="C20" s="235"/>
      <c r="D20" s="159">
        <v>100</v>
      </c>
      <c r="E20" s="160" t="s">
        <v>138</v>
      </c>
      <c r="F20" s="161"/>
      <c r="G20" s="161"/>
      <c r="H20" s="161"/>
      <c r="I20" s="161"/>
      <c r="J20" s="155"/>
    </row>
    <row r="21" spans="1:10">
      <c r="A21" s="155"/>
      <c r="B21" s="235" t="s">
        <v>139</v>
      </c>
      <c r="C21" s="235"/>
      <c r="D21" s="159">
        <v>36</v>
      </c>
      <c r="E21" s="160" t="s">
        <v>138</v>
      </c>
      <c r="F21" s="161"/>
      <c r="G21" s="161"/>
      <c r="H21" s="161"/>
      <c r="I21" s="161"/>
      <c r="J21" s="155"/>
    </row>
    <row r="22" spans="1:10">
      <c r="A22" s="155"/>
      <c r="B22" s="161"/>
      <c r="C22" s="161"/>
      <c r="D22" s="161"/>
      <c r="E22" s="161"/>
      <c r="F22" s="161"/>
      <c r="G22" s="161"/>
      <c r="H22" s="161"/>
      <c r="I22" s="161"/>
      <c r="J22" s="155"/>
    </row>
    <row r="23" spans="1:10">
      <c r="A23" s="155"/>
      <c r="B23" s="237" t="s">
        <v>140</v>
      </c>
      <c r="C23" s="237"/>
      <c r="D23" s="162">
        <f>SUMPRODUCT(D20:D21,D17:D18)/SUM(D20:D21)</f>
        <v>10.529411764705882</v>
      </c>
      <c r="E23" s="160" t="s">
        <v>135</v>
      </c>
      <c r="F23" s="161"/>
      <c r="G23" s="161"/>
      <c r="H23" s="161"/>
      <c r="I23" s="161"/>
      <c r="J23" s="155"/>
    </row>
    <row r="24" spans="1:10">
      <c r="A24" s="155"/>
      <c r="B24" s="155"/>
      <c r="C24" s="155"/>
      <c r="D24" s="155"/>
      <c r="E24" s="155"/>
      <c r="F24" s="155"/>
      <c r="G24" s="155"/>
      <c r="H24" s="155"/>
      <c r="I24" s="155"/>
      <c r="J24" s="155"/>
    </row>
    <row r="25" spans="1:10" ht="15" thickBot="1">
      <c r="A25" s="155"/>
      <c r="B25" s="155"/>
      <c r="C25" s="155"/>
      <c r="D25" s="155"/>
      <c r="E25" s="155"/>
      <c r="F25" s="155"/>
      <c r="G25" s="155"/>
      <c r="H25" s="155"/>
      <c r="I25" s="155"/>
      <c r="J25" s="155"/>
    </row>
    <row r="26" spans="1:10">
      <c r="A26" s="154" t="s">
        <v>141</v>
      </c>
      <c r="B26" s="163" t="s">
        <v>142</v>
      </c>
      <c r="C26" s="164"/>
      <c r="D26" s="164"/>
      <c r="E26" s="164"/>
      <c r="F26" s="165"/>
      <c r="G26" s="166"/>
      <c r="H26" s="166"/>
      <c r="I26" s="155"/>
      <c r="J26" s="155"/>
    </row>
    <row r="27" spans="1:10">
      <c r="A27" s="155"/>
      <c r="B27" s="167" t="s">
        <v>143</v>
      </c>
      <c r="C27" s="168"/>
      <c r="D27" s="168"/>
      <c r="E27" s="168"/>
      <c r="F27" s="169"/>
      <c r="G27" s="166"/>
      <c r="H27" s="166"/>
      <c r="I27" s="155"/>
      <c r="J27" s="155"/>
    </row>
    <row r="28" spans="1:10" ht="15" thickBot="1">
      <c r="A28" s="155"/>
      <c r="B28" s="170" t="s">
        <v>144</v>
      </c>
      <c r="C28" s="171"/>
      <c r="D28" s="171"/>
      <c r="E28" s="172" t="s">
        <v>145</v>
      </c>
      <c r="F28" s="173"/>
      <c r="G28" s="166"/>
      <c r="H28" s="166"/>
      <c r="I28" s="155"/>
      <c r="J28" s="155"/>
    </row>
    <row r="29" spans="1:10">
      <c r="A29" s="155"/>
      <c r="B29" s="166"/>
      <c r="C29" s="155"/>
      <c r="D29" s="155"/>
      <c r="E29" s="155"/>
      <c r="F29" s="155"/>
      <c r="G29" s="155"/>
      <c r="H29" s="155"/>
      <c r="I29" s="155"/>
      <c r="J29" s="155"/>
    </row>
    <row r="30" spans="1:10">
      <c r="A30" s="155"/>
      <c r="B30" s="155"/>
      <c r="C30" s="174" t="s">
        <v>146</v>
      </c>
      <c r="D30" s="159">
        <v>5</v>
      </c>
      <c r="G30" s="236" t="s">
        <v>24</v>
      </c>
      <c r="H30" s="236"/>
      <c r="I30" s="236"/>
      <c r="J30" s="236"/>
    </row>
    <row r="31" spans="1:10" hidden="1">
      <c r="A31" s="155"/>
      <c r="B31" s="155"/>
      <c r="C31" s="174"/>
      <c r="D31" s="155"/>
      <c r="G31" s="175"/>
      <c r="H31" s="175"/>
      <c r="I31" s="175"/>
      <c r="J31" s="175"/>
    </row>
    <row r="32" spans="1:10" hidden="1">
      <c r="A32" s="155"/>
      <c r="B32" s="155"/>
      <c r="C32" s="174"/>
      <c r="D32" s="155"/>
      <c r="G32" s="175"/>
      <c r="H32" s="175"/>
      <c r="I32" s="175"/>
      <c r="J32" s="175"/>
    </row>
    <row r="33" spans="1:10">
      <c r="A33" s="155"/>
      <c r="B33" s="155"/>
      <c r="C33" s="155"/>
      <c r="D33" s="155"/>
      <c r="G33" s="155"/>
      <c r="H33" s="155"/>
      <c r="I33" s="155"/>
      <c r="J33" s="155"/>
    </row>
    <row r="34" spans="1:10">
      <c r="A34" s="155"/>
      <c r="B34" s="155"/>
      <c r="C34" s="174" t="s">
        <v>147</v>
      </c>
      <c r="D34" s="176">
        <v>0.2</v>
      </c>
      <c r="G34" s="155"/>
      <c r="H34" s="155"/>
      <c r="I34" s="155"/>
      <c r="J34" s="155"/>
    </row>
    <row r="35" spans="1:10" hidden="1">
      <c r="A35" s="155"/>
      <c r="B35" s="155"/>
      <c r="C35" s="174"/>
      <c r="D35" s="155"/>
      <c r="G35" s="155"/>
      <c r="H35" s="155"/>
      <c r="I35" s="155"/>
      <c r="J35" s="155"/>
    </row>
    <row r="36" spans="1:10">
      <c r="A36" s="155"/>
      <c r="B36" s="155"/>
      <c r="C36" s="174"/>
      <c r="D36" s="155"/>
      <c r="G36" s="155"/>
      <c r="H36" s="155"/>
      <c r="I36" s="155"/>
      <c r="J36" s="155"/>
    </row>
    <row r="37" spans="1:10">
      <c r="A37" s="155"/>
      <c r="B37" s="155"/>
      <c r="C37" s="174" t="s">
        <v>148</v>
      </c>
      <c r="D37" s="176">
        <v>0.15</v>
      </c>
      <c r="G37" s="155"/>
      <c r="H37" s="155"/>
      <c r="I37" s="155"/>
      <c r="J37" s="155"/>
    </row>
    <row r="38" spans="1:10" hidden="1">
      <c r="A38" s="155"/>
      <c r="B38" s="155"/>
      <c r="C38" s="174"/>
      <c r="G38" s="155"/>
      <c r="H38" s="155"/>
      <c r="I38" s="155"/>
      <c r="J38" s="155"/>
    </row>
    <row r="39" spans="1:10" hidden="1">
      <c r="A39" s="155"/>
      <c r="B39" s="155"/>
      <c r="C39" s="174"/>
      <c r="G39" s="155"/>
      <c r="H39" s="155"/>
      <c r="I39" s="155"/>
      <c r="J39" s="155"/>
    </row>
    <row r="40" spans="1:10" hidden="1">
      <c r="A40" s="155"/>
      <c r="B40" s="155"/>
      <c r="C40" s="174"/>
      <c r="G40" s="155"/>
      <c r="H40" s="155"/>
      <c r="I40" s="155"/>
      <c r="J40" s="155"/>
    </row>
    <row r="41" spans="1:10" hidden="1">
      <c r="A41" s="155"/>
      <c r="B41" s="155"/>
      <c r="C41" s="174"/>
      <c r="G41" s="155"/>
      <c r="H41" s="155"/>
      <c r="I41" s="155"/>
      <c r="J41" s="155"/>
    </row>
    <row r="42" spans="1:10">
      <c r="A42" s="155"/>
      <c r="B42" s="155"/>
      <c r="C42" s="174"/>
      <c r="D42" s="155"/>
      <c r="G42" s="155"/>
      <c r="H42" s="155"/>
      <c r="I42" s="155"/>
      <c r="J42" s="155"/>
    </row>
    <row r="43" spans="1:10">
      <c r="A43" s="155"/>
      <c r="B43" s="155"/>
      <c r="C43" s="174" t="s">
        <v>149</v>
      </c>
      <c r="D43" s="176">
        <v>0.3</v>
      </c>
      <c r="G43" s="155"/>
      <c r="H43" s="155"/>
      <c r="I43" s="155"/>
      <c r="J43" s="155"/>
    </row>
    <row r="44" spans="1:10">
      <c r="A44" s="155"/>
      <c r="B44" s="155"/>
      <c r="C44" s="174"/>
      <c r="G44" s="155"/>
      <c r="H44" s="155"/>
      <c r="I44" s="155"/>
      <c r="J44" s="155"/>
    </row>
    <row r="45" spans="1:10" hidden="1">
      <c r="A45" s="155"/>
      <c r="B45" s="155"/>
      <c r="C45" s="174"/>
      <c r="D45" s="155"/>
      <c r="G45" s="155"/>
      <c r="H45" s="155"/>
      <c r="I45" s="155"/>
      <c r="J45" s="155"/>
    </row>
    <row r="46" spans="1:10">
      <c r="A46" s="155"/>
      <c r="B46" s="155"/>
      <c r="C46" s="174" t="s">
        <v>150</v>
      </c>
      <c r="D46" s="177">
        <v>100</v>
      </c>
      <c r="G46" s="155"/>
      <c r="H46" s="155"/>
      <c r="I46" s="155"/>
      <c r="J46" s="155"/>
    </row>
    <row r="47" spans="1:10" hidden="1">
      <c r="A47" s="155"/>
      <c r="B47" s="155"/>
      <c r="C47" s="174"/>
      <c r="G47" s="155"/>
      <c r="H47" s="155"/>
      <c r="I47" s="155"/>
      <c r="J47" s="155"/>
    </row>
    <row r="48" spans="1:10" hidden="1">
      <c r="A48" s="155"/>
      <c r="B48" s="155"/>
      <c r="C48" s="174"/>
      <c r="G48" s="155"/>
      <c r="H48" s="155"/>
      <c r="I48" s="155"/>
      <c r="J48" s="155"/>
    </row>
    <row r="49" spans="1:10" hidden="1">
      <c r="A49" s="155"/>
      <c r="B49" s="155"/>
      <c r="C49" s="174"/>
      <c r="G49" s="155"/>
      <c r="H49" s="155"/>
      <c r="I49" s="155"/>
      <c r="J49" s="155"/>
    </row>
    <row r="50" spans="1:10" hidden="1">
      <c r="A50" s="155"/>
      <c r="B50" s="155"/>
      <c r="C50" s="174"/>
      <c r="G50" s="155"/>
      <c r="H50" s="155"/>
      <c r="I50" s="155"/>
      <c r="J50" s="155"/>
    </row>
    <row r="51" spans="1:10">
      <c r="A51" s="155"/>
      <c r="B51" s="155"/>
      <c r="C51" s="155"/>
      <c r="D51" s="155"/>
      <c r="G51" s="155"/>
      <c r="H51" s="155"/>
      <c r="I51" s="155"/>
      <c r="J51" s="155"/>
    </row>
    <row r="52" spans="1:10" ht="15" thickBot="1">
      <c r="A52" s="155"/>
      <c r="B52" s="155"/>
      <c r="C52" s="174" t="s">
        <v>151</v>
      </c>
      <c r="D52" s="178">
        <f>D34*5+D37*5+D43*5+D46</f>
        <v>103.25</v>
      </c>
      <c r="G52" s="155"/>
      <c r="H52" s="155"/>
      <c r="I52" s="155"/>
      <c r="J52" s="155"/>
    </row>
    <row r="53" spans="1:10" ht="15" thickTop="1">
      <c r="A53" s="155"/>
      <c r="B53" s="155"/>
      <c r="C53" s="155"/>
      <c r="D53" s="155"/>
      <c r="E53" s="155"/>
      <c r="F53" s="155"/>
      <c r="G53" s="155"/>
      <c r="H53" s="155"/>
      <c r="I53" s="155"/>
      <c r="J53" s="155"/>
    </row>
    <row r="54" spans="1:10">
      <c r="A54" s="155"/>
      <c r="B54" s="155"/>
      <c r="C54" s="155"/>
      <c r="D54" s="155"/>
      <c r="E54" s="155"/>
      <c r="F54" s="155"/>
      <c r="G54" s="155"/>
      <c r="H54" s="155"/>
      <c r="I54" s="155"/>
      <c r="J54" s="155"/>
    </row>
    <row r="55" spans="1:10">
      <c r="A55" s="155"/>
      <c r="B55" s="155"/>
      <c r="C55" s="155"/>
      <c r="D55" s="155"/>
      <c r="E55" s="155"/>
      <c r="F55" s="155"/>
      <c r="G55" s="155"/>
      <c r="H55" s="155"/>
      <c r="I55" s="155"/>
      <c r="J55" s="155"/>
    </row>
    <row r="9999" spans="11:11">
      <c r="K9999" s="188" t="s">
        <v>170</v>
      </c>
    </row>
  </sheetData>
  <mergeCells count="14">
    <mergeCell ref="B23:C23"/>
    <mergeCell ref="G30:J30"/>
    <mergeCell ref="B13:I15"/>
    <mergeCell ref="H16:K16"/>
    <mergeCell ref="B17:C17"/>
    <mergeCell ref="B18:C18"/>
    <mergeCell ref="B20:C20"/>
    <mergeCell ref="B21:C21"/>
    <mergeCell ref="B10:C10"/>
    <mergeCell ref="A1:L1"/>
    <mergeCell ref="B3:I5"/>
    <mergeCell ref="B6:C6"/>
    <mergeCell ref="B8:C8"/>
    <mergeCell ref="H8:K8"/>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N9999"/>
  <sheetViews>
    <sheetView showGridLines="0" topLeftCell="A49" workbookViewId="0">
      <selection activeCell="I39" sqref="I39"/>
    </sheetView>
  </sheetViews>
  <sheetFormatPr defaultRowHeight="14.4"/>
  <cols>
    <col min="1" max="1" width="11.5546875" customWidth="1"/>
    <col min="2" max="2" width="15.77734375" customWidth="1"/>
    <col min="3" max="3" width="8.88671875" customWidth="1"/>
    <col min="5" max="5" width="0" hidden="1" customWidth="1"/>
    <col min="7" max="7" width="13.5546875" customWidth="1"/>
    <col min="8" max="8" width="13.5546875" hidden="1" customWidth="1"/>
    <col min="9" max="9" width="17.109375" customWidth="1"/>
    <col min="10" max="10" width="16.88671875" bestFit="1" customWidth="1"/>
  </cols>
  <sheetData>
    <row r="1" spans="1:14">
      <c r="A1" s="154" t="s">
        <v>127</v>
      </c>
      <c r="B1" s="246" t="s">
        <v>152</v>
      </c>
      <c r="C1" s="247"/>
      <c r="D1" s="247"/>
      <c r="E1" s="247"/>
      <c r="F1" s="247"/>
      <c r="G1" s="247"/>
      <c r="H1" s="247"/>
      <c r="I1" s="247"/>
      <c r="J1" s="248"/>
      <c r="K1" s="166"/>
      <c r="L1" s="155"/>
    </row>
    <row r="2" spans="1:14">
      <c r="A2" s="155"/>
      <c r="B2" s="249" t="s">
        <v>153</v>
      </c>
      <c r="C2" s="250"/>
      <c r="D2" s="250"/>
      <c r="E2" s="250"/>
      <c r="F2" s="250"/>
      <c r="G2" s="250"/>
      <c r="H2" s="250"/>
      <c r="I2" s="250"/>
      <c r="J2" s="251"/>
      <c r="K2" s="166"/>
      <c r="L2" s="155"/>
    </row>
    <row r="3" spans="1:14">
      <c r="A3" s="155"/>
      <c r="B3" s="249" t="s">
        <v>154</v>
      </c>
      <c r="C3" s="250"/>
      <c r="D3" s="250"/>
      <c r="E3" s="250"/>
      <c r="F3" s="250"/>
      <c r="G3" s="250"/>
      <c r="H3" s="250"/>
      <c r="I3" s="250"/>
      <c r="J3" s="251"/>
      <c r="K3" s="166"/>
      <c r="L3" s="155"/>
    </row>
    <row r="4" spans="1:14" ht="15" thickBot="1">
      <c r="A4" s="155"/>
      <c r="B4" s="252" t="s">
        <v>155</v>
      </c>
      <c r="C4" s="253"/>
      <c r="D4" s="253"/>
      <c r="E4" s="253"/>
      <c r="F4" s="253"/>
      <c r="G4" s="253"/>
      <c r="H4" s="253"/>
      <c r="I4" s="253"/>
      <c r="J4" s="254"/>
      <c r="K4" s="166"/>
      <c r="L4" s="155"/>
    </row>
    <row r="5" spans="1:14" ht="15" thickBot="1">
      <c r="A5" s="155"/>
      <c r="B5" s="155"/>
      <c r="C5" s="155"/>
      <c r="D5" s="155"/>
      <c r="E5" s="155"/>
      <c r="F5" s="155"/>
      <c r="G5" s="155"/>
      <c r="H5" s="155"/>
      <c r="I5" s="155"/>
      <c r="J5" s="166"/>
      <c r="K5" s="166"/>
      <c r="L5" s="155"/>
    </row>
    <row r="6" spans="1:14" ht="15" thickBot="1">
      <c r="A6" s="155"/>
      <c r="B6" s="155"/>
      <c r="C6" s="155"/>
      <c r="D6" s="155"/>
      <c r="E6" s="155"/>
      <c r="F6" s="155"/>
      <c r="G6" s="155"/>
      <c r="H6" s="155"/>
      <c r="I6" s="155"/>
      <c r="J6" s="155"/>
      <c r="K6" s="257" t="s">
        <v>24</v>
      </c>
      <c r="L6" s="258"/>
      <c r="M6" s="258"/>
      <c r="N6" s="259"/>
    </row>
    <row r="7" spans="1:14">
      <c r="A7" s="155"/>
      <c r="B7" s="155"/>
      <c r="C7" s="155"/>
      <c r="D7" s="154"/>
      <c r="E7" s="154"/>
      <c r="F7" s="179" t="s">
        <v>156</v>
      </c>
      <c r="G7" s="177">
        <v>500000</v>
      </c>
      <c r="H7" s="155"/>
      <c r="I7" s="155"/>
      <c r="J7" s="155"/>
      <c r="K7" s="155"/>
      <c r="L7" s="155"/>
    </row>
    <row r="8" spans="1:14" hidden="1">
      <c r="A8" s="155"/>
      <c r="B8" s="155"/>
      <c r="C8" s="155"/>
      <c r="D8" s="154"/>
      <c r="E8" s="154"/>
      <c r="F8" s="179"/>
      <c r="G8" s="155"/>
      <c r="H8" s="155"/>
      <c r="I8" s="155"/>
      <c r="J8" s="155"/>
      <c r="K8" s="155"/>
      <c r="L8" s="155"/>
    </row>
    <row r="9" spans="1:14">
      <c r="A9" s="155"/>
      <c r="B9" s="155"/>
      <c r="C9" s="155"/>
      <c r="D9" s="155"/>
      <c r="E9" s="155"/>
      <c r="F9" s="155"/>
      <c r="G9" s="155"/>
      <c r="H9" s="155"/>
      <c r="I9" s="155"/>
      <c r="J9" s="155"/>
      <c r="K9" s="155"/>
      <c r="L9" s="155"/>
    </row>
    <row r="10" spans="1:14">
      <c r="A10" s="155"/>
      <c r="B10" s="155"/>
      <c r="C10" s="155"/>
      <c r="D10" s="180" t="s">
        <v>157</v>
      </c>
      <c r="E10" s="180"/>
      <c r="F10" s="155"/>
      <c r="G10" s="255" t="s">
        <v>158</v>
      </c>
      <c r="H10" s="181"/>
      <c r="I10" s="255" t="s">
        <v>159</v>
      </c>
      <c r="J10" s="155"/>
      <c r="K10" s="155"/>
    </row>
    <row r="11" spans="1:14">
      <c r="A11" s="155"/>
      <c r="B11" s="166"/>
      <c r="C11" s="166"/>
      <c r="D11" s="166"/>
      <c r="E11" s="166"/>
      <c r="F11" s="155"/>
      <c r="G11" s="256"/>
      <c r="H11" s="182"/>
      <c r="I11" s="256"/>
      <c r="J11" s="155"/>
      <c r="K11" s="155"/>
    </row>
    <row r="12" spans="1:14">
      <c r="A12" s="155"/>
      <c r="B12" s="155"/>
      <c r="C12" s="174" t="s">
        <v>160</v>
      </c>
      <c r="D12" s="183">
        <v>320</v>
      </c>
      <c r="E12" s="155"/>
      <c r="F12" s="155"/>
      <c r="G12" s="184">
        <f>D12/D$18</f>
        <v>0.30828516377649323</v>
      </c>
      <c r="H12" s="155"/>
      <c r="I12" s="177">
        <f>G$7*G12</f>
        <v>154142.58188824661</v>
      </c>
      <c r="J12" s="155"/>
      <c r="K12" s="155"/>
      <c r="L12" s="155"/>
    </row>
    <row r="13" spans="1:14">
      <c r="A13" s="155"/>
      <c r="B13" s="155"/>
      <c r="C13" s="174" t="s">
        <v>161</v>
      </c>
      <c r="D13" s="183">
        <v>337</v>
      </c>
      <c r="E13" s="155"/>
      <c r="F13" s="155"/>
      <c r="G13" s="184">
        <f t="shared" ref="G13:G14" si="0">D13/D$18</f>
        <v>0.32466281310211947</v>
      </c>
      <c r="H13" s="155"/>
      <c r="I13" s="177">
        <f t="shared" ref="I13:I14" si="1">G$7*G13</f>
        <v>162331.40655105974</v>
      </c>
      <c r="J13" s="155"/>
      <c r="K13" s="155"/>
      <c r="L13" s="155"/>
    </row>
    <row r="14" spans="1:14">
      <c r="A14" s="155"/>
      <c r="B14" s="155"/>
      <c r="C14" s="174" t="s">
        <v>162</v>
      </c>
      <c r="D14" s="183">
        <v>381</v>
      </c>
      <c r="E14" s="155"/>
      <c r="F14" s="155"/>
      <c r="G14" s="184">
        <f t="shared" si="0"/>
        <v>0.36705202312138729</v>
      </c>
      <c r="H14" s="155"/>
      <c r="I14" s="177">
        <f t="shared" si="1"/>
        <v>183526.01156069365</v>
      </c>
      <c r="J14" s="155"/>
      <c r="K14" s="155"/>
      <c r="L14" s="155"/>
    </row>
    <row r="15" spans="1:14">
      <c r="A15" s="155"/>
      <c r="B15" s="155"/>
      <c r="C15" s="174"/>
      <c r="D15" s="155"/>
      <c r="E15" s="155"/>
      <c r="F15" s="155"/>
      <c r="G15" s="155"/>
      <c r="H15" s="155"/>
      <c r="I15" s="155"/>
      <c r="J15" s="155"/>
      <c r="K15" s="155"/>
      <c r="L15" s="155"/>
    </row>
    <row r="16" spans="1:14" hidden="1">
      <c r="A16" s="155"/>
      <c r="B16" s="155"/>
      <c r="C16" s="174"/>
      <c r="D16" s="155"/>
      <c r="E16" s="155"/>
      <c r="F16" s="155"/>
      <c r="G16" s="155"/>
      <c r="H16" s="155"/>
      <c r="I16" s="155"/>
      <c r="J16" s="155"/>
      <c r="K16" s="155"/>
      <c r="L16" s="155"/>
    </row>
    <row r="17" spans="1:14" hidden="1">
      <c r="A17" s="155"/>
      <c r="B17" s="155"/>
      <c r="C17" s="155"/>
      <c r="D17" s="155"/>
      <c r="E17" s="155"/>
      <c r="F17" s="155"/>
      <c r="G17" s="155"/>
      <c r="H17" s="155"/>
      <c r="I17" s="155"/>
      <c r="J17" s="155"/>
      <c r="K17" s="155"/>
      <c r="L17" s="155"/>
    </row>
    <row r="18" spans="1:14">
      <c r="A18" s="155"/>
      <c r="B18" s="155"/>
      <c r="C18" s="174" t="s">
        <v>163</v>
      </c>
      <c r="D18" s="159">
        <f>D12+D13+D14</f>
        <v>1038</v>
      </c>
      <c r="E18" s="155"/>
      <c r="F18" s="155"/>
      <c r="G18" s="155"/>
      <c r="H18" s="155"/>
      <c r="I18" s="155"/>
      <c r="J18" s="155"/>
      <c r="K18" s="155"/>
      <c r="L18" s="155"/>
    </row>
    <row r="19" spans="1:14" ht="15" thickBot="1">
      <c r="A19" s="155"/>
      <c r="B19" s="155"/>
      <c r="C19" s="155"/>
      <c r="D19" s="155"/>
      <c r="E19" s="155"/>
      <c r="F19" s="155"/>
      <c r="G19" s="155"/>
      <c r="H19" s="155"/>
      <c r="I19" s="155"/>
      <c r="J19" s="155"/>
      <c r="K19" s="155"/>
      <c r="L19" s="155"/>
    </row>
    <row r="20" spans="1:14">
      <c r="A20" s="154" t="s">
        <v>132</v>
      </c>
      <c r="B20" s="246" t="s">
        <v>164</v>
      </c>
      <c r="C20" s="247"/>
      <c r="D20" s="247"/>
      <c r="E20" s="247"/>
      <c r="F20" s="247"/>
      <c r="G20" s="247"/>
      <c r="H20" s="247"/>
      <c r="I20" s="247"/>
      <c r="J20" s="248"/>
      <c r="K20" s="166"/>
      <c r="L20" s="155"/>
    </row>
    <row r="21" spans="1:14">
      <c r="A21" s="155"/>
      <c r="B21" s="249" t="s">
        <v>165</v>
      </c>
      <c r="C21" s="250"/>
      <c r="D21" s="250"/>
      <c r="E21" s="250"/>
      <c r="F21" s="250"/>
      <c r="G21" s="250"/>
      <c r="H21" s="250"/>
      <c r="I21" s="250"/>
      <c r="J21" s="251"/>
      <c r="K21" s="166"/>
      <c r="L21" s="155"/>
    </row>
    <row r="22" spans="1:14" ht="15" thickBot="1">
      <c r="A22" s="155"/>
      <c r="B22" s="252" t="s">
        <v>166</v>
      </c>
      <c r="C22" s="253"/>
      <c r="D22" s="253"/>
      <c r="E22" s="253"/>
      <c r="F22" s="253"/>
      <c r="G22" s="253"/>
      <c r="H22" s="253"/>
      <c r="I22" s="253"/>
      <c r="J22" s="254"/>
      <c r="K22" s="166"/>
      <c r="L22" s="155"/>
    </row>
    <row r="23" spans="1:14" ht="15" thickBot="1">
      <c r="A23" s="155"/>
      <c r="B23" s="155"/>
      <c r="C23" s="155"/>
      <c r="D23" s="155"/>
      <c r="E23" s="155"/>
      <c r="F23" s="155"/>
      <c r="G23" s="155"/>
      <c r="H23" s="155"/>
      <c r="I23" s="155"/>
      <c r="J23" s="155"/>
      <c r="K23" s="155"/>
      <c r="L23" s="155"/>
    </row>
    <row r="24" spans="1:14" ht="15" thickBot="1">
      <c r="A24" s="155"/>
      <c r="B24" s="155"/>
      <c r="C24" s="155"/>
      <c r="D24" s="155"/>
      <c r="E24" s="155"/>
      <c r="F24" s="174" t="s">
        <v>167</v>
      </c>
      <c r="G24" s="185">
        <v>0.2</v>
      </c>
      <c r="H24" s="155"/>
      <c r="I24" s="155"/>
      <c r="J24" s="155"/>
      <c r="K24" s="257" t="s">
        <v>24</v>
      </c>
      <c r="L24" s="258"/>
      <c r="M24" s="258"/>
      <c r="N24" s="259"/>
    </row>
    <row r="25" spans="1:14" hidden="1">
      <c r="A25" s="155"/>
      <c r="B25" s="155"/>
      <c r="C25" s="155"/>
      <c r="D25" s="155"/>
      <c r="E25" s="155"/>
      <c r="F25" s="174"/>
      <c r="G25" s="155"/>
      <c r="H25" s="155"/>
      <c r="I25" s="155"/>
      <c r="J25" s="155"/>
      <c r="K25" s="186"/>
      <c r="L25" s="186"/>
      <c r="M25" s="186"/>
      <c r="N25" s="186"/>
    </row>
    <row r="26" spans="1:14">
      <c r="A26" s="155"/>
      <c r="B26" s="155"/>
      <c r="C26" s="155"/>
      <c r="D26" s="155"/>
      <c r="E26" s="155"/>
      <c r="F26" s="174" t="s">
        <v>168</v>
      </c>
      <c r="G26" s="177">
        <f>G7*G24+G7</f>
        <v>600000</v>
      </c>
      <c r="H26" s="155"/>
      <c r="I26" s="155"/>
      <c r="J26" s="155"/>
      <c r="K26" s="155"/>
      <c r="L26" s="155"/>
    </row>
    <row r="27" spans="1:14">
      <c r="A27" s="155"/>
      <c r="B27" s="166"/>
      <c r="C27" s="155"/>
      <c r="D27" s="155"/>
      <c r="E27" s="155"/>
      <c r="F27" s="155"/>
      <c r="G27" s="155"/>
      <c r="H27" s="155"/>
      <c r="I27" s="155"/>
      <c r="J27" s="155"/>
      <c r="K27" s="155"/>
      <c r="L27" s="155"/>
    </row>
    <row r="28" spans="1:14">
      <c r="A28" s="155"/>
      <c r="B28" s="155"/>
      <c r="C28" s="155"/>
      <c r="D28" s="180" t="s">
        <v>157</v>
      </c>
      <c r="E28" s="180"/>
      <c r="F28" s="155"/>
      <c r="G28" s="255" t="s">
        <v>158</v>
      </c>
      <c r="H28" s="181"/>
      <c r="I28" s="255" t="s">
        <v>159</v>
      </c>
      <c r="J28" s="155"/>
      <c r="K28" s="155"/>
      <c r="L28" s="155"/>
    </row>
    <row r="29" spans="1:14">
      <c r="A29" s="155"/>
      <c r="B29" s="155"/>
      <c r="C29" s="166"/>
      <c r="D29" s="166"/>
      <c r="E29" s="166"/>
      <c r="F29" s="155"/>
      <c r="G29" s="256"/>
      <c r="H29" s="182"/>
      <c r="I29" s="256"/>
      <c r="J29" s="155"/>
      <c r="K29" s="155"/>
      <c r="L29" s="155"/>
    </row>
    <row r="30" spans="1:14">
      <c r="A30" s="155"/>
      <c r="B30" s="155"/>
      <c r="C30" s="174" t="s">
        <v>160</v>
      </c>
      <c r="D30" s="183">
        <v>320</v>
      </c>
      <c r="E30" s="155"/>
      <c r="F30" s="155"/>
      <c r="G30" s="184">
        <f>D30/D$35</f>
        <v>0.20833333333333334</v>
      </c>
      <c r="H30" s="155"/>
      <c r="I30" s="177">
        <f>G$26*G30</f>
        <v>125000</v>
      </c>
      <c r="J30" s="155"/>
      <c r="K30" s="155"/>
      <c r="L30" s="155"/>
    </row>
    <row r="31" spans="1:14">
      <c r="A31" s="155"/>
      <c r="B31" s="155"/>
      <c r="C31" s="174" t="s">
        <v>161</v>
      </c>
      <c r="D31" s="183">
        <v>337</v>
      </c>
      <c r="E31" s="155"/>
      <c r="F31" s="155"/>
      <c r="G31" s="184">
        <f t="shared" ref="G31:G33" si="2">D31/D$35</f>
        <v>0.21940104166666666</v>
      </c>
      <c r="H31" s="155"/>
      <c r="I31" s="177">
        <f t="shared" ref="I31:I33" si="3">G$26*G31</f>
        <v>131640.625</v>
      </c>
      <c r="J31" s="155"/>
      <c r="K31" s="155"/>
      <c r="L31" s="155"/>
    </row>
    <row r="32" spans="1:14">
      <c r="A32" s="155"/>
      <c r="B32" s="155"/>
      <c r="C32" s="174" t="s">
        <v>162</v>
      </c>
      <c r="D32" s="183">
        <v>381</v>
      </c>
      <c r="E32" s="155"/>
      <c r="F32" s="155"/>
      <c r="G32" s="184">
        <f t="shared" si="2"/>
        <v>0.248046875</v>
      </c>
      <c r="H32" s="155"/>
      <c r="I32" s="177">
        <f t="shared" si="3"/>
        <v>148828.125</v>
      </c>
      <c r="J32" s="155"/>
      <c r="K32" s="155"/>
      <c r="L32" s="155"/>
    </row>
    <row r="33" spans="1:12">
      <c r="A33" s="155"/>
      <c r="B33" s="155"/>
      <c r="C33" s="174" t="s">
        <v>169</v>
      </c>
      <c r="D33" s="159">
        <v>498</v>
      </c>
      <c r="E33" s="155"/>
      <c r="F33" s="155"/>
      <c r="G33" s="184">
        <f t="shared" si="2"/>
        <v>0.32421875</v>
      </c>
      <c r="H33" s="155"/>
      <c r="I33" s="177">
        <f t="shared" si="3"/>
        <v>194531.25</v>
      </c>
      <c r="J33" s="155"/>
      <c r="K33" s="155"/>
      <c r="L33" s="155"/>
    </row>
    <row r="34" spans="1:12">
      <c r="A34" s="155"/>
      <c r="B34" s="155"/>
      <c r="C34" s="155"/>
      <c r="D34" s="155"/>
      <c r="E34" s="155"/>
      <c r="F34" s="155"/>
      <c r="G34" s="174"/>
      <c r="H34" s="174"/>
      <c r="I34" s="155"/>
      <c r="J34" s="187"/>
      <c r="K34" s="155"/>
      <c r="L34" s="155"/>
    </row>
    <row r="35" spans="1:12">
      <c r="A35" s="155"/>
      <c r="B35" s="155"/>
      <c r="C35" s="174" t="s">
        <v>163</v>
      </c>
      <c r="D35" s="159">
        <f>D18+D33</f>
        <v>1536</v>
      </c>
      <c r="E35" s="155"/>
      <c r="F35" s="155"/>
      <c r="G35" s="155"/>
      <c r="H35" s="155"/>
      <c r="I35" s="155"/>
      <c r="J35" s="155"/>
      <c r="K35" s="155"/>
      <c r="L35" s="155"/>
    </row>
    <row r="36" spans="1:12">
      <c r="A36" s="155"/>
      <c r="B36" s="155"/>
      <c r="C36" s="155"/>
      <c r="D36" s="155"/>
      <c r="E36" s="155"/>
      <c r="F36" s="155"/>
      <c r="G36" s="155"/>
      <c r="H36" s="155"/>
      <c r="I36" s="155"/>
      <c r="J36" s="155"/>
      <c r="K36" s="155"/>
      <c r="L36" s="155"/>
    </row>
    <row r="9999" spans="11:11">
      <c r="K9999" s="188" t="s">
        <v>170</v>
      </c>
    </row>
  </sheetData>
  <mergeCells count="13">
    <mergeCell ref="K6:N6"/>
    <mergeCell ref="B20:J20"/>
    <mergeCell ref="B21:J21"/>
    <mergeCell ref="B22:J22"/>
    <mergeCell ref="K24:N24"/>
    <mergeCell ref="G10:G11"/>
    <mergeCell ref="I10:I11"/>
    <mergeCell ref="B1:J1"/>
    <mergeCell ref="B2:J2"/>
    <mergeCell ref="B3:J3"/>
    <mergeCell ref="B4:J4"/>
    <mergeCell ref="G28:G29"/>
    <mergeCell ref="I28:I2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C11"/>
  <sheetViews>
    <sheetView tabSelected="1" workbookViewId="0">
      <selection activeCell="D10" sqref="D10"/>
    </sheetView>
  </sheetViews>
  <sheetFormatPr defaultRowHeight="14.4"/>
  <cols>
    <col min="1" max="1" width="13.6640625" bestFit="1" customWidth="1"/>
    <col min="2" max="2" width="13.6640625" customWidth="1"/>
    <col min="3" max="3" width="10.21875" customWidth="1"/>
  </cols>
  <sheetData>
    <row r="1" spans="1:3">
      <c r="A1" s="189" t="s">
        <v>174</v>
      </c>
      <c r="B1" s="189" t="s">
        <v>176</v>
      </c>
      <c r="C1" s="189" t="s">
        <v>175</v>
      </c>
    </row>
    <row r="2" spans="1:3">
      <c r="A2" s="189">
        <v>2</v>
      </c>
      <c r="B2" s="189" t="s">
        <v>2</v>
      </c>
      <c r="C2" s="189">
        <v>11684</v>
      </c>
    </row>
    <row r="3" spans="1:3">
      <c r="A3" s="189">
        <v>3</v>
      </c>
      <c r="B3" s="189" t="s">
        <v>3</v>
      </c>
      <c r="C3" s="189">
        <v>11688</v>
      </c>
    </row>
    <row r="4" spans="1:3">
      <c r="A4" s="189">
        <v>4</v>
      </c>
      <c r="B4" s="189" t="s">
        <v>4</v>
      </c>
      <c r="C4" s="189">
        <v>11691</v>
      </c>
    </row>
    <row r="5" spans="1:3">
      <c r="A5" s="191">
        <v>5</v>
      </c>
      <c r="B5" s="191" t="s">
        <v>5</v>
      </c>
      <c r="C5" s="189">
        <v>11711</v>
      </c>
    </row>
    <row r="6" spans="1:3">
      <c r="A6" s="191">
        <v>6</v>
      </c>
      <c r="B6" s="191" t="s">
        <v>6</v>
      </c>
      <c r="C6" s="189">
        <v>11781</v>
      </c>
    </row>
    <row r="7" spans="1:3">
      <c r="A7" s="191">
        <v>7</v>
      </c>
      <c r="B7" s="191" t="s">
        <v>7</v>
      </c>
      <c r="C7" s="189">
        <v>11881</v>
      </c>
    </row>
    <row r="8" spans="1:3">
      <c r="A8" s="191">
        <v>8</v>
      </c>
      <c r="B8" s="191" t="s">
        <v>8</v>
      </c>
      <c r="C8" s="189">
        <v>11981</v>
      </c>
    </row>
    <row r="9" spans="1:3">
      <c r="A9" s="191">
        <v>9</v>
      </c>
      <c r="B9" s="191" t="s">
        <v>9</v>
      </c>
      <c r="C9" s="189">
        <v>11891</v>
      </c>
    </row>
    <row r="10" spans="1:3">
      <c r="A10" s="191">
        <v>10</v>
      </c>
      <c r="B10" s="191" t="s">
        <v>177</v>
      </c>
      <c r="C10" s="189">
        <v>10684</v>
      </c>
    </row>
    <row r="11" spans="1:3">
      <c r="A11" s="191">
        <v>11</v>
      </c>
      <c r="B11" s="191" t="s">
        <v>178</v>
      </c>
      <c r="C11" s="189">
        <v>10688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R9999"/>
  <sheetViews>
    <sheetView showGridLines="0" topLeftCell="B1" zoomScale="85" zoomScaleNormal="85" workbookViewId="0">
      <selection activeCell="B1" sqref="B1"/>
    </sheetView>
  </sheetViews>
  <sheetFormatPr defaultRowHeight="14.4"/>
  <cols>
    <col min="1" max="1" width="0" hidden="1" customWidth="1"/>
    <col min="2" max="2" width="17.6640625" bestFit="1" customWidth="1"/>
    <col min="3" max="3" width="13.6640625" bestFit="1" customWidth="1"/>
    <col min="4" max="4" width="15" customWidth="1"/>
    <col min="5" max="5" width="15" hidden="1" customWidth="1"/>
    <col min="6" max="6" width="8.88671875" bestFit="1" customWidth="1"/>
    <col min="7" max="7" width="6" customWidth="1"/>
    <col min="8" max="8" width="19.109375" bestFit="1" customWidth="1"/>
    <col min="9" max="9" width="19.109375" hidden="1" customWidth="1"/>
    <col min="10" max="10" width="14.77734375" customWidth="1"/>
  </cols>
  <sheetData>
    <row r="1" spans="2:18" ht="15" thickBot="1">
      <c r="B1" s="4" t="s">
        <v>19</v>
      </c>
      <c r="C1" s="5"/>
      <c r="D1" s="5"/>
      <c r="E1" s="5"/>
      <c r="F1" s="5"/>
      <c r="G1" s="5"/>
      <c r="H1" s="5"/>
      <c r="I1" s="5"/>
      <c r="J1" s="6"/>
    </row>
    <row r="2" spans="2:18">
      <c r="B2" s="7" t="s">
        <v>20</v>
      </c>
      <c r="C2" s="8"/>
      <c r="D2" s="8"/>
      <c r="E2" s="8"/>
      <c r="F2" s="8"/>
      <c r="G2" s="8"/>
      <c r="H2" s="8"/>
      <c r="I2" s="8"/>
      <c r="J2" s="9"/>
      <c r="K2" s="10"/>
    </row>
    <row r="3" spans="2:18">
      <c r="B3" s="11" t="s">
        <v>21</v>
      </c>
      <c r="C3" s="12"/>
      <c r="D3" s="12"/>
      <c r="E3" s="12"/>
      <c r="F3" s="12"/>
      <c r="G3" s="12"/>
      <c r="H3" s="12"/>
      <c r="I3" s="12"/>
      <c r="J3" s="13"/>
      <c r="K3" s="14"/>
    </row>
    <row r="4" spans="2:18">
      <c r="B4" s="11" t="s">
        <v>22</v>
      </c>
      <c r="C4" s="12"/>
      <c r="D4" s="12"/>
      <c r="E4" s="12"/>
      <c r="F4" s="12"/>
      <c r="G4" s="12"/>
      <c r="H4" s="12"/>
      <c r="I4" s="12"/>
      <c r="J4" s="13"/>
      <c r="K4" s="14"/>
    </row>
    <row r="5" spans="2:18" ht="15" thickBot="1">
      <c r="B5" s="15" t="s">
        <v>23</v>
      </c>
      <c r="C5" s="16"/>
      <c r="D5" s="16"/>
      <c r="E5" s="16"/>
      <c r="F5" s="16"/>
      <c r="G5" s="16"/>
      <c r="H5" s="16"/>
      <c r="I5" s="16"/>
      <c r="J5" s="17"/>
      <c r="K5" s="14"/>
    </row>
    <row r="6" spans="2:18">
      <c r="K6" s="202" t="s">
        <v>24</v>
      </c>
      <c r="L6" s="203"/>
      <c r="M6" s="203"/>
      <c r="N6" s="203"/>
      <c r="O6" s="203"/>
      <c r="P6" s="203"/>
      <c r="Q6" s="203"/>
      <c r="R6" s="204"/>
    </row>
    <row r="7" spans="2:18">
      <c r="B7" s="1" t="s">
        <v>25</v>
      </c>
      <c r="C7" s="1" t="s">
        <v>26</v>
      </c>
      <c r="D7" s="1" t="s">
        <v>27</v>
      </c>
      <c r="E7" s="1"/>
      <c r="F7" s="1" t="s">
        <v>28</v>
      </c>
    </row>
    <row r="8" spans="2:18">
      <c r="B8" s="1" t="s">
        <v>29</v>
      </c>
      <c r="C8" s="1">
        <v>10</v>
      </c>
      <c r="D8" s="18">
        <v>17</v>
      </c>
      <c r="E8" s="18"/>
      <c r="F8" s="19">
        <f>C8*D8</f>
        <v>170</v>
      </c>
    </row>
    <row r="9" spans="2:18">
      <c r="B9" s="1" t="s">
        <v>30</v>
      </c>
      <c r="C9" s="1">
        <v>8</v>
      </c>
      <c r="D9" s="18">
        <v>13</v>
      </c>
      <c r="E9" s="18"/>
      <c r="F9" s="19">
        <f t="shared" ref="F9:F20" si="0">C9*D9</f>
        <v>104</v>
      </c>
      <c r="H9" s="20" t="s">
        <v>31</v>
      </c>
      <c r="I9" s="20"/>
      <c r="J9" s="19">
        <f>SUM(C8:C20)</f>
        <v>134</v>
      </c>
    </row>
    <row r="10" spans="2:18">
      <c r="B10" s="1" t="s">
        <v>32</v>
      </c>
      <c r="C10" s="1">
        <v>5</v>
      </c>
      <c r="D10" s="18">
        <v>15</v>
      </c>
      <c r="E10" s="18"/>
      <c r="F10" s="19">
        <f t="shared" si="0"/>
        <v>75</v>
      </c>
      <c r="H10" s="21" t="s">
        <v>33</v>
      </c>
      <c r="I10" s="21"/>
      <c r="J10" s="19">
        <f>SUM(F8:F20)</f>
        <v>2151</v>
      </c>
    </row>
    <row r="11" spans="2:18">
      <c r="B11" s="1" t="s">
        <v>34</v>
      </c>
      <c r="C11" s="1">
        <v>14</v>
      </c>
      <c r="D11" s="18">
        <v>16</v>
      </c>
      <c r="E11" s="18"/>
      <c r="F11" s="19">
        <f t="shared" si="0"/>
        <v>224</v>
      </c>
      <c r="H11" s="21" t="s">
        <v>35</v>
      </c>
      <c r="I11" s="21"/>
      <c r="J11" s="22">
        <f>AVERAGE(J10/J9)</f>
        <v>16.052238805970148</v>
      </c>
    </row>
    <row r="12" spans="2:18" ht="28.8">
      <c r="B12" s="1" t="s">
        <v>36</v>
      </c>
      <c r="C12" s="1">
        <v>13</v>
      </c>
      <c r="D12" s="18">
        <v>19</v>
      </c>
      <c r="E12" s="18"/>
      <c r="F12" s="19">
        <f t="shared" si="0"/>
        <v>247</v>
      </c>
      <c r="H12" s="23" t="s">
        <v>37</v>
      </c>
      <c r="J12" s="22">
        <f>SUMPRODUCT(C8:C20,D8:D20)</f>
        <v>2151</v>
      </c>
    </row>
    <row r="13" spans="2:18">
      <c r="B13" s="1" t="s">
        <v>38</v>
      </c>
      <c r="C13" s="1">
        <v>8</v>
      </c>
      <c r="D13" s="18">
        <v>14</v>
      </c>
      <c r="E13" s="18"/>
      <c r="F13" s="19">
        <f t="shared" si="0"/>
        <v>112</v>
      </c>
    </row>
    <row r="14" spans="2:18">
      <c r="B14" s="1" t="s">
        <v>39</v>
      </c>
      <c r="C14" s="1">
        <v>13</v>
      </c>
      <c r="D14" s="18">
        <v>13</v>
      </c>
      <c r="E14" s="18"/>
      <c r="F14" s="19">
        <f t="shared" si="0"/>
        <v>169</v>
      </c>
    </row>
    <row r="15" spans="2:18">
      <c r="B15" s="1" t="s">
        <v>40</v>
      </c>
      <c r="C15" s="1">
        <v>10</v>
      </c>
      <c r="D15" s="18">
        <v>17</v>
      </c>
      <c r="E15" s="18"/>
      <c r="F15" s="19">
        <f t="shared" si="0"/>
        <v>170</v>
      </c>
    </row>
    <row r="16" spans="2:18">
      <c r="B16" s="1" t="s">
        <v>41</v>
      </c>
      <c r="C16" s="1">
        <v>9</v>
      </c>
      <c r="D16" s="18">
        <v>20</v>
      </c>
      <c r="E16" s="18"/>
      <c r="F16" s="19">
        <f t="shared" si="0"/>
        <v>180</v>
      </c>
    </row>
    <row r="17" spans="2:6">
      <c r="B17" s="1" t="s">
        <v>42</v>
      </c>
      <c r="C17" s="1">
        <v>15</v>
      </c>
      <c r="D17" s="18">
        <v>13</v>
      </c>
      <c r="E17" s="18"/>
      <c r="F17" s="19">
        <f t="shared" si="0"/>
        <v>195</v>
      </c>
    </row>
    <row r="18" spans="2:6">
      <c r="B18" s="1" t="s">
        <v>43</v>
      </c>
      <c r="C18" s="1">
        <v>11</v>
      </c>
      <c r="D18" s="18">
        <v>20</v>
      </c>
      <c r="E18" s="18"/>
      <c r="F18" s="19">
        <f t="shared" si="0"/>
        <v>220</v>
      </c>
    </row>
    <row r="19" spans="2:6">
      <c r="B19" s="1" t="s">
        <v>44</v>
      </c>
      <c r="C19" s="1">
        <v>5</v>
      </c>
      <c r="D19" s="18">
        <v>18</v>
      </c>
      <c r="E19" s="18"/>
      <c r="F19" s="19">
        <f t="shared" si="0"/>
        <v>90</v>
      </c>
    </row>
    <row r="20" spans="2:6">
      <c r="B20" s="1" t="s">
        <v>45</v>
      </c>
      <c r="C20" s="1">
        <v>13</v>
      </c>
      <c r="D20" s="18">
        <v>15</v>
      </c>
      <c r="E20" s="18"/>
      <c r="F20" s="19">
        <f t="shared" si="0"/>
        <v>195</v>
      </c>
    </row>
    <row r="9999" spans="11:11">
      <c r="K9999" s="188" t="s">
        <v>170</v>
      </c>
    </row>
  </sheetData>
  <mergeCells count="1">
    <mergeCell ref="K6:R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E1:R10005"/>
  <sheetViews>
    <sheetView showGridLines="0" topLeftCell="E1" zoomScale="90" zoomScaleNormal="90" workbookViewId="0">
      <selection activeCell="E1" sqref="E1"/>
    </sheetView>
  </sheetViews>
  <sheetFormatPr defaultRowHeight="14.4"/>
  <cols>
    <col min="1" max="4" width="0" hidden="1" customWidth="1"/>
    <col min="5" max="5" width="19.88671875" customWidth="1"/>
    <col min="6" max="6" width="17.5546875" customWidth="1"/>
    <col min="7" max="7" width="16.33203125" hidden="1" customWidth="1"/>
    <col min="8" max="8" width="14.44140625" customWidth="1"/>
    <col min="9" max="9" width="14.44140625" hidden="1" customWidth="1"/>
    <col min="10" max="10" width="23.5546875" customWidth="1"/>
    <col min="11" max="11" width="5.21875" customWidth="1"/>
  </cols>
  <sheetData>
    <row r="1" spans="5:18">
      <c r="E1" s="24" t="s">
        <v>46</v>
      </c>
      <c r="F1" s="25"/>
      <c r="G1" s="25"/>
      <c r="H1" s="25"/>
      <c r="I1" s="25"/>
      <c r="J1" s="26"/>
    </row>
    <row r="2" spans="5:18" s="10" customFormat="1">
      <c r="E2" s="24" t="s">
        <v>47</v>
      </c>
      <c r="F2" s="24"/>
      <c r="G2" s="24"/>
      <c r="H2" s="24"/>
      <c r="I2" s="24"/>
      <c r="J2" s="24"/>
      <c r="K2" s="14"/>
      <c r="L2" s="14"/>
      <c r="M2" s="14"/>
      <c r="N2" s="14"/>
      <c r="O2" s="14"/>
      <c r="P2" s="14"/>
      <c r="Q2" s="14"/>
      <c r="R2" s="14"/>
    </row>
    <row r="3" spans="5:18" s="10" customFormat="1">
      <c r="E3" s="24" t="s">
        <v>48</v>
      </c>
      <c r="F3" s="24"/>
      <c r="G3" s="24"/>
      <c r="H3" s="24"/>
      <c r="I3" s="24"/>
      <c r="J3" s="24"/>
      <c r="K3" s="14"/>
      <c r="L3" s="202" t="s">
        <v>24</v>
      </c>
      <c r="M3" s="203"/>
      <c r="N3" s="203"/>
      <c r="O3" s="203"/>
      <c r="P3" s="203"/>
      <c r="Q3" s="204"/>
      <c r="R3" s="14"/>
    </row>
    <row r="4" spans="5:18" s="10" customFormat="1">
      <c r="E4" s="24" t="s">
        <v>49</v>
      </c>
      <c r="F4" s="27"/>
      <c r="G4" s="27"/>
      <c r="H4" s="27"/>
      <c r="I4" s="27"/>
      <c r="J4" s="27"/>
      <c r="K4" s="14"/>
      <c r="L4" s="14"/>
      <c r="M4" s="14"/>
      <c r="N4" s="14"/>
      <c r="O4" s="14"/>
      <c r="P4" s="14"/>
      <c r="Q4" s="14"/>
      <c r="R4" s="14"/>
    </row>
    <row r="5" spans="5:18" s="10" customFormat="1">
      <c r="E5" s="28" t="s">
        <v>23</v>
      </c>
      <c r="F5" s="29"/>
      <c r="G5" s="29"/>
      <c r="H5" s="29"/>
      <c r="I5" s="29"/>
      <c r="J5" s="30"/>
      <c r="K5" s="14"/>
      <c r="L5" s="14"/>
      <c r="M5" s="14"/>
      <c r="N5" s="14"/>
      <c r="O5" s="14"/>
      <c r="P5" s="14"/>
      <c r="Q5" s="14"/>
    </row>
    <row r="6" spans="5:18" s="32" customFormat="1" ht="14.4" customHeight="1">
      <c r="E6" s="31"/>
      <c r="F6" s="31"/>
      <c r="G6" s="31"/>
      <c r="H6" s="31"/>
      <c r="I6" s="31"/>
      <c r="J6" s="31"/>
      <c r="K6" s="31"/>
      <c r="L6" s="31"/>
      <c r="M6" s="31"/>
      <c r="N6" s="31"/>
      <c r="O6" s="31"/>
      <c r="P6" s="31"/>
      <c r="Q6" s="31"/>
      <c r="R6" s="31"/>
    </row>
    <row r="7" spans="5:18">
      <c r="E7" s="1" t="s">
        <v>50</v>
      </c>
      <c r="F7" s="33">
        <v>0.27</v>
      </c>
      <c r="G7" s="34"/>
    </row>
    <row r="9" spans="5:18">
      <c r="E9" s="35" t="s">
        <v>51</v>
      </c>
      <c r="F9" s="35" t="s">
        <v>52</v>
      </c>
      <c r="G9" s="36"/>
      <c r="H9" s="36" t="s">
        <v>53</v>
      </c>
      <c r="I9" s="36"/>
      <c r="J9" s="36" t="s">
        <v>54</v>
      </c>
    </row>
    <row r="10" spans="5:18">
      <c r="E10" s="1" t="s">
        <v>55</v>
      </c>
      <c r="F10" s="37">
        <v>1441</v>
      </c>
      <c r="G10" s="38"/>
      <c r="H10" s="39">
        <f>F10*F$7</f>
        <v>389.07000000000005</v>
      </c>
      <c r="I10" s="1"/>
      <c r="J10" s="39">
        <f>F10-H10</f>
        <v>1051.9299999999998</v>
      </c>
    </row>
    <row r="11" spans="5:18">
      <c r="E11" s="1" t="s">
        <v>56</v>
      </c>
      <c r="F11" s="37">
        <v>1128</v>
      </c>
      <c r="G11" s="38"/>
      <c r="H11" s="39">
        <f t="shared" ref="H11:H17" si="0">F11*F$7</f>
        <v>304.56</v>
      </c>
      <c r="I11" s="1"/>
      <c r="J11" s="39">
        <f t="shared" ref="J11:J18" si="1">F11-H11</f>
        <v>823.44</v>
      </c>
    </row>
    <row r="12" spans="5:18">
      <c r="E12" s="1" t="s">
        <v>57</v>
      </c>
      <c r="F12" s="37">
        <v>1320</v>
      </c>
      <c r="G12" s="38"/>
      <c r="H12" s="39">
        <f t="shared" si="0"/>
        <v>356.40000000000003</v>
      </c>
      <c r="I12" s="1"/>
      <c r="J12" s="39">
        <f t="shared" si="1"/>
        <v>963.59999999999991</v>
      </c>
    </row>
    <row r="13" spans="5:18">
      <c r="E13" s="1" t="s">
        <v>58</v>
      </c>
      <c r="F13" s="37">
        <v>1184</v>
      </c>
      <c r="G13" s="38"/>
      <c r="H13" s="39">
        <f t="shared" si="0"/>
        <v>319.68</v>
      </c>
      <c r="I13" s="1"/>
      <c r="J13" s="39">
        <f t="shared" si="1"/>
        <v>864.31999999999994</v>
      </c>
    </row>
    <row r="14" spans="5:18">
      <c r="E14" s="1" t="s">
        <v>59</v>
      </c>
      <c r="F14" s="37">
        <v>1194</v>
      </c>
      <c r="G14" s="38"/>
      <c r="H14" s="39">
        <f t="shared" si="0"/>
        <v>322.38</v>
      </c>
      <c r="I14" s="1"/>
      <c r="J14" s="39">
        <f t="shared" si="1"/>
        <v>871.62</v>
      </c>
    </row>
    <row r="15" spans="5:18">
      <c r="E15" s="1" t="s">
        <v>60</v>
      </c>
      <c r="F15" s="37">
        <v>1473</v>
      </c>
      <c r="G15" s="38"/>
      <c r="H15" s="39">
        <f t="shared" si="0"/>
        <v>397.71000000000004</v>
      </c>
      <c r="I15" s="1"/>
      <c r="J15" s="39">
        <f t="shared" si="1"/>
        <v>1075.29</v>
      </c>
    </row>
    <row r="16" spans="5:18">
      <c r="E16" s="1" t="s">
        <v>61</v>
      </c>
      <c r="F16" s="37">
        <v>1430</v>
      </c>
      <c r="G16" s="38"/>
      <c r="H16" s="39">
        <f t="shared" si="0"/>
        <v>386.1</v>
      </c>
      <c r="I16" s="1"/>
      <c r="J16" s="39">
        <f t="shared" si="1"/>
        <v>1043.9000000000001</v>
      </c>
    </row>
    <row r="17" spans="5:10">
      <c r="E17" s="1" t="s">
        <v>62</v>
      </c>
      <c r="F17" s="37">
        <v>1039</v>
      </c>
      <c r="G17" s="38"/>
      <c r="H17" s="39">
        <f t="shared" si="0"/>
        <v>280.53000000000003</v>
      </c>
      <c r="I17" s="1"/>
      <c r="J17" s="39">
        <f t="shared" si="1"/>
        <v>758.47</v>
      </c>
    </row>
    <row r="18" spans="5:10" hidden="1">
      <c r="E18" s="40"/>
      <c r="F18" s="37">
        <v>1306</v>
      </c>
      <c r="G18" s="41"/>
      <c r="H18" s="42"/>
      <c r="I18" s="42"/>
      <c r="J18" s="39">
        <f t="shared" si="1"/>
        <v>1306</v>
      </c>
    </row>
    <row r="19" spans="5:10">
      <c r="E19" s="40"/>
      <c r="F19" s="41"/>
      <c r="G19" s="41"/>
    </row>
    <row r="20" spans="5:10">
      <c r="E20" s="43" t="s">
        <v>0</v>
      </c>
      <c r="F20" s="39">
        <f>SUM(F10:F17)</f>
        <v>10209</v>
      </c>
      <c r="G20" s="39"/>
      <c r="H20" s="39">
        <f>SUM(H10:H17)</f>
        <v>2756.4300000000003</v>
      </c>
      <c r="I20" s="39"/>
      <c r="J20" s="39">
        <f>SUM(J10:J17)</f>
        <v>7452.5700000000006</v>
      </c>
    </row>
    <row r="9999" spans="11:11">
      <c r="K9999" s="188" t="s">
        <v>170</v>
      </c>
    </row>
    <row r="10005" spans="17:17">
      <c r="Q10005" s="44" t="s">
        <v>63</v>
      </c>
    </row>
  </sheetData>
  <mergeCells count="1">
    <mergeCell ref="L3:Q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0018"/>
  <sheetViews>
    <sheetView showGridLines="0" zoomScale="90" zoomScaleNormal="90" workbookViewId="0">
      <selection activeCell="L40" sqref="L40"/>
    </sheetView>
  </sheetViews>
  <sheetFormatPr defaultRowHeight="14.4"/>
  <cols>
    <col min="1" max="1" width="4.44140625" customWidth="1"/>
    <col min="2" max="2" width="2.33203125" hidden="1" customWidth="1"/>
    <col min="6" max="6" width="8.44140625" customWidth="1"/>
    <col min="13" max="13" width="2.5546875" customWidth="1"/>
  </cols>
  <sheetData>
    <row r="1" spans="3:21">
      <c r="C1" s="24" t="s">
        <v>19</v>
      </c>
      <c r="D1" s="27"/>
      <c r="E1" s="27"/>
      <c r="F1" s="27"/>
      <c r="G1" s="27"/>
      <c r="H1" s="27"/>
      <c r="I1" s="27"/>
      <c r="J1" s="27"/>
      <c r="K1" s="27"/>
      <c r="L1" s="27"/>
      <c r="M1" s="45"/>
    </row>
    <row r="2" spans="3:21">
      <c r="C2" s="205" t="s">
        <v>64</v>
      </c>
      <c r="D2" s="206"/>
      <c r="E2" s="206"/>
      <c r="F2" s="206"/>
      <c r="G2" s="206"/>
      <c r="H2" s="206"/>
      <c r="I2" s="206"/>
      <c r="J2" s="206"/>
      <c r="K2" s="206"/>
      <c r="L2" s="206"/>
      <c r="M2" s="46"/>
    </row>
    <row r="3" spans="3:21">
      <c r="C3" s="207" t="s">
        <v>65</v>
      </c>
      <c r="D3" s="208"/>
      <c r="E3" s="208"/>
      <c r="F3" s="208"/>
      <c r="G3" s="208"/>
      <c r="H3" s="208"/>
      <c r="I3" s="208"/>
      <c r="J3" s="208"/>
      <c r="K3" s="208"/>
      <c r="L3" s="208"/>
      <c r="M3" s="209"/>
      <c r="O3" s="210" t="s">
        <v>66</v>
      </c>
      <c r="P3" s="211"/>
      <c r="Q3" s="211"/>
      <c r="R3" s="211"/>
      <c r="S3" s="211"/>
      <c r="T3" s="211"/>
      <c r="U3" s="212"/>
    </row>
    <row r="4" spans="3:21">
      <c r="C4" s="47" t="s">
        <v>67</v>
      </c>
      <c r="D4" s="48"/>
      <c r="E4" s="48"/>
      <c r="F4" s="48"/>
      <c r="G4" s="48"/>
      <c r="H4" s="48"/>
      <c r="I4" s="48"/>
      <c r="J4" s="48"/>
      <c r="K4" s="48"/>
      <c r="L4" s="48"/>
      <c r="M4" s="49"/>
      <c r="O4" s="50" t="s">
        <v>68</v>
      </c>
      <c r="P4" s="51"/>
      <c r="Q4" s="51"/>
      <c r="R4" s="51"/>
      <c r="S4" s="51"/>
      <c r="T4" s="51"/>
      <c r="U4" s="52"/>
    </row>
    <row r="5" spans="3:21">
      <c r="C5" s="53" t="s">
        <v>23</v>
      </c>
      <c r="D5" s="54"/>
      <c r="E5" s="54"/>
      <c r="F5" s="54"/>
      <c r="G5" s="54"/>
      <c r="H5" s="54"/>
      <c r="I5" s="54"/>
      <c r="J5" s="54"/>
      <c r="K5" s="54"/>
      <c r="L5" s="54"/>
      <c r="M5" s="55"/>
      <c r="O5" s="40" t="s">
        <v>69</v>
      </c>
      <c r="P5" s="56"/>
      <c r="Q5" s="56"/>
      <c r="R5" s="56"/>
      <c r="S5" s="56"/>
      <c r="T5" s="56"/>
      <c r="U5" s="57"/>
    </row>
    <row r="6" spans="3:21" hidden="1">
      <c r="C6" s="58"/>
      <c r="D6" s="59"/>
      <c r="E6" s="59"/>
      <c r="F6" s="59"/>
      <c r="G6" s="59"/>
      <c r="H6" s="59"/>
      <c r="I6" s="59"/>
      <c r="J6" s="59"/>
      <c r="K6" s="59"/>
      <c r="L6" s="59"/>
      <c r="M6" s="59"/>
      <c r="O6" s="60"/>
      <c r="P6" s="60"/>
      <c r="Q6" s="60"/>
      <c r="R6" s="60"/>
      <c r="S6" s="60"/>
      <c r="T6" s="60"/>
      <c r="U6" s="60"/>
    </row>
    <row r="7" spans="3:21" hidden="1">
      <c r="C7" s="58"/>
      <c r="D7" s="59"/>
      <c r="E7" s="59"/>
      <c r="F7" s="59"/>
      <c r="G7" s="59"/>
      <c r="H7" s="59"/>
      <c r="I7" s="59"/>
      <c r="J7" s="59"/>
      <c r="K7" s="59"/>
      <c r="L7" s="59"/>
      <c r="M7" s="59"/>
      <c r="O7" s="60"/>
      <c r="P7" s="60"/>
      <c r="Q7" s="60"/>
      <c r="R7" s="60"/>
      <c r="S7" s="60"/>
      <c r="T7" s="60"/>
      <c r="U7" s="60"/>
    </row>
    <row r="8" spans="3:21" hidden="1">
      <c r="C8" s="58"/>
      <c r="D8" s="59"/>
      <c r="E8" s="59"/>
      <c r="F8" s="59"/>
      <c r="G8" s="59"/>
      <c r="H8" s="59"/>
      <c r="I8" s="59"/>
      <c r="J8" s="59"/>
      <c r="K8" s="59"/>
      <c r="L8" s="59"/>
      <c r="M8" s="59"/>
      <c r="O8" s="60"/>
      <c r="P8" s="60"/>
      <c r="Q8" s="60"/>
      <c r="R8" s="60"/>
      <c r="S8" s="60"/>
      <c r="T8" s="60"/>
      <c r="U8" s="60"/>
    </row>
    <row r="9" spans="3:21" hidden="1">
      <c r="C9" s="58"/>
      <c r="D9" s="59"/>
      <c r="E9" s="59"/>
      <c r="F9" s="59"/>
      <c r="G9" s="59"/>
      <c r="H9" s="59"/>
      <c r="I9" s="59"/>
      <c r="J9" s="59"/>
      <c r="K9" s="59"/>
      <c r="L9" s="59"/>
      <c r="M9" s="59"/>
      <c r="O9" s="60"/>
      <c r="P9" s="60"/>
      <c r="Q9" s="60"/>
      <c r="R9" s="60"/>
      <c r="S9" s="60"/>
      <c r="T9" s="60"/>
      <c r="U9" s="60"/>
    </row>
    <row r="10" spans="3:21" hidden="1">
      <c r="C10" s="58"/>
      <c r="D10" s="59"/>
      <c r="E10" s="59"/>
      <c r="F10" s="59"/>
      <c r="G10" s="59"/>
      <c r="H10" s="59"/>
      <c r="I10" s="59"/>
      <c r="J10" s="59"/>
      <c r="K10" s="59"/>
      <c r="L10" s="59"/>
      <c r="M10" s="59"/>
      <c r="O10" s="60"/>
      <c r="P10" s="60"/>
      <c r="Q10" s="60"/>
      <c r="R10" s="60"/>
      <c r="S10" s="60"/>
      <c r="T10" s="60"/>
      <c r="U10" s="60"/>
    </row>
    <row r="11" spans="3:21" hidden="1">
      <c r="C11" s="58"/>
      <c r="D11" s="59"/>
      <c r="E11" s="59"/>
      <c r="F11" s="59"/>
      <c r="G11" s="59"/>
      <c r="H11" s="59"/>
      <c r="I11" s="59"/>
      <c r="J11" s="59"/>
      <c r="K11" s="59"/>
      <c r="L11" s="59"/>
      <c r="M11" s="59"/>
      <c r="O11" s="60"/>
      <c r="P11" s="60"/>
      <c r="Q11" s="60"/>
      <c r="R11" s="60"/>
      <c r="S11" s="60"/>
      <c r="T11" s="60"/>
      <c r="U11" s="60"/>
    </row>
    <row r="12" spans="3:21" hidden="1">
      <c r="C12" s="58"/>
      <c r="D12" s="59"/>
      <c r="E12" s="59"/>
      <c r="F12" s="59"/>
      <c r="G12" s="59"/>
      <c r="H12" s="59"/>
      <c r="I12" s="59"/>
      <c r="J12" s="59"/>
      <c r="K12" s="59"/>
      <c r="L12" s="59"/>
      <c r="M12" s="59"/>
      <c r="O12" s="60"/>
      <c r="P12" s="60"/>
      <c r="Q12" s="60"/>
      <c r="R12" s="60"/>
      <c r="S12" s="60"/>
      <c r="T12" s="60"/>
      <c r="U12" s="60"/>
    </row>
    <row r="13" spans="3:21" hidden="1">
      <c r="C13" s="58"/>
      <c r="D13" s="59"/>
      <c r="E13" s="59"/>
      <c r="F13" s="59"/>
      <c r="G13" s="59"/>
      <c r="H13" s="59"/>
      <c r="I13" s="59"/>
      <c r="J13" s="59"/>
      <c r="K13" s="59"/>
      <c r="L13" s="59"/>
      <c r="M13" s="59"/>
      <c r="O13" s="60"/>
      <c r="P13" s="60"/>
      <c r="Q13" s="60"/>
      <c r="R13" s="60"/>
      <c r="S13" s="60"/>
      <c r="T13" s="60"/>
      <c r="U13" s="60"/>
    </row>
    <row r="14" spans="3:21" hidden="1">
      <c r="C14" s="58"/>
      <c r="D14" s="59"/>
      <c r="E14" s="59"/>
      <c r="F14" s="59"/>
      <c r="G14" s="59"/>
      <c r="H14" s="59"/>
      <c r="I14" s="59"/>
      <c r="J14" s="59"/>
      <c r="K14" s="59"/>
      <c r="L14" s="59"/>
      <c r="M14" s="59"/>
      <c r="O14" s="60"/>
      <c r="P14" s="60"/>
      <c r="Q14" s="60"/>
      <c r="R14" s="60"/>
      <c r="S14" s="60"/>
      <c r="T14" s="60"/>
      <c r="U14" s="60"/>
    </row>
    <row r="15" spans="3:21" hidden="1">
      <c r="C15" s="58"/>
      <c r="D15" s="59"/>
      <c r="E15" s="59"/>
      <c r="F15" s="59"/>
      <c r="G15" s="59"/>
      <c r="H15" s="59"/>
      <c r="I15" s="59"/>
      <c r="J15" s="59"/>
      <c r="K15" s="59"/>
      <c r="L15" s="59"/>
      <c r="M15" s="59"/>
      <c r="O15" s="60"/>
      <c r="P15" s="60"/>
      <c r="Q15" s="60"/>
      <c r="R15" s="60"/>
      <c r="S15" s="60"/>
      <c r="T15" s="60"/>
      <c r="U15" s="60"/>
    </row>
    <row r="16" spans="3:21" hidden="1">
      <c r="C16" s="58"/>
      <c r="D16" s="59"/>
      <c r="E16" s="59"/>
      <c r="F16" s="59"/>
      <c r="G16" s="59"/>
      <c r="H16" s="59"/>
      <c r="I16" s="59"/>
      <c r="J16" s="59"/>
      <c r="K16" s="59"/>
      <c r="L16" s="59"/>
      <c r="M16" s="59"/>
      <c r="O16" s="60"/>
      <c r="P16" s="60"/>
      <c r="Q16" s="60"/>
      <c r="R16" s="60"/>
      <c r="S16" s="60"/>
      <c r="T16" s="60"/>
      <c r="U16" s="60"/>
    </row>
    <row r="17" spans="1:21" hidden="1">
      <c r="C17" s="58"/>
      <c r="D17" s="59"/>
      <c r="E17" s="59"/>
      <c r="F17" s="59"/>
      <c r="G17" s="59"/>
      <c r="H17" s="59"/>
      <c r="I17" s="59"/>
      <c r="J17" s="59"/>
      <c r="K17" s="59"/>
      <c r="L17" s="59"/>
      <c r="M17" s="59"/>
      <c r="O17" s="60"/>
      <c r="P17" s="60"/>
      <c r="Q17" s="60"/>
      <c r="R17" s="60"/>
      <c r="S17" s="60"/>
      <c r="T17" s="60"/>
      <c r="U17" s="60"/>
    </row>
    <row r="18" spans="1:21" hidden="1">
      <c r="C18" s="58"/>
      <c r="D18" s="59"/>
      <c r="E18" s="59"/>
      <c r="F18" s="59"/>
      <c r="G18" s="59"/>
      <c r="H18" s="59"/>
      <c r="I18" s="59"/>
      <c r="J18" s="59"/>
      <c r="K18" s="59"/>
      <c r="L18" s="59"/>
      <c r="M18" s="59"/>
      <c r="O18" s="60"/>
      <c r="P18" s="60"/>
      <c r="Q18" s="60"/>
      <c r="R18" s="60"/>
      <c r="S18" s="60"/>
      <c r="T18" s="60"/>
      <c r="U18" s="60"/>
    </row>
    <row r="19" spans="1:21" hidden="1">
      <c r="C19" s="58"/>
      <c r="D19" s="59"/>
      <c r="E19" s="59"/>
      <c r="F19" s="59"/>
      <c r="G19" s="59"/>
      <c r="H19" s="59"/>
      <c r="I19" s="59"/>
      <c r="J19" s="59"/>
      <c r="K19" s="59"/>
      <c r="L19" s="59"/>
      <c r="M19" s="59"/>
      <c r="O19" s="60"/>
      <c r="P19" s="60"/>
      <c r="Q19" s="60"/>
      <c r="R19" s="60"/>
      <c r="S19" s="60"/>
      <c r="T19" s="60"/>
      <c r="U19" s="60"/>
    </row>
    <row r="20" spans="1:21" hidden="1">
      <c r="C20" s="58"/>
      <c r="D20" s="59"/>
      <c r="E20" s="59"/>
      <c r="F20" s="59"/>
      <c r="G20" s="59"/>
      <c r="H20" s="59"/>
      <c r="I20" s="59"/>
      <c r="J20" s="59"/>
      <c r="K20" s="59"/>
      <c r="L20" s="59"/>
      <c r="M20" s="59"/>
      <c r="O20" s="60"/>
      <c r="P20" s="60"/>
      <c r="Q20" s="60"/>
      <c r="R20" s="60"/>
      <c r="S20" s="60"/>
      <c r="T20" s="60"/>
      <c r="U20" s="60"/>
    </row>
    <row r="22" spans="1:21">
      <c r="C22" s="61">
        <v>1</v>
      </c>
      <c r="D22" s="61">
        <f>C22+2</f>
        <v>3</v>
      </c>
      <c r="E22" s="61">
        <f t="shared" ref="E22:L22" si="0">D22+2</f>
        <v>5</v>
      </c>
      <c r="F22" s="61">
        <f t="shared" si="0"/>
        <v>7</v>
      </c>
      <c r="G22" s="61">
        <f t="shared" si="0"/>
        <v>9</v>
      </c>
      <c r="H22" s="61">
        <f t="shared" si="0"/>
        <v>11</v>
      </c>
      <c r="I22" s="61">
        <f t="shared" si="0"/>
        <v>13</v>
      </c>
      <c r="J22" s="61">
        <f t="shared" si="0"/>
        <v>15</v>
      </c>
      <c r="K22" s="61">
        <f t="shared" si="0"/>
        <v>17</v>
      </c>
      <c r="L22" s="61">
        <f t="shared" si="0"/>
        <v>19</v>
      </c>
      <c r="O22" s="202" t="s">
        <v>24</v>
      </c>
      <c r="P22" s="203"/>
      <c r="Q22" s="203"/>
      <c r="R22" s="204"/>
    </row>
    <row r="23" spans="1:21" hidden="1">
      <c r="C23" s="61">
        <v>7</v>
      </c>
      <c r="D23" s="61">
        <v>9</v>
      </c>
      <c r="E23" s="61">
        <v>11</v>
      </c>
      <c r="F23" s="61">
        <v>13</v>
      </c>
      <c r="G23" s="61">
        <v>15</v>
      </c>
      <c r="H23" s="61">
        <v>17</v>
      </c>
      <c r="I23" s="61">
        <v>19</v>
      </c>
      <c r="J23" s="61">
        <v>21</v>
      </c>
      <c r="K23" s="61">
        <v>23</v>
      </c>
      <c r="L23" s="61">
        <v>25</v>
      </c>
      <c r="O23" s="62"/>
      <c r="P23" s="62"/>
      <c r="Q23" s="62"/>
      <c r="R23" s="62"/>
    </row>
    <row r="24" spans="1:21">
      <c r="A24" s="63">
        <v>1</v>
      </c>
      <c r="B24" s="63">
        <v>1</v>
      </c>
      <c r="C24" s="19">
        <f>$A24*C$22</f>
        <v>1</v>
      </c>
      <c r="D24" s="19">
        <f t="shared" ref="D24:L33" si="1">$A24*D$22</f>
        <v>3</v>
      </c>
      <c r="E24" s="19">
        <f t="shared" si="1"/>
        <v>5</v>
      </c>
      <c r="F24" s="19">
        <f t="shared" si="1"/>
        <v>7</v>
      </c>
      <c r="G24" s="19">
        <f t="shared" si="1"/>
        <v>9</v>
      </c>
      <c r="H24" s="19">
        <f t="shared" si="1"/>
        <v>11</v>
      </c>
      <c r="I24" s="19">
        <f t="shared" si="1"/>
        <v>13</v>
      </c>
      <c r="J24" s="19">
        <f t="shared" si="1"/>
        <v>15</v>
      </c>
      <c r="K24" s="19">
        <f t="shared" si="1"/>
        <v>17</v>
      </c>
      <c r="L24" s="19">
        <f t="shared" si="1"/>
        <v>19</v>
      </c>
    </row>
    <row r="25" spans="1:21">
      <c r="A25" s="63">
        <v>2</v>
      </c>
      <c r="B25" s="63">
        <v>1</v>
      </c>
      <c r="C25" s="19">
        <f t="shared" ref="C25:C33" si="2">$A25*C$22</f>
        <v>2</v>
      </c>
      <c r="D25" s="19">
        <f t="shared" si="1"/>
        <v>6</v>
      </c>
      <c r="E25" s="19">
        <f t="shared" si="1"/>
        <v>10</v>
      </c>
      <c r="F25" s="19">
        <f t="shared" si="1"/>
        <v>14</v>
      </c>
      <c r="G25" s="19">
        <f t="shared" si="1"/>
        <v>18</v>
      </c>
      <c r="H25" s="19">
        <f t="shared" si="1"/>
        <v>22</v>
      </c>
      <c r="I25" s="19">
        <f t="shared" si="1"/>
        <v>26</v>
      </c>
      <c r="J25" s="19">
        <f t="shared" si="1"/>
        <v>30</v>
      </c>
      <c r="K25" s="19">
        <f t="shared" si="1"/>
        <v>34</v>
      </c>
      <c r="L25" s="19">
        <f t="shared" si="1"/>
        <v>38</v>
      </c>
    </row>
    <row r="26" spans="1:21">
      <c r="A26" s="63">
        <v>3</v>
      </c>
      <c r="B26" s="63">
        <v>1</v>
      </c>
      <c r="C26" s="19">
        <f t="shared" si="2"/>
        <v>3</v>
      </c>
      <c r="D26" s="19">
        <f t="shared" si="1"/>
        <v>9</v>
      </c>
      <c r="E26" s="19">
        <f t="shared" si="1"/>
        <v>15</v>
      </c>
      <c r="F26" s="19">
        <f t="shared" si="1"/>
        <v>21</v>
      </c>
      <c r="G26" s="19">
        <f t="shared" si="1"/>
        <v>27</v>
      </c>
      <c r="H26" s="19">
        <f t="shared" si="1"/>
        <v>33</v>
      </c>
      <c r="I26" s="19">
        <f t="shared" si="1"/>
        <v>39</v>
      </c>
      <c r="J26" s="19">
        <f t="shared" si="1"/>
        <v>45</v>
      </c>
      <c r="K26" s="19">
        <f t="shared" si="1"/>
        <v>51</v>
      </c>
      <c r="L26" s="19">
        <f t="shared" si="1"/>
        <v>57</v>
      </c>
    </row>
    <row r="27" spans="1:21">
      <c r="A27" s="63">
        <v>4</v>
      </c>
      <c r="B27" s="63">
        <v>1</v>
      </c>
      <c r="C27" s="19">
        <f t="shared" si="2"/>
        <v>4</v>
      </c>
      <c r="D27" s="19">
        <f t="shared" si="1"/>
        <v>12</v>
      </c>
      <c r="E27" s="19">
        <f t="shared" si="1"/>
        <v>20</v>
      </c>
      <c r="F27" s="19">
        <f t="shared" si="1"/>
        <v>28</v>
      </c>
      <c r="G27" s="19">
        <f t="shared" si="1"/>
        <v>36</v>
      </c>
      <c r="H27" s="19">
        <f t="shared" si="1"/>
        <v>44</v>
      </c>
      <c r="I27" s="19">
        <f t="shared" si="1"/>
        <v>52</v>
      </c>
      <c r="J27" s="19">
        <f t="shared" si="1"/>
        <v>60</v>
      </c>
      <c r="K27" s="19">
        <f t="shared" si="1"/>
        <v>68</v>
      </c>
      <c r="L27" s="19">
        <f t="shared" si="1"/>
        <v>76</v>
      </c>
    </row>
    <row r="28" spans="1:21">
      <c r="A28" s="63">
        <v>5</v>
      </c>
      <c r="B28" s="63">
        <v>1</v>
      </c>
      <c r="C28" s="19">
        <f t="shared" si="2"/>
        <v>5</v>
      </c>
      <c r="D28" s="19">
        <f t="shared" si="1"/>
        <v>15</v>
      </c>
      <c r="E28" s="19">
        <f t="shared" si="1"/>
        <v>25</v>
      </c>
      <c r="F28" s="19">
        <f t="shared" si="1"/>
        <v>35</v>
      </c>
      <c r="G28" s="19">
        <f t="shared" si="1"/>
        <v>45</v>
      </c>
      <c r="H28" s="19">
        <f t="shared" si="1"/>
        <v>55</v>
      </c>
      <c r="I28" s="19">
        <f t="shared" si="1"/>
        <v>65</v>
      </c>
      <c r="J28" s="19">
        <f t="shared" si="1"/>
        <v>75</v>
      </c>
      <c r="K28" s="19">
        <f t="shared" si="1"/>
        <v>85</v>
      </c>
      <c r="L28" s="19">
        <f t="shared" si="1"/>
        <v>95</v>
      </c>
    </row>
    <row r="29" spans="1:21">
      <c r="A29" s="63">
        <v>6</v>
      </c>
      <c r="B29" s="63">
        <v>1</v>
      </c>
      <c r="C29" s="19">
        <f t="shared" si="2"/>
        <v>6</v>
      </c>
      <c r="D29" s="19">
        <f t="shared" si="1"/>
        <v>18</v>
      </c>
      <c r="E29" s="19">
        <f t="shared" si="1"/>
        <v>30</v>
      </c>
      <c r="F29" s="19">
        <f t="shared" si="1"/>
        <v>42</v>
      </c>
      <c r="G29" s="19">
        <f t="shared" si="1"/>
        <v>54</v>
      </c>
      <c r="H29" s="19">
        <f t="shared" si="1"/>
        <v>66</v>
      </c>
      <c r="I29" s="19">
        <f t="shared" si="1"/>
        <v>78</v>
      </c>
      <c r="J29" s="19">
        <f t="shared" si="1"/>
        <v>90</v>
      </c>
      <c r="K29" s="19">
        <f t="shared" si="1"/>
        <v>102</v>
      </c>
      <c r="L29" s="19">
        <f t="shared" si="1"/>
        <v>114</v>
      </c>
    </row>
    <row r="30" spans="1:21">
      <c r="A30" s="63">
        <v>7</v>
      </c>
      <c r="B30" s="63">
        <v>1</v>
      </c>
      <c r="C30" s="19">
        <f t="shared" si="2"/>
        <v>7</v>
      </c>
      <c r="D30" s="19">
        <f t="shared" si="1"/>
        <v>21</v>
      </c>
      <c r="E30" s="19">
        <f t="shared" si="1"/>
        <v>35</v>
      </c>
      <c r="F30" s="19">
        <f t="shared" si="1"/>
        <v>49</v>
      </c>
      <c r="G30" s="19">
        <f t="shared" si="1"/>
        <v>63</v>
      </c>
      <c r="H30" s="19">
        <f t="shared" si="1"/>
        <v>77</v>
      </c>
      <c r="I30" s="19">
        <f t="shared" si="1"/>
        <v>91</v>
      </c>
      <c r="J30" s="19">
        <f t="shared" si="1"/>
        <v>105</v>
      </c>
      <c r="K30" s="19">
        <f t="shared" si="1"/>
        <v>119</v>
      </c>
      <c r="L30" s="19">
        <f t="shared" si="1"/>
        <v>133</v>
      </c>
    </row>
    <row r="31" spans="1:21">
      <c r="A31" s="63">
        <v>8</v>
      </c>
      <c r="B31" s="63">
        <v>1</v>
      </c>
      <c r="C31" s="19">
        <f t="shared" si="2"/>
        <v>8</v>
      </c>
      <c r="D31" s="19">
        <f t="shared" si="1"/>
        <v>24</v>
      </c>
      <c r="E31" s="19">
        <f t="shared" si="1"/>
        <v>40</v>
      </c>
      <c r="F31" s="19">
        <f t="shared" si="1"/>
        <v>56</v>
      </c>
      <c r="G31" s="19">
        <f t="shared" si="1"/>
        <v>72</v>
      </c>
      <c r="H31" s="19">
        <f t="shared" si="1"/>
        <v>88</v>
      </c>
      <c r="I31" s="19">
        <f t="shared" si="1"/>
        <v>104</v>
      </c>
      <c r="J31" s="19">
        <f t="shared" si="1"/>
        <v>120</v>
      </c>
      <c r="K31" s="19">
        <f t="shared" si="1"/>
        <v>136</v>
      </c>
      <c r="L31" s="19">
        <f t="shared" si="1"/>
        <v>152</v>
      </c>
    </row>
    <row r="32" spans="1:21">
      <c r="A32" s="63">
        <v>9</v>
      </c>
      <c r="B32" s="63">
        <v>1</v>
      </c>
      <c r="C32" s="19">
        <f t="shared" si="2"/>
        <v>9</v>
      </c>
      <c r="D32" s="19">
        <f t="shared" si="1"/>
        <v>27</v>
      </c>
      <c r="E32" s="19">
        <f t="shared" si="1"/>
        <v>45</v>
      </c>
      <c r="F32" s="19">
        <f t="shared" si="1"/>
        <v>63</v>
      </c>
      <c r="G32" s="19">
        <f t="shared" si="1"/>
        <v>81</v>
      </c>
      <c r="H32" s="19">
        <f t="shared" si="1"/>
        <v>99</v>
      </c>
      <c r="I32" s="19">
        <f t="shared" si="1"/>
        <v>117</v>
      </c>
      <c r="J32" s="19">
        <f t="shared" si="1"/>
        <v>135</v>
      </c>
      <c r="K32" s="19">
        <f t="shared" si="1"/>
        <v>153</v>
      </c>
      <c r="L32" s="19">
        <f t="shared" si="1"/>
        <v>171</v>
      </c>
    </row>
    <row r="33" spans="1:12">
      <c r="A33" s="63">
        <v>10</v>
      </c>
      <c r="B33" s="63">
        <v>1</v>
      </c>
      <c r="C33" s="19">
        <f t="shared" si="2"/>
        <v>10</v>
      </c>
      <c r="D33" s="19">
        <f t="shared" si="1"/>
        <v>30</v>
      </c>
      <c r="E33" s="19">
        <f t="shared" si="1"/>
        <v>50</v>
      </c>
      <c r="F33" s="19">
        <f t="shared" si="1"/>
        <v>70</v>
      </c>
      <c r="G33" s="19">
        <f t="shared" si="1"/>
        <v>90</v>
      </c>
      <c r="H33" s="19">
        <f t="shared" si="1"/>
        <v>110</v>
      </c>
      <c r="I33" s="19">
        <f t="shared" si="1"/>
        <v>130</v>
      </c>
      <c r="J33" s="19">
        <f t="shared" si="1"/>
        <v>150</v>
      </c>
      <c r="K33" s="19">
        <f t="shared" si="1"/>
        <v>170</v>
      </c>
      <c r="L33" s="19">
        <f t="shared" si="1"/>
        <v>190</v>
      </c>
    </row>
    <row r="9999" spans="11:11">
      <c r="K9999" s="188" t="s">
        <v>170</v>
      </c>
    </row>
    <row r="10018" spans="12:12">
      <c r="L10018" s="44" t="s">
        <v>63</v>
      </c>
    </row>
  </sheetData>
  <mergeCells count="4">
    <mergeCell ref="C2:L2"/>
    <mergeCell ref="C3:M3"/>
    <mergeCell ref="O3:U3"/>
    <mergeCell ref="O22:R2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O9999"/>
  <sheetViews>
    <sheetView showGridLines="0" topLeftCell="A2" zoomScale="90" zoomScaleNormal="90" workbookViewId="0">
      <selection activeCell="C25" sqref="C25:I34"/>
    </sheetView>
  </sheetViews>
  <sheetFormatPr defaultRowHeight="14.4"/>
  <cols>
    <col min="1" max="1" width="16.6640625" customWidth="1"/>
    <col min="2" max="2" width="16.6640625" hidden="1" customWidth="1"/>
    <col min="3" max="6" width="9" bestFit="1" customWidth="1"/>
    <col min="7" max="8" width="9.5546875" bestFit="1" customWidth="1"/>
    <col min="9" max="9" width="10.5546875" bestFit="1" customWidth="1"/>
    <col min="11" max="11" width="13.109375" bestFit="1" customWidth="1"/>
  </cols>
  <sheetData>
    <row r="1" spans="1:15">
      <c r="A1" s="24" t="s">
        <v>19</v>
      </c>
      <c r="B1" s="27"/>
      <c r="C1" s="54"/>
      <c r="D1" s="54"/>
      <c r="E1" s="54"/>
      <c r="F1" s="54"/>
      <c r="G1" s="54"/>
      <c r="H1" s="54"/>
      <c r="I1" s="55"/>
    </row>
    <row r="2" spans="1:15">
      <c r="A2" s="64" t="s">
        <v>70</v>
      </c>
      <c r="B2" s="65"/>
      <c r="C2" s="65"/>
      <c r="D2" s="65"/>
      <c r="E2" s="65"/>
      <c r="F2" s="65"/>
      <c r="G2" s="65"/>
      <c r="H2" s="65"/>
      <c r="I2" s="66"/>
      <c r="K2" s="202" t="s">
        <v>66</v>
      </c>
      <c r="L2" s="203"/>
      <c r="M2" s="203"/>
      <c r="N2" s="203"/>
      <c r="O2" s="204"/>
    </row>
    <row r="3" spans="1:15" ht="13.8" customHeight="1">
      <c r="A3" s="67" t="s">
        <v>71</v>
      </c>
      <c r="B3" s="68"/>
      <c r="C3" s="68"/>
      <c r="D3" s="68"/>
      <c r="E3" s="68"/>
      <c r="F3" s="68"/>
      <c r="G3" s="68"/>
      <c r="H3" s="68"/>
      <c r="I3" s="69"/>
      <c r="K3" s="50" t="s">
        <v>72</v>
      </c>
      <c r="L3" s="51"/>
      <c r="M3" s="51"/>
      <c r="N3" s="51"/>
      <c r="O3" s="52"/>
    </row>
    <row r="4" spans="1:15" ht="13.8" customHeight="1">
      <c r="A4" s="67" t="s">
        <v>73</v>
      </c>
      <c r="B4" s="68"/>
      <c r="C4" s="68"/>
      <c r="D4" s="68"/>
      <c r="E4" s="68"/>
      <c r="F4" s="68"/>
      <c r="G4" s="68"/>
      <c r="H4" s="68"/>
      <c r="I4" s="69"/>
      <c r="K4" s="40" t="s">
        <v>69</v>
      </c>
      <c r="L4" s="56"/>
      <c r="M4" s="56"/>
      <c r="N4" s="56"/>
      <c r="O4" s="57"/>
    </row>
    <row r="5" spans="1:15" ht="13.8" customHeight="1">
      <c r="A5" s="70" t="s">
        <v>23</v>
      </c>
      <c r="B5" s="71"/>
      <c r="C5" s="72"/>
      <c r="D5" s="72"/>
      <c r="E5" s="72"/>
      <c r="F5" s="72"/>
      <c r="G5" s="72"/>
      <c r="H5" s="72"/>
      <c r="I5" s="73"/>
    </row>
    <row r="6" spans="1:15" ht="13.8" hidden="1" customHeight="1">
      <c r="A6" s="74"/>
      <c r="B6" s="74"/>
      <c r="C6" s="75"/>
      <c r="D6" s="75"/>
      <c r="E6" s="75"/>
      <c r="F6" s="75"/>
      <c r="G6" s="75"/>
      <c r="H6" s="75"/>
      <c r="I6" s="75"/>
    </row>
    <row r="7" spans="1:15" ht="13.8" hidden="1" customHeight="1">
      <c r="A7" s="74"/>
      <c r="B7" s="74"/>
      <c r="C7" s="75"/>
      <c r="D7" s="75"/>
      <c r="E7" s="75"/>
      <c r="F7" s="75"/>
      <c r="G7" s="75"/>
      <c r="H7" s="75"/>
      <c r="I7" s="75"/>
    </row>
    <row r="8" spans="1:15" ht="13.8" hidden="1" customHeight="1">
      <c r="A8" s="74"/>
      <c r="B8" s="74"/>
      <c r="C8" s="75"/>
      <c r="D8" s="75"/>
      <c r="E8" s="75"/>
      <c r="F8" s="75"/>
      <c r="G8" s="75"/>
      <c r="H8" s="75"/>
      <c r="I8" s="75"/>
    </row>
    <row r="9" spans="1:15" ht="13.8" hidden="1" customHeight="1">
      <c r="A9" s="74"/>
      <c r="B9" s="74"/>
      <c r="C9" s="75"/>
      <c r="D9" s="75"/>
      <c r="E9" s="75"/>
      <c r="F9" s="75"/>
      <c r="G9" s="75"/>
      <c r="H9" s="75"/>
      <c r="I9" s="75"/>
    </row>
    <row r="10" spans="1:15" ht="13.8" hidden="1" customHeight="1">
      <c r="A10" s="74"/>
      <c r="B10" s="74"/>
      <c r="C10" s="75"/>
      <c r="D10" s="75"/>
      <c r="E10" s="75"/>
      <c r="F10" s="75"/>
      <c r="G10" s="75"/>
      <c r="H10" s="75"/>
      <c r="I10" s="75"/>
    </row>
    <row r="11" spans="1:15" ht="13.8" hidden="1" customHeight="1">
      <c r="A11" s="74"/>
      <c r="B11" s="74"/>
      <c r="C11" s="75"/>
      <c r="D11" s="75"/>
      <c r="E11" s="75"/>
      <c r="F11" s="75"/>
      <c r="G11" s="75"/>
      <c r="H11" s="75"/>
      <c r="I11" s="75"/>
    </row>
    <row r="12" spans="1:15" ht="13.8" hidden="1" customHeight="1">
      <c r="A12" s="74"/>
      <c r="B12" s="74"/>
      <c r="C12" s="75"/>
      <c r="D12" s="75"/>
      <c r="E12" s="75"/>
      <c r="F12" s="75"/>
      <c r="G12" s="75"/>
      <c r="H12" s="75"/>
      <c r="I12" s="75"/>
    </row>
    <row r="13" spans="1:15" ht="13.8" hidden="1" customHeight="1">
      <c r="A13" s="74"/>
      <c r="B13" s="74"/>
      <c r="C13" s="75"/>
      <c r="D13" s="75"/>
      <c r="E13" s="75"/>
      <c r="F13" s="75"/>
      <c r="G13" s="75"/>
      <c r="H13" s="75"/>
      <c r="I13" s="75"/>
    </row>
    <row r="14" spans="1:15" s="10" customFormat="1" ht="10.8" customHeight="1">
      <c r="A14" s="76"/>
      <c r="B14" s="76"/>
      <c r="C14" s="76"/>
      <c r="D14" s="76"/>
      <c r="E14" s="76"/>
      <c r="F14" s="76"/>
      <c r="G14" s="76"/>
      <c r="H14" s="76"/>
      <c r="I14" s="76"/>
      <c r="J14"/>
      <c r="K14"/>
      <c r="L14"/>
      <c r="M14"/>
    </row>
    <row r="15" spans="1:15">
      <c r="A15" s="1" t="s">
        <v>74</v>
      </c>
      <c r="B15" s="1"/>
      <c r="C15" s="77">
        <v>0.08</v>
      </c>
      <c r="K15" s="202" t="s">
        <v>24</v>
      </c>
      <c r="L15" s="203"/>
      <c r="M15" s="203"/>
      <c r="N15" s="203"/>
      <c r="O15" s="204"/>
    </row>
    <row r="16" spans="1:15" hidden="1">
      <c r="A16" s="60"/>
      <c r="B16" s="60"/>
      <c r="C16" s="78"/>
      <c r="K16" s="62"/>
      <c r="L16" s="62"/>
      <c r="M16" s="62"/>
      <c r="N16" s="62"/>
      <c r="O16" s="62"/>
    </row>
    <row r="17" spans="1:15" hidden="1">
      <c r="A17" s="60"/>
      <c r="B17" s="60"/>
      <c r="C17" s="78"/>
      <c r="K17" s="62"/>
      <c r="L17" s="62"/>
      <c r="M17" s="62"/>
      <c r="N17" s="62"/>
      <c r="O17" s="62"/>
    </row>
    <row r="18" spans="1:15" hidden="1">
      <c r="A18" s="60"/>
      <c r="B18" s="60"/>
      <c r="C18" s="78"/>
      <c r="K18" s="62"/>
      <c r="L18" s="62"/>
      <c r="M18" s="62"/>
      <c r="N18" s="62"/>
      <c r="O18" s="62"/>
    </row>
    <row r="19" spans="1:15" hidden="1">
      <c r="A19" s="60"/>
      <c r="B19" s="60"/>
      <c r="C19" s="78"/>
      <c r="K19" s="62"/>
      <c r="L19" s="62"/>
      <c r="M19" s="62"/>
      <c r="N19" s="62"/>
      <c r="O19" s="62"/>
    </row>
    <row r="20" spans="1:15" hidden="1">
      <c r="A20" s="60"/>
      <c r="B20" s="60"/>
      <c r="C20" s="78"/>
      <c r="K20" s="62"/>
      <c r="L20" s="62"/>
      <c r="M20" s="62"/>
      <c r="N20" s="62"/>
      <c r="O20" s="62"/>
    </row>
    <row r="21" spans="1:15" ht="7.8" customHeight="1">
      <c r="A21" s="213"/>
      <c r="B21" s="213"/>
      <c r="C21" s="213"/>
      <c r="D21" s="213"/>
      <c r="E21" s="213"/>
      <c r="F21" s="213"/>
      <c r="G21" s="213"/>
    </row>
    <row r="22" spans="1:15" ht="18" customHeight="1">
      <c r="A22" s="20" t="s">
        <v>75</v>
      </c>
      <c r="B22" s="79"/>
      <c r="C22" s="80"/>
      <c r="D22" s="81"/>
      <c r="E22" s="81"/>
      <c r="F22" s="81"/>
      <c r="G22" s="81"/>
      <c r="H22" s="81"/>
      <c r="I22" s="82"/>
    </row>
    <row r="23" spans="1:15" ht="28.8">
      <c r="A23" s="83" t="s">
        <v>76</v>
      </c>
      <c r="B23" s="83"/>
      <c r="C23" s="1">
        <v>1</v>
      </c>
      <c r="D23" s="1">
        <v>5</v>
      </c>
      <c r="E23" s="1">
        <v>10</v>
      </c>
      <c r="F23" s="1">
        <v>15</v>
      </c>
      <c r="G23" s="1">
        <v>20</v>
      </c>
      <c r="H23" s="1">
        <v>30</v>
      </c>
      <c r="I23" s="1">
        <v>40</v>
      </c>
    </row>
    <row r="24" spans="1:15" hidden="1">
      <c r="A24" s="83"/>
      <c r="B24" s="83"/>
      <c r="C24" s="1"/>
      <c r="D24" s="1"/>
      <c r="E24" s="1"/>
      <c r="F24" s="1"/>
      <c r="G24" s="1"/>
      <c r="H24" s="1"/>
      <c r="I24" s="1"/>
    </row>
    <row r="25" spans="1:15">
      <c r="A25" s="84">
        <v>4339</v>
      </c>
      <c r="B25" s="84"/>
      <c r="C25" s="85">
        <f>$A25*(1+$C$15)^C$23</f>
        <v>4686.12</v>
      </c>
      <c r="D25" s="85">
        <f t="shared" ref="D25:I34" si="0">$A25*(1+$C$15)^D$23</f>
        <v>6375.4145252352018</v>
      </c>
      <c r="E25" s="85">
        <f t="shared" si="0"/>
        <v>9367.5755631666252</v>
      </c>
      <c r="F25" s="85">
        <f t="shared" si="0"/>
        <v>13764.041786506301</v>
      </c>
      <c r="G25" s="85">
        <f t="shared" si="0"/>
        <v>20223.893047162142</v>
      </c>
      <c r="H25" s="85">
        <f t="shared" si="0"/>
        <v>43661.868241689677</v>
      </c>
      <c r="I25" s="85">
        <f t="shared" si="0"/>
        <v>94262.698774614706</v>
      </c>
    </row>
    <row r="26" spans="1:15">
      <c r="A26" s="84">
        <v>4229</v>
      </c>
      <c r="B26" s="84"/>
      <c r="C26" s="85">
        <f t="shared" ref="C26:C34" si="1">$A26*(1+$C$15)^C$23</f>
        <v>4567.3200000000006</v>
      </c>
      <c r="D26" s="85">
        <f t="shared" si="0"/>
        <v>6213.7884367872011</v>
      </c>
      <c r="E26" s="85">
        <f t="shared" si="0"/>
        <v>9130.0938134666194</v>
      </c>
      <c r="F26" s="85">
        <f t="shared" si="0"/>
        <v>13415.10318394449</v>
      </c>
      <c r="G26" s="85">
        <f t="shared" si="0"/>
        <v>19711.187761338719</v>
      </c>
      <c r="H26" s="85">
        <f t="shared" si="0"/>
        <v>42554.9759838916</v>
      </c>
      <c r="I26" s="85">
        <f t="shared" si="0"/>
        <v>91873.001409966731</v>
      </c>
    </row>
    <row r="27" spans="1:15">
      <c r="A27" s="84">
        <v>1314</v>
      </c>
      <c r="B27" s="84"/>
      <c r="C27" s="85">
        <f t="shared" si="1"/>
        <v>1419.1200000000001</v>
      </c>
      <c r="D27" s="85">
        <f t="shared" si="0"/>
        <v>1930.6970929152005</v>
      </c>
      <c r="E27" s="85">
        <f t="shared" si="0"/>
        <v>2836.8274464164433</v>
      </c>
      <c r="F27" s="85">
        <f t="shared" si="0"/>
        <v>4168.2302160565287</v>
      </c>
      <c r="G27" s="85">
        <f t="shared" si="0"/>
        <v>6124.4976870179889</v>
      </c>
      <c r="H27" s="85">
        <f t="shared" si="0"/>
        <v>13222.331152242507</v>
      </c>
      <c r="I27" s="85">
        <f t="shared" si="0"/>
        <v>28546.021246795051</v>
      </c>
    </row>
    <row r="28" spans="1:15">
      <c r="A28" s="84">
        <v>4850</v>
      </c>
      <c r="B28" s="84"/>
      <c r="C28" s="85">
        <f t="shared" si="1"/>
        <v>5238</v>
      </c>
      <c r="D28" s="85">
        <f t="shared" si="0"/>
        <v>7126.2411724800013</v>
      </c>
      <c r="E28" s="85">
        <f t="shared" si="0"/>
        <v>10470.786236773021</v>
      </c>
      <c r="F28" s="85">
        <f t="shared" si="0"/>
        <v>15385.020203861617</v>
      </c>
      <c r="G28" s="85">
        <f t="shared" si="0"/>
        <v>22605.642147669136</v>
      </c>
      <c r="H28" s="85">
        <f t="shared" si="0"/>
        <v>48803.885912006204</v>
      </c>
      <c r="I28" s="85">
        <f t="shared" si="0"/>
        <v>105363.92925947945</v>
      </c>
    </row>
    <row r="29" spans="1:15">
      <c r="A29" s="84">
        <v>7526</v>
      </c>
      <c r="B29" s="84"/>
      <c r="C29" s="85">
        <f t="shared" si="1"/>
        <v>8128.0800000000008</v>
      </c>
      <c r="D29" s="85">
        <f t="shared" si="0"/>
        <v>11058.163105996802</v>
      </c>
      <c r="E29" s="85">
        <f t="shared" si="0"/>
        <v>16248.069529475</v>
      </c>
      <c r="F29" s="85">
        <f t="shared" si="0"/>
        <v>23873.744753456191</v>
      </c>
      <c r="G29" s="85">
        <f t="shared" si="0"/>
        <v>35078.36346460988</v>
      </c>
      <c r="H29" s="85">
        <f t="shared" si="0"/>
        <v>75731.555747166742</v>
      </c>
      <c r="I29" s="85">
        <f t="shared" si="0"/>
        <v>163498.74878491595</v>
      </c>
    </row>
    <row r="30" spans="1:15">
      <c r="A30" s="84">
        <v>5447</v>
      </c>
      <c r="B30" s="84"/>
      <c r="C30" s="85">
        <f t="shared" si="1"/>
        <v>5882.76</v>
      </c>
      <c r="D30" s="85">
        <f t="shared" si="0"/>
        <v>8003.4300343296018</v>
      </c>
      <c r="E30" s="85">
        <f t="shared" si="0"/>
        <v>11759.664460144875</v>
      </c>
      <c r="F30" s="85">
        <f t="shared" si="0"/>
        <v>17278.805165037986</v>
      </c>
      <c r="G30" s="85">
        <f t="shared" si="0"/>
        <v>25388.233562547171</v>
      </c>
      <c r="H30" s="85">
        <f t="shared" si="0"/>
        <v>54811.29207478305</v>
      </c>
      <c r="I30" s="85">
        <f t="shared" si="0"/>
        <v>118333.46859306899</v>
      </c>
    </row>
    <row r="31" spans="1:15">
      <c r="A31" s="84">
        <v>4574</v>
      </c>
      <c r="B31" s="84"/>
      <c r="C31" s="85">
        <f t="shared" si="1"/>
        <v>4939.92</v>
      </c>
      <c r="D31" s="85">
        <f t="shared" si="0"/>
        <v>6720.7066232832012</v>
      </c>
      <c r="E31" s="85">
        <f t="shared" si="0"/>
        <v>9874.922937525731</v>
      </c>
      <c r="F31" s="85">
        <f t="shared" si="0"/>
        <v>14509.501528342895</v>
      </c>
      <c r="G31" s="85">
        <f t="shared" si="0"/>
        <v>21319.217975966727</v>
      </c>
      <c r="H31" s="85">
        <f t="shared" si="0"/>
        <v>46026.592610621934</v>
      </c>
      <c r="I31" s="85">
        <f t="shared" si="0"/>
        <v>99367.961326362682</v>
      </c>
    </row>
    <row r="32" spans="1:15">
      <c r="A32" s="84">
        <v>9795</v>
      </c>
      <c r="B32" s="84"/>
      <c r="C32" s="85">
        <f t="shared" si="1"/>
        <v>10578.6</v>
      </c>
      <c r="D32" s="85">
        <f t="shared" si="0"/>
        <v>14392.068512256003</v>
      </c>
      <c r="E32" s="85">
        <f t="shared" si="0"/>
        <v>21146.670348286956</v>
      </c>
      <c r="F32" s="85">
        <f t="shared" si="0"/>
        <v>31071.396473572069</v>
      </c>
      <c r="G32" s="85">
        <f t="shared" si="0"/>
        <v>45654.075224003958</v>
      </c>
      <c r="H32" s="85">
        <f t="shared" si="0"/>
        <v>98563.724228474384</v>
      </c>
      <c r="I32" s="85">
        <f t="shared" si="0"/>
        <v>212791.68806115491</v>
      </c>
    </row>
    <row r="33" spans="1:9">
      <c r="A33" s="84">
        <v>3774</v>
      </c>
      <c r="B33" s="84"/>
      <c r="C33" s="85">
        <f t="shared" si="1"/>
        <v>4075.92</v>
      </c>
      <c r="D33" s="85">
        <f t="shared" si="0"/>
        <v>5545.2441618432013</v>
      </c>
      <c r="E33" s="85">
        <f t="shared" si="0"/>
        <v>8147.7829397075011</v>
      </c>
      <c r="F33" s="85">
        <f t="shared" si="0"/>
        <v>11971.766236984276</v>
      </c>
      <c r="G33" s="85">
        <f t="shared" si="0"/>
        <v>17590.452260887283</v>
      </c>
      <c r="H33" s="85">
        <f t="shared" si="0"/>
        <v>37976.467099363181</v>
      </c>
      <c r="I33" s="85">
        <f t="shared" si="0"/>
        <v>81988.344128922778</v>
      </c>
    </row>
    <row r="34" spans="1:9">
      <c r="A34" s="84">
        <v>5003</v>
      </c>
      <c r="B34" s="84"/>
      <c r="C34" s="85">
        <f t="shared" si="1"/>
        <v>5403.2400000000007</v>
      </c>
      <c r="D34" s="85">
        <f t="shared" si="0"/>
        <v>7351.048368230402</v>
      </c>
      <c r="E34" s="85">
        <f t="shared" si="0"/>
        <v>10801.101761355758</v>
      </c>
      <c r="F34" s="85">
        <f t="shared" si="0"/>
        <v>15870.362078333952</v>
      </c>
      <c r="G34" s="85">
        <f t="shared" si="0"/>
        <v>23318.768590678079</v>
      </c>
      <c r="H34" s="85">
        <f t="shared" si="0"/>
        <v>50343.472416034441</v>
      </c>
      <c r="I34" s="85">
        <f t="shared" si="0"/>
        <v>108687.78104848984</v>
      </c>
    </row>
    <row r="9999" spans="11:11">
      <c r="K9999" s="188" t="s">
        <v>170</v>
      </c>
    </row>
  </sheetData>
  <mergeCells count="3">
    <mergeCell ref="K2:O2"/>
    <mergeCell ref="K15:O15"/>
    <mergeCell ref="A21:G2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9999"/>
  <sheetViews>
    <sheetView showGridLines="0" zoomScale="90" zoomScaleNormal="90" workbookViewId="0">
      <selection activeCell="D34" sqref="D34:I34"/>
    </sheetView>
  </sheetViews>
  <sheetFormatPr defaultRowHeight="14.4"/>
  <cols>
    <col min="1" max="1" width="49.44140625" customWidth="1"/>
    <col min="2" max="2" width="10.109375" customWidth="1"/>
    <col min="3" max="3" width="3" hidden="1" customWidth="1"/>
    <col min="4" max="4" width="10.5546875" bestFit="1" customWidth="1"/>
    <col min="5" max="5" width="14.77734375" customWidth="1"/>
  </cols>
  <sheetData>
    <row r="1" spans="1:11">
      <c r="A1" s="86" t="s">
        <v>77</v>
      </c>
      <c r="B1" s="87"/>
      <c r="C1" s="87"/>
      <c r="D1" s="87"/>
      <c r="E1" s="88"/>
    </row>
    <row r="2" spans="1:11">
      <c r="A2" s="89" t="s">
        <v>78</v>
      </c>
      <c r="B2" s="90"/>
      <c r="C2" s="90"/>
      <c r="D2" s="90"/>
      <c r="E2" s="91"/>
    </row>
    <row r="3" spans="1:11">
      <c r="A3" s="89" t="s">
        <v>79</v>
      </c>
      <c r="B3" s="90"/>
      <c r="C3" s="90"/>
      <c r="D3" s="90"/>
      <c r="E3" s="91"/>
    </row>
    <row r="4" spans="1:11" ht="15" thickBot="1">
      <c r="A4" s="92" t="s">
        <v>80</v>
      </c>
      <c r="B4" s="93"/>
      <c r="C4" s="93"/>
      <c r="D4" s="93"/>
      <c r="E4" s="94"/>
      <c r="G4" s="202" t="s">
        <v>24</v>
      </c>
      <c r="H4" s="203"/>
      <c r="I4" s="203"/>
      <c r="J4" s="203"/>
      <c r="K4" s="204"/>
    </row>
    <row r="5" spans="1:11" ht="15" thickBot="1">
      <c r="A5" s="92" t="s">
        <v>81</v>
      </c>
      <c r="B5" s="93"/>
      <c r="C5" s="93"/>
      <c r="D5" s="93"/>
      <c r="E5" s="94"/>
    </row>
    <row r="6" spans="1:11" ht="15" thickBot="1">
      <c r="A6" s="92" t="s">
        <v>82</v>
      </c>
      <c r="B6" s="93"/>
      <c r="C6" s="93"/>
      <c r="D6" s="93"/>
      <c r="E6" s="94"/>
    </row>
    <row r="7" spans="1:11" ht="15" thickBot="1">
      <c r="A7" s="95" t="s">
        <v>23</v>
      </c>
      <c r="B7" s="96"/>
      <c r="C7" s="96"/>
      <c r="D7" s="96"/>
      <c r="E7" s="97"/>
    </row>
    <row r="8" spans="1:11" s="10" customFormat="1" ht="4.2" customHeight="1">
      <c r="A8" s="98"/>
      <c r="B8" s="99"/>
      <c r="C8" s="99"/>
      <c r="D8" s="99"/>
      <c r="E8" s="99"/>
      <c r="F8" s="99"/>
      <c r="G8" s="99"/>
      <c r="H8" s="99"/>
    </row>
    <row r="9" spans="1:11">
      <c r="A9" s="100" t="s">
        <v>83</v>
      </c>
      <c r="B9" s="101"/>
      <c r="C9" s="102"/>
    </row>
    <row r="10" spans="1:11">
      <c r="A10" s="1" t="s">
        <v>84</v>
      </c>
      <c r="B10" s="103">
        <v>3000</v>
      </c>
      <c r="C10" s="104"/>
    </row>
    <row r="11" spans="1:11">
      <c r="A11" s="1" t="s">
        <v>85</v>
      </c>
      <c r="B11" s="105">
        <v>0.02</v>
      </c>
      <c r="C11" s="78"/>
    </row>
    <row r="12" spans="1:11">
      <c r="A12" s="1" t="s">
        <v>86</v>
      </c>
      <c r="B12" s="103">
        <v>20</v>
      </c>
      <c r="C12" s="104"/>
    </row>
    <row r="13" spans="1:11">
      <c r="A13" s="1" t="s">
        <v>87</v>
      </c>
      <c r="B13" s="106">
        <v>0.01</v>
      </c>
      <c r="C13" s="107"/>
    </row>
    <row r="14" spans="1:11">
      <c r="A14" s="1" t="s">
        <v>88</v>
      </c>
      <c r="B14" s="1">
        <v>7</v>
      </c>
      <c r="C14" s="60"/>
    </row>
    <row r="15" spans="1:11">
      <c r="A15" s="1" t="s">
        <v>89</v>
      </c>
      <c r="B15" s="106">
        <v>0.01</v>
      </c>
      <c r="C15" s="107"/>
    </row>
    <row r="16" spans="1:11" hidden="1">
      <c r="A16" s="60"/>
      <c r="B16" s="107"/>
      <c r="C16" s="107"/>
    </row>
    <row r="17" spans="1:12" hidden="1">
      <c r="A17" s="60"/>
      <c r="B17" s="107"/>
      <c r="C17" s="107"/>
    </row>
    <row r="18" spans="1:12" hidden="1">
      <c r="A18" s="60"/>
      <c r="B18" s="107"/>
      <c r="C18" s="107"/>
    </row>
    <row r="19" spans="1:12" hidden="1">
      <c r="A19" s="60"/>
      <c r="B19" s="107"/>
      <c r="C19" s="107"/>
    </row>
    <row r="20" spans="1:12" hidden="1">
      <c r="A20" s="60"/>
      <c r="B20" s="107"/>
      <c r="C20" s="107"/>
    </row>
    <row r="21" spans="1:12" hidden="1">
      <c r="A21" s="60"/>
      <c r="B21" s="107"/>
      <c r="C21" s="107"/>
    </row>
    <row r="22" spans="1:12" hidden="1">
      <c r="A22" s="60"/>
      <c r="B22" s="107"/>
      <c r="C22" s="107"/>
    </row>
    <row r="23" spans="1:12" hidden="1">
      <c r="A23" s="60"/>
      <c r="B23" s="107"/>
      <c r="C23" s="107"/>
    </row>
    <row r="24" spans="1:12" ht="7.8" customHeight="1"/>
    <row r="25" spans="1:12" ht="18">
      <c r="A25" s="108" t="s">
        <v>90</v>
      </c>
      <c r="B25" s="109"/>
      <c r="C25" s="109"/>
      <c r="D25" s="109"/>
      <c r="E25" s="109"/>
      <c r="F25" s="109"/>
      <c r="G25" s="109"/>
      <c r="H25" s="110"/>
    </row>
    <row r="26" spans="1:12" ht="8.4" customHeight="1">
      <c r="B26" s="111"/>
      <c r="C26" s="111"/>
    </row>
    <row r="27" spans="1:12">
      <c r="D27" s="112" t="s">
        <v>91</v>
      </c>
      <c r="E27" s="112" t="s">
        <v>92</v>
      </c>
      <c r="F27" s="112" t="s">
        <v>93</v>
      </c>
      <c r="G27" s="112" t="s">
        <v>94</v>
      </c>
      <c r="H27" s="112" t="s">
        <v>95</v>
      </c>
      <c r="I27" s="112" t="s">
        <v>96</v>
      </c>
    </row>
    <row r="28" spans="1:12" ht="4.8" customHeight="1"/>
    <row r="29" spans="1:12">
      <c r="A29" s="215" t="s">
        <v>97</v>
      </c>
      <c r="B29" s="215"/>
      <c r="D29" s="113">
        <f>B10</f>
        <v>3000</v>
      </c>
      <c r="E29" s="113">
        <f>SUM(D$29)*$B$11+D$29</f>
        <v>3060</v>
      </c>
      <c r="F29" s="113">
        <f t="shared" ref="F29:I29" si="0">SUM(E$29)*$B$11+E$29</f>
        <v>3121.2</v>
      </c>
      <c r="G29" s="113">
        <f t="shared" si="0"/>
        <v>3183.6239999999998</v>
      </c>
      <c r="H29" s="113">
        <f t="shared" si="0"/>
        <v>3247.29648</v>
      </c>
      <c r="I29" s="113">
        <f t="shared" si="0"/>
        <v>3312.2424096</v>
      </c>
    </row>
    <row r="30" spans="1:12">
      <c r="A30" s="215" t="s">
        <v>98</v>
      </c>
      <c r="B30" s="215"/>
      <c r="D30" s="113">
        <f>B12</f>
        <v>20</v>
      </c>
      <c r="E30" s="114">
        <f>SUM(D$30*$B$13+D$30)</f>
        <v>20.2</v>
      </c>
      <c r="F30" s="114">
        <f t="shared" ref="F30:I30" si="1">SUM(E$30*$B$13+E$30)</f>
        <v>20.402000000000001</v>
      </c>
      <c r="G30" s="114">
        <f t="shared" si="1"/>
        <v>20.606020000000001</v>
      </c>
      <c r="H30" s="114">
        <f t="shared" si="1"/>
        <v>20.8120802</v>
      </c>
      <c r="I30" s="114">
        <f t="shared" si="1"/>
        <v>21.020201002</v>
      </c>
    </row>
    <row r="31" spans="1:12">
      <c r="A31" s="216" t="s">
        <v>99</v>
      </c>
      <c r="B31" s="216"/>
      <c r="D31" s="113">
        <f>D$29*D$30</f>
        <v>60000</v>
      </c>
      <c r="E31" s="113">
        <f t="shared" ref="E31:I31" si="2">E$29*E$30</f>
        <v>61812</v>
      </c>
      <c r="F31" s="113">
        <f t="shared" si="2"/>
        <v>63678.722399999999</v>
      </c>
      <c r="G31" s="113">
        <f t="shared" si="2"/>
        <v>65601.819816479998</v>
      </c>
      <c r="H31" s="113">
        <f t="shared" si="2"/>
        <v>67582.994774937702</v>
      </c>
      <c r="I31" s="113">
        <f t="shared" si="2"/>
        <v>69624.001217140816</v>
      </c>
      <c r="L31" t="s">
        <v>171</v>
      </c>
    </row>
    <row r="32" spans="1:12">
      <c r="A32" s="216" t="s">
        <v>100</v>
      </c>
      <c r="B32" s="216"/>
      <c r="D32" s="114">
        <f>B14</f>
        <v>7</v>
      </c>
      <c r="E32" s="114">
        <f>SUM(D$32*$B$15+D$32)</f>
        <v>7.07</v>
      </c>
      <c r="F32" s="114">
        <f t="shared" ref="F32:I32" si="3">SUM(E$32*$B$15+E$32)</f>
        <v>7.1407000000000007</v>
      </c>
      <c r="G32" s="114">
        <f t="shared" si="3"/>
        <v>7.2121070000000005</v>
      </c>
      <c r="H32" s="114">
        <f t="shared" si="3"/>
        <v>7.2842280700000002</v>
      </c>
      <c r="I32" s="114">
        <f t="shared" si="3"/>
        <v>7.3570703506999999</v>
      </c>
    </row>
    <row r="33" spans="1:9">
      <c r="A33" s="216" t="s">
        <v>101</v>
      </c>
      <c r="B33" s="216"/>
      <c r="D33" s="113">
        <f>D29*D32</f>
        <v>21000</v>
      </c>
      <c r="E33" s="113">
        <f t="shared" ref="E33:I33" si="4">E29*E32</f>
        <v>21634.2</v>
      </c>
      <c r="F33" s="113">
        <f t="shared" si="4"/>
        <v>22287.55284</v>
      </c>
      <c r="G33" s="113">
        <f t="shared" si="4"/>
        <v>22960.636935768001</v>
      </c>
      <c r="H33" s="113">
        <f t="shared" si="4"/>
        <v>23654.048171228194</v>
      </c>
      <c r="I33" s="113">
        <f t="shared" si="4"/>
        <v>24368.400425999283</v>
      </c>
    </row>
    <row r="34" spans="1:9">
      <c r="A34" s="214" t="s">
        <v>102</v>
      </c>
      <c r="B34" s="214"/>
      <c r="D34" s="113">
        <f>D31-D33</f>
        <v>39000</v>
      </c>
      <c r="E34" s="113">
        <f t="shared" ref="E34:I34" si="5">E31-E33</f>
        <v>40177.800000000003</v>
      </c>
      <c r="F34" s="113">
        <f t="shared" si="5"/>
        <v>41391.169559999995</v>
      </c>
      <c r="G34" s="113">
        <f t="shared" si="5"/>
        <v>42641.182880711996</v>
      </c>
      <c r="H34" s="113">
        <f t="shared" si="5"/>
        <v>43928.946603709512</v>
      </c>
      <c r="I34" s="113">
        <f t="shared" si="5"/>
        <v>45255.600791141536</v>
      </c>
    </row>
    <row r="9999" spans="11:11">
      <c r="K9999" s="188" t="s">
        <v>170</v>
      </c>
    </row>
  </sheetData>
  <scenarios current="1" show="1" sqref="N19">
    <scenario name="worst case" locked="1" count="3" user="Author" comment="Created by Author on 11/9/2012">
      <inputCells r="B11" val="0.05" numFmtId="9"/>
      <inputCells r="B13" val="0" numFmtId="165"/>
      <inputCells r="B15" val="0.015" numFmtId="10"/>
    </scenario>
    <scenario name="normal case" locked="1" count="3" user="Author" comment="Created by Author on 11/9/2012">
      <inputCells r="B11" val="0.1" numFmtId="9"/>
      <inputCells r="B13" val="0.01" numFmtId="165"/>
      <inputCells r="B15" val="0.009" numFmtId="10"/>
    </scenario>
    <scenario name="best case" locked="1" count="3" user="Author" comment="Created by Author on 11/9/2012">
      <inputCells r="B11" val="0.12" numFmtId="9"/>
      <inputCells r="B13" val="0.01" numFmtId="165"/>
      <inputCells r="B15" val="0.005" numFmtId="10"/>
    </scenario>
  </scenarios>
  <mergeCells count="7">
    <mergeCell ref="A34:B34"/>
    <mergeCell ref="G4:K4"/>
    <mergeCell ref="A29:B29"/>
    <mergeCell ref="A30:B30"/>
    <mergeCell ref="A31:B31"/>
    <mergeCell ref="A32:B32"/>
    <mergeCell ref="A33:B3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C1:K9999"/>
  <sheetViews>
    <sheetView showGridLines="0" topLeftCell="C1" workbookViewId="0">
      <selection activeCell="E15" sqref="E15"/>
    </sheetView>
  </sheetViews>
  <sheetFormatPr defaultRowHeight="14.4"/>
  <cols>
    <col min="1" max="2" width="0" hidden="1" customWidth="1"/>
    <col min="3" max="3" width="15.6640625" customWidth="1"/>
    <col min="4" max="4" width="8.5546875" customWidth="1"/>
    <col min="5" max="5" width="21" customWidth="1"/>
    <col min="6" max="6" width="15.6640625" customWidth="1"/>
  </cols>
  <sheetData>
    <row r="1" spans="3:10" ht="48" customHeight="1" thickBot="1">
      <c r="C1" s="217" t="s">
        <v>103</v>
      </c>
      <c r="D1" s="218"/>
      <c r="E1" s="218"/>
      <c r="F1" s="219"/>
    </row>
    <row r="2" spans="3:10" ht="48" hidden="1" customHeight="1"/>
    <row r="3" spans="3:10" ht="48" hidden="1" customHeight="1"/>
    <row r="4" spans="3:10" ht="48" hidden="1" customHeight="1" thickBot="1"/>
    <row r="5" spans="3:10" ht="15" thickBot="1">
      <c r="C5" s="115"/>
      <c r="D5" s="116"/>
      <c r="E5" s="116"/>
      <c r="F5" s="117"/>
      <c r="H5" s="220" t="s">
        <v>24</v>
      </c>
      <c r="I5" s="221"/>
      <c r="J5" s="222"/>
    </row>
    <row r="6" spans="3:10">
      <c r="C6" s="118" t="s">
        <v>104</v>
      </c>
      <c r="D6" s="119" t="s">
        <v>105</v>
      </c>
      <c r="E6" s="120" t="s">
        <v>106</v>
      </c>
      <c r="F6" s="121"/>
    </row>
    <row r="7" spans="3:10">
      <c r="C7" s="122">
        <v>40786</v>
      </c>
      <c r="D7" s="123">
        <v>142</v>
      </c>
      <c r="E7" s="19">
        <f>SUM($D$7:D7)</f>
        <v>142</v>
      </c>
      <c r="F7" s="117"/>
    </row>
    <row r="8" spans="3:10">
      <c r="C8" s="122">
        <v>40816</v>
      </c>
      <c r="D8" s="123">
        <v>157</v>
      </c>
      <c r="E8" s="19">
        <f>SUM($D$7:D8)</f>
        <v>299</v>
      </c>
      <c r="F8" s="117"/>
    </row>
    <row r="9" spans="3:10">
      <c r="C9" s="122">
        <v>40847</v>
      </c>
      <c r="D9" s="123">
        <v>140</v>
      </c>
      <c r="E9" s="19">
        <f>SUM($D$7:D9)</f>
        <v>439</v>
      </c>
      <c r="F9" s="117"/>
    </row>
    <row r="10" spans="3:10">
      <c r="C10" s="122">
        <v>40877</v>
      </c>
      <c r="D10" s="123">
        <v>140</v>
      </c>
      <c r="E10" s="19">
        <f>SUM($D$7:D10)</f>
        <v>579</v>
      </c>
      <c r="F10" s="117"/>
    </row>
    <row r="11" spans="3:10">
      <c r="C11" s="122">
        <v>40908</v>
      </c>
      <c r="D11" s="123">
        <v>145</v>
      </c>
      <c r="E11" s="19">
        <f>SUM($D$7:D11)</f>
        <v>724</v>
      </c>
      <c r="F11" s="117"/>
    </row>
    <row r="12" spans="3:10">
      <c r="C12" s="122">
        <v>40939</v>
      </c>
      <c r="D12" s="123">
        <v>145</v>
      </c>
      <c r="E12" s="19">
        <f>SUM($D$7:D12)</f>
        <v>869</v>
      </c>
      <c r="F12" s="117"/>
    </row>
    <row r="13" spans="3:10">
      <c r="C13" s="122">
        <v>40967</v>
      </c>
      <c r="D13" s="123">
        <v>159</v>
      </c>
      <c r="E13" s="19">
        <f>SUM($D$7:D13)</f>
        <v>1028</v>
      </c>
      <c r="F13" s="117"/>
    </row>
    <row r="14" spans="3:10">
      <c r="C14" s="122">
        <v>40999</v>
      </c>
      <c r="D14" s="123">
        <v>149</v>
      </c>
      <c r="E14" s="19">
        <f>SUM($D$7:D14)</f>
        <v>1177</v>
      </c>
      <c r="F14" s="117"/>
    </row>
    <row r="15" spans="3:10">
      <c r="C15" s="115"/>
      <c r="D15" s="116"/>
      <c r="E15" s="116"/>
      <c r="F15" s="117"/>
    </row>
    <row r="9999" spans="11:11">
      <c r="K9999" s="188" t="s">
        <v>170</v>
      </c>
    </row>
  </sheetData>
  <mergeCells count="2">
    <mergeCell ref="C1:F1"/>
    <mergeCell ref="H5:J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D1:O9999"/>
  <sheetViews>
    <sheetView showGridLines="0" topLeftCell="D1" workbookViewId="0">
      <selection activeCell="E18" sqref="E18:M20"/>
    </sheetView>
  </sheetViews>
  <sheetFormatPr defaultRowHeight="14.4"/>
  <cols>
    <col min="1" max="3" width="0" hidden="1" customWidth="1"/>
    <col min="4" max="4" width="32.44140625" customWidth="1"/>
    <col min="5" max="5" width="9" customWidth="1"/>
    <col min="6" max="6" width="7.6640625" customWidth="1"/>
    <col min="7" max="7" width="7.77734375" customWidth="1"/>
    <col min="8" max="8" width="8.44140625" customWidth="1"/>
    <col min="9" max="9" width="8.5546875" customWidth="1"/>
    <col min="10" max="10" width="11.109375" customWidth="1"/>
    <col min="11" max="11" width="11.44140625" customWidth="1"/>
    <col min="12" max="12" width="9" customWidth="1"/>
    <col min="13" max="13" width="10" customWidth="1"/>
  </cols>
  <sheetData>
    <row r="1" spans="4:15" s="124" customFormat="1" ht="49.2" customHeight="1" thickBot="1">
      <c r="D1" s="217" t="s">
        <v>107</v>
      </c>
      <c r="E1" s="218"/>
      <c r="F1" s="218"/>
      <c r="G1" s="218"/>
      <c r="H1" s="218"/>
      <c r="I1" s="218"/>
      <c r="J1" s="218"/>
      <c r="K1" s="218"/>
      <c r="L1" s="218"/>
      <c r="M1" s="218"/>
      <c r="N1" s="218"/>
      <c r="O1" s="219"/>
    </row>
    <row r="2" spans="4:15" ht="49.2" hidden="1" customHeight="1"/>
    <row r="3" spans="4:15" ht="49.2" hidden="1" customHeight="1"/>
    <row r="4" spans="4:15" ht="49.2" hidden="1" customHeight="1"/>
    <row r="5" spans="4:15" ht="49.2" hidden="1" customHeight="1"/>
    <row r="6" spans="4:15" s="124" customFormat="1" ht="11.4" customHeight="1" thickBot="1">
      <c r="D6" s="125"/>
      <c r="E6" s="126"/>
      <c r="F6" s="126"/>
      <c r="G6" s="126"/>
      <c r="H6" s="126"/>
      <c r="I6" s="127"/>
      <c r="J6" s="127"/>
      <c r="K6" s="127"/>
      <c r="L6" s="127"/>
      <c r="M6" s="128"/>
      <c r="N6" s="128"/>
      <c r="O6" s="128"/>
    </row>
    <row r="7" spans="4:15" ht="15" thickBot="1">
      <c r="D7" s="128"/>
      <c r="E7" s="223" t="s">
        <v>108</v>
      </c>
      <c r="F7" s="224"/>
      <c r="G7" s="224"/>
      <c r="H7" s="224"/>
      <c r="I7" s="224"/>
      <c r="J7" s="224"/>
      <c r="K7" s="224"/>
      <c r="L7" s="224"/>
      <c r="M7" s="225"/>
    </row>
    <row r="8" spans="4:15">
      <c r="D8" s="129"/>
      <c r="E8" s="130">
        <v>2001</v>
      </c>
      <c r="F8" s="130">
        <f>E8+1</f>
        <v>2002</v>
      </c>
      <c r="G8" s="130">
        <f t="shared" ref="G8:M8" si="0">F8+1</f>
        <v>2003</v>
      </c>
      <c r="H8" s="130">
        <f t="shared" si="0"/>
        <v>2004</v>
      </c>
      <c r="I8" s="130">
        <f t="shared" si="0"/>
        <v>2005</v>
      </c>
      <c r="J8" s="130">
        <f t="shared" si="0"/>
        <v>2006</v>
      </c>
      <c r="K8" s="130">
        <f t="shared" si="0"/>
        <v>2007</v>
      </c>
      <c r="L8" s="130">
        <f t="shared" si="0"/>
        <v>2008</v>
      </c>
      <c r="M8" s="130">
        <f t="shared" si="0"/>
        <v>2009</v>
      </c>
    </row>
    <row r="9" spans="4:15">
      <c r="D9" s="131" t="s">
        <v>109</v>
      </c>
      <c r="E9" s="132">
        <v>141</v>
      </c>
      <c r="F9" s="132">
        <v>120</v>
      </c>
      <c r="G9" s="132">
        <v>164</v>
      </c>
      <c r="H9" s="132">
        <v>137</v>
      </c>
      <c r="I9" s="132">
        <v>194</v>
      </c>
      <c r="J9" s="132">
        <v>109</v>
      </c>
      <c r="K9" s="132">
        <v>146</v>
      </c>
      <c r="L9" s="132">
        <v>118</v>
      </c>
      <c r="M9" s="132">
        <v>107</v>
      </c>
    </row>
    <row r="10" spans="4:15">
      <c r="D10" s="131" t="s">
        <v>110</v>
      </c>
      <c r="E10" s="132">
        <v>132</v>
      </c>
      <c r="F10" s="132">
        <v>154</v>
      </c>
      <c r="G10" s="132">
        <v>121</v>
      </c>
      <c r="H10" s="132">
        <v>157</v>
      </c>
      <c r="I10" s="132">
        <v>142</v>
      </c>
      <c r="J10" s="132">
        <v>140</v>
      </c>
      <c r="K10" s="132">
        <v>114</v>
      </c>
      <c r="L10" s="132">
        <v>156</v>
      </c>
      <c r="M10" s="132">
        <v>109</v>
      </c>
    </row>
    <row r="11" spans="4:15">
      <c r="D11" s="131" t="s">
        <v>111</v>
      </c>
      <c r="E11" s="132">
        <v>186</v>
      </c>
      <c r="F11" s="132">
        <v>136</v>
      </c>
      <c r="G11" s="132">
        <v>102</v>
      </c>
      <c r="H11" s="132">
        <v>107</v>
      </c>
      <c r="I11" s="132">
        <v>124</v>
      </c>
      <c r="J11" s="132">
        <v>122</v>
      </c>
      <c r="K11" s="132">
        <v>129</v>
      </c>
      <c r="L11" s="132">
        <v>189</v>
      </c>
      <c r="M11" s="132">
        <v>106</v>
      </c>
    </row>
    <row r="12" spans="4:15" ht="15" thickBot="1">
      <c r="D12" s="133"/>
      <c r="E12" s="134"/>
      <c r="F12" s="134"/>
      <c r="G12" s="134"/>
      <c r="H12" s="134"/>
      <c r="I12" s="135"/>
      <c r="J12" s="135"/>
      <c r="K12" s="135"/>
      <c r="L12" s="135"/>
      <c r="M12" s="136"/>
    </row>
    <row r="13" spans="4:15" ht="15" thickBot="1">
      <c r="D13" s="137" t="s">
        <v>112</v>
      </c>
      <c r="E13" s="138">
        <v>0.08</v>
      </c>
      <c r="F13" s="139"/>
      <c r="G13" s="124"/>
      <c r="H13" s="124"/>
      <c r="I13" s="139"/>
      <c r="J13" s="139"/>
      <c r="K13" s="139"/>
      <c r="L13" s="139"/>
      <c r="M13" s="136"/>
    </row>
    <row r="14" spans="4:15" ht="15" thickBot="1">
      <c r="D14" s="137" t="s">
        <v>113</v>
      </c>
      <c r="E14" s="138">
        <v>6.5000000000000002E-2</v>
      </c>
      <c r="F14" s="139"/>
      <c r="G14" s="139"/>
      <c r="H14" s="139"/>
      <c r="I14" s="139"/>
      <c r="J14" s="139"/>
      <c r="K14" s="139"/>
      <c r="L14" s="139"/>
      <c r="M14" s="136"/>
    </row>
    <row r="15" spans="4:15" ht="15" thickBot="1">
      <c r="D15" s="137" t="s">
        <v>114</v>
      </c>
      <c r="E15" s="138">
        <v>0.1</v>
      </c>
      <c r="F15" s="139"/>
      <c r="G15" s="139"/>
      <c r="H15" s="139"/>
      <c r="I15" s="139"/>
      <c r="J15" s="139"/>
      <c r="K15" s="139"/>
      <c r="L15" s="139"/>
      <c r="M15" s="136"/>
    </row>
    <row r="16" spans="4:15" ht="15" thickBot="1">
      <c r="D16" s="139"/>
      <c r="E16" s="223" t="s">
        <v>115</v>
      </c>
      <c r="F16" s="224"/>
      <c r="G16" s="224"/>
      <c r="H16" s="224"/>
      <c r="I16" s="224"/>
      <c r="J16" s="224"/>
      <c r="K16" s="224"/>
      <c r="L16" s="224"/>
      <c r="M16" s="225"/>
    </row>
    <row r="17" spans="4:13">
      <c r="D17" s="136"/>
      <c r="E17" s="140">
        <v>2001</v>
      </c>
      <c r="F17" s="140">
        <f>E17+1</f>
        <v>2002</v>
      </c>
      <c r="G17" s="140">
        <f t="shared" ref="G17:M17" si="1">F17+1</f>
        <v>2003</v>
      </c>
      <c r="H17" s="140">
        <f t="shared" si="1"/>
        <v>2004</v>
      </c>
      <c r="I17" s="140">
        <f t="shared" si="1"/>
        <v>2005</v>
      </c>
      <c r="J17" s="140">
        <f t="shared" si="1"/>
        <v>2006</v>
      </c>
      <c r="K17" s="140">
        <f t="shared" si="1"/>
        <v>2007</v>
      </c>
      <c r="L17" s="140">
        <f t="shared" si="1"/>
        <v>2008</v>
      </c>
      <c r="M17" s="140">
        <f t="shared" si="1"/>
        <v>2009</v>
      </c>
    </row>
    <row r="18" spans="4:13">
      <c r="D18" s="131" t="s">
        <v>116</v>
      </c>
      <c r="E18" s="141">
        <f>E9*$E13</f>
        <v>11.28</v>
      </c>
      <c r="F18" s="141">
        <f t="shared" ref="F18:M18" si="2">F9*$E13</f>
        <v>9.6</v>
      </c>
      <c r="G18" s="141">
        <f t="shared" si="2"/>
        <v>13.120000000000001</v>
      </c>
      <c r="H18" s="141">
        <f t="shared" si="2"/>
        <v>10.96</v>
      </c>
      <c r="I18" s="141">
        <f t="shared" si="2"/>
        <v>15.52</v>
      </c>
      <c r="J18" s="141">
        <f t="shared" si="2"/>
        <v>8.7200000000000006</v>
      </c>
      <c r="K18" s="141">
        <f t="shared" si="2"/>
        <v>11.68</v>
      </c>
      <c r="L18" s="141">
        <f t="shared" si="2"/>
        <v>9.44</v>
      </c>
      <c r="M18" s="141">
        <f t="shared" si="2"/>
        <v>8.56</v>
      </c>
    </row>
    <row r="19" spans="4:13">
      <c r="D19" s="131" t="s">
        <v>117</v>
      </c>
      <c r="E19" s="141">
        <f t="shared" ref="E19:M19" si="3">E10*$E14</f>
        <v>8.58</v>
      </c>
      <c r="F19" s="141">
        <f t="shared" si="3"/>
        <v>10.01</v>
      </c>
      <c r="G19" s="141">
        <f t="shared" si="3"/>
        <v>7.8650000000000002</v>
      </c>
      <c r="H19" s="141">
        <f t="shared" si="3"/>
        <v>10.205</v>
      </c>
      <c r="I19" s="141">
        <f t="shared" si="3"/>
        <v>9.23</v>
      </c>
      <c r="J19" s="141">
        <f t="shared" si="3"/>
        <v>9.1</v>
      </c>
      <c r="K19" s="141">
        <f t="shared" si="3"/>
        <v>7.41</v>
      </c>
      <c r="L19" s="141">
        <f t="shared" si="3"/>
        <v>10.14</v>
      </c>
      <c r="M19" s="141">
        <f t="shared" si="3"/>
        <v>7.085</v>
      </c>
    </row>
    <row r="20" spans="4:13">
      <c r="D20" s="131" t="s">
        <v>118</v>
      </c>
      <c r="E20" s="141">
        <f t="shared" ref="E20:M20" si="4">E11*$E15</f>
        <v>18.600000000000001</v>
      </c>
      <c r="F20" s="141">
        <f t="shared" si="4"/>
        <v>13.600000000000001</v>
      </c>
      <c r="G20" s="141">
        <f t="shared" si="4"/>
        <v>10.200000000000001</v>
      </c>
      <c r="H20" s="141">
        <f t="shared" si="4"/>
        <v>10.700000000000001</v>
      </c>
      <c r="I20" s="141">
        <f t="shared" si="4"/>
        <v>12.4</v>
      </c>
      <c r="J20" s="141">
        <f t="shared" si="4"/>
        <v>12.200000000000001</v>
      </c>
      <c r="K20" s="141">
        <f t="shared" si="4"/>
        <v>12.9</v>
      </c>
      <c r="L20" s="141">
        <f t="shared" si="4"/>
        <v>18.900000000000002</v>
      </c>
      <c r="M20" s="141">
        <f t="shared" si="4"/>
        <v>10.600000000000001</v>
      </c>
    </row>
    <row r="21" spans="4:13" ht="15" thickBot="1"/>
    <row r="22" spans="4:13" ht="15" thickBot="1">
      <c r="E22" s="226" t="s">
        <v>24</v>
      </c>
      <c r="F22" s="227"/>
      <c r="G22" s="227"/>
      <c r="H22" s="227"/>
      <c r="I22" s="227"/>
      <c r="J22" s="227"/>
      <c r="K22" s="228"/>
    </row>
    <row r="9999" spans="11:11">
      <c r="K9999" s="188" t="s">
        <v>170</v>
      </c>
    </row>
  </sheetData>
  <mergeCells count="4">
    <mergeCell ref="D1:O1"/>
    <mergeCell ref="E7:M7"/>
    <mergeCell ref="E16:M16"/>
    <mergeCell ref="E22:K2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E1:SL9999"/>
  <sheetViews>
    <sheetView showGridLines="0" topLeftCell="E1" workbookViewId="0">
      <selection activeCell="F12" sqref="F12"/>
    </sheetView>
  </sheetViews>
  <sheetFormatPr defaultRowHeight="14.4"/>
  <cols>
    <col min="1" max="4" width="0" hidden="1" customWidth="1"/>
    <col min="5" max="5" width="21.33203125" bestFit="1" customWidth="1"/>
    <col min="6" max="6" width="9.21875" customWidth="1"/>
    <col min="7" max="7" width="8.5546875" customWidth="1"/>
    <col min="8" max="8" width="15" customWidth="1"/>
    <col min="9" max="9" width="22.44140625" customWidth="1"/>
    <col min="10" max="11" width="10.44140625" customWidth="1"/>
  </cols>
  <sheetData>
    <row r="1" spans="5:16" ht="42.6" customHeight="1">
      <c r="E1" s="229" t="s">
        <v>119</v>
      </c>
      <c r="F1" s="229"/>
      <c r="G1" s="229"/>
      <c r="H1" s="229"/>
      <c r="I1" s="229"/>
      <c r="J1" s="229"/>
      <c r="K1" s="229"/>
      <c r="L1" s="229"/>
      <c r="M1" s="229"/>
      <c r="N1" s="229"/>
      <c r="O1" s="229"/>
      <c r="P1" s="229"/>
    </row>
    <row r="2" spans="5:16" ht="37.200000000000003" hidden="1" customHeight="1"/>
    <row r="3" spans="5:16" ht="37.200000000000003" hidden="1" customHeight="1"/>
    <row r="4" spans="5:16" ht="37.200000000000003" hidden="1" customHeight="1"/>
    <row r="5" spans="5:16" ht="21">
      <c r="E5" s="142"/>
      <c r="F5" s="116"/>
      <c r="G5" s="116"/>
      <c r="H5" s="116"/>
      <c r="I5" s="117"/>
      <c r="J5" s="117"/>
      <c r="K5" s="117"/>
      <c r="L5" s="117"/>
      <c r="M5" s="117"/>
      <c r="N5" s="117"/>
      <c r="O5" s="117"/>
      <c r="P5" s="117"/>
    </row>
    <row r="6" spans="5:16">
      <c r="E6" s="143" t="s">
        <v>120</v>
      </c>
      <c r="F6" s="144">
        <v>181</v>
      </c>
      <c r="G6" s="116"/>
      <c r="H6" s="116"/>
      <c r="I6" s="117"/>
      <c r="J6" s="230" t="s">
        <v>24</v>
      </c>
      <c r="K6" s="230"/>
      <c r="L6" s="230"/>
      <c r="M6" s="230"/>
      <c r="N6" s="117"/>
      <c r="O6" s="117"/>
      <c r="P6" s="117"/>
    </row>
    <row r="7" spans="5:16">
      <c r="E7" s="143" t="s">
        <v>121</v>
      </c>
      <c r="F7" s="145">
        <v>1.4999999999999999E-2</v>
      </c>
      <c r="G7" s="116"/>
      <c r="H7" s="116"/>
      <c r="I7" s="117"/>
      <c r="J7" s="117"/>
      <c r="K7" s="117"/>
      <c r="L7" s="117"/>
      <c r="M7" s="117"/>
      <c r="N7" s="117"/>
      <c r="O7" s="117"/>
      <c r="P7" s="117"/>
    </row>
    <row r="8" spans="5:16">
      <c r="E8" s="143" t="s">
        <v>122</v>
      </c>
      <c r="F8" s="145">
        <v>0.12</v>
      </c>
      <c r="G8" s="146"/>
      <c r="H8" s="146"/>
      <c r="I8" s="121"/>
      <c r="J8" s="121"/>
      <c r="K8" s="121"/>
      <c r="L8" s="121"/>
      <c r="M8" s="121"/>
      <c r="N8" s="121"/>
      <c r="O8" s="121"/>
      <c r="P8" s="121"/>
    </row>
    <row r="9" spans="5:16" ht="15" thickBot="1">
      <c r="E9" s="147"/>
      <c r="F9" s="116"/>
      <c r="G9" s="116"/>
      <c r="H9" s="116"/>
      <c r="I9" s="117"/>
      <c r="J9" s="117"/>
      <c r="K9" s="117"/>
      <c r="L9" s="117"/>
      <c r="M9" s="117"/>
      <c r="N9" s="117"/>
      <c r="O9" s="117"/>
      <c r="P9" s="117"/>
    </row>
    <row r="10" spans="5:16" ht="26.4">
      <c r="E10" s="148" t="s">
        <v>104</v>
      </c>
      <c r="F10" s="149" t="s">
        <v>105</v>
      </c>
      <c r="G10" s="149" t="s">
        <v>123</v>
      </c>
      <c r="H10" s="150" t="s">
        <v>124</v>
      </c>
      <c r="I10" s="121"/>
      <c r="J10" s="121"/>
      <c r="K10" s="121"/>
      <c r="L10" s="121"/>
      <c r="M10" s="121"/>
      <c r="N10" s="121"/>
      <c r="O10" s="121"/>
      <c r="P10" s="121"/>
    </row>
    <row r="11" spans="5:16">
      <c r="E11" s="151">
        <v>40786</v>
      </c>
      <c r="F11" s="141">
        <f>F6*F7+F6</f>
        <v>183.715</v>
      </c>
      <c r="G11" s="141">
        <f>F11*F$8</f>
        <v>22.0458</v>
      </c>
      <c r="H11" s="141">
        <f>F11+G11</f>
        <v>205.76080000000002</v>
      </c>
      <c r="I11" s="117"/>
      <c r="J11" s="117"/>
      <c r="K11" s="117"/>
      <c r="L11" s="117"/>
      <c r="M11" s="117"/>
      <c r="N11" s="117"/>
      <c r="O11" s="117"/>
      <c r="P11" s="117"/>
    </row>
    <row r="12" spans="5:16">
      <c r="E12" s="151">
        <v>40816</v>
      </c>
      <c r="F12" s="141">
        <f>SUM(F11*F$7+F11)</f>
        <v>186.47072500000002</v>
      </c>
      <c r="G12" s="141">
        <f t="shared" ref="G12:G19" si="0">F12*F$8</f>
        <v>22.376487000000001</v>
      </c>
      <c r="H12" s="141">
        <f t="shared" ref="H12:H19" si="1">F12+G12</f>
        <v>208.84721200000001</v>
      </c>
      <c r="I12" s="117"/>
      <c r="J12" s="117"/>
      <c r="K12" s="117"/>
      <c r="L12" s="117"/>
      <c r="M12" s="117"/>
      <c r="N12" s="117"/>
      <c r="O12" s="117"/>
      <c r="P12" s="117"/>
    </row>
    <row r="13" spans="5:16">
      <c r="E13" s="151">
        <v>40847</v>
      </c>
      <c r="F13" s="141">
        <f t="shared" ref="F13:F19" si="2">SUM(F12*F$7+F12)</f>
        <v>189.26778587500002</v>
      </c>
      <c r="G13" s="141">
        <f t="shared" si="0"/>
        <v>22.712134304999999</v>
      </c>
      <c r="H13" s="141">
        <f t="shared" si="1"/>
        <v>211.97992018000002</v>
      </c>
      <c r="I13" s="117"/>
      <c r="J13" s="117"/>
      <c r="K13" s="117"/>
      <c r="L13" s="117"/>
      <c r="M13" s="117"/>
      <c r="N13" s="117"/>
      <c r="O13" s="117"/>
      <c r="P13" s="117"/>
    </row>
    <row r="14" spans="5:16">
      <c r="E14" s="151">
        <v>40877</v>
      </c>
      <c r="F14" s="141">
        <f t="shared" si="2"/>
        <v>192.10680266312502</v>
      </c>
      <c r="G14" s="141">
        <f t="shared" si="0"/>
        <v>23.052816319575001</v>
      </c>
      <c r="H14" s="141">
        <f t="shared" si="1"/>
        <v>215.15961898270001</v>
      </c>
      <c r="I14" s="117"/>
      <c r="J14" s="117"/>
      <c r="K14" s="117"/>
      <c r="L14" s="117"/>
      <c r="M14" s="117"/>
      <c r="N14" s="117"/>
      <c r="O14" s="117"/>
      <c r="P14" s="117"/>
    </row>
    <row r="15" spans="5:16">
      <c r="E15" s="151">
        <v>40908</v>
      </c>
      <c r="F15" s="141">
        <f t="shared" si="2"/>
        <v>194.98840470307189</v>
      </c>
      <c r="G15" s="141">
        <f t="shared" si="0"/>
        <v>23.398608564368626</v>
      </c>
      <c r="H15" s="141">
        <f t="shared" si="1"/>
        <v>218.38701326744052</v>
      </c>
      <c r="I15" s="117"/>
      <c r="J15" s="117"/>
      <c r="K15" s="117"/>
      <c r="L15" s="117"/>
      <c r="M15" s="117"/>
      <c r="N15" s="117"/>
      <c r="O15" s="117"/>
      <c r="P15" s="117"/>
    </row>
    <row r="16" spans="5:16">
      <c r="E16" s="151">
        <v>40939</v>
      </c>
      <c r="F16" s="141">
        <f t="shared" si="2"/>
        <v>197.91323077361798</v>
      </c>
      <c r="G16" s="141">
        <f t="shared" si="0"/>
        <v>23.749587692834158</v>
      </c>
      <c r="H16" s="141">
        <f t="shared" si="1"/>
        <v>221.66281846645214</v>
      </c>
      <c r="I16" s="117"/>
      <c r="J16" s="117"/>
      <c r="K16" s="117"/>
      <c r="L16" s="117"/>
      <c r="M16" s="117"/>
      <c r="N16" s="117"/>
      <c r="O16" s="117"/>
      <c r="P16" s="117"/>
    </row>
    <row r="17" spans="5:16">
      <c r="E17" s="151">
        <v>40967</v>
      </c>
      <c r="F17" s="141">
        <f t="shared" si="2"/>
        <v>200.88192923522226</v>
      </c>
      <c r="G17" s="141">
        <f t="shared" si="0"/>
        <v>24.105831508226672</v>
      </c>
      <c r="H17" s="141">
        <f t="shared" si="1"/>
        <v>224.98776074344892</v>
      </c>
      <c r="I17" s="117"/>
      <c r="J17" s="117"/>
      <c r="K17" s="117"/>
      <c r="L17" s="117"/>
      <c r="M17" s="117"/>
      <c r="N17" s="117"/>
      <c r="O17" s="117"/>
      <c r="P17" s="117"/>
    </row>
    <row r="18" spans="5:16">
      <c r="E18" s="151">
        <v>40999</v>
      </c>
      <c r="F18" s="141">
        <f t="shared" si="2"/>
        <v>203.89515817375059</v>
      </c>
      <c r="G18" s="141">
        <f t="shared" si="0"/>
        <v>24.46741898085007</v>
      </c>
      <c r="H18" s="141">
        <f t="shared" si="1"/>
        <v>228.36257715460067</v>
      </c>
      <c r="I18" s="117"/>
      <c r="J18" s="117"/>
      <c r="K18" s="117"/>
      <c r="L18" s="117"/>
      <c r="M18" s="117"/>
      <c r="N18" s="117"/>
      <c r="O18" s="117"/>
      <c r="P18" s="117"/>
    </row>
    <row r="19" spans="5:16">
      <c r="E19" s="151">
        <v>41029</v>
      </c>
      <c r="F19" s="141">
        <f t="shared" si="2"/>
        <v>206.95358554635683</v>
      </c>
      <c r="G19" s="141">
        <f t="shared" si="0"/>
        <v>24.834430265562819</v>
      </c>
      <c r="H19" s="141">
        <f t="shared" si="1"/>
        <v>231.78801581191965</v>
      </c>
      <c r="I19" s="117"/>
      <c r="J19" s="117"/>
      <c r="K19" s="117"/>
      <c r="L19" s="117"/>
      <c r="M19" s="117"/>
      <c r="N19" s="117"/>
      <c r="O19" s="117"/>
      <c r="P19" s="117"/>
    </row>
    <row r="20" spans="5:16">
      <c r="E20" s="115"/>
      <c r="F20" s="116"/>
      <c r="G20" s="116"/>
      <c r="H20" s="116"/>
      <c r="I20" s="117"/>
      <c r="J20" s="117"/>
      <c r="K20" s="117"/>
      <c r="L20" s="117"/>
      <c r="M20" s="117"/>
      <c r="N20" s="117"/>
      <c r="O20" s="117"/>
      <c r="P20" s="117"/>
    </row>
    <row r="21" spans="5:16">
      <c r="E21" s="115"/>
      <c r="F21" s="116"/>
      <c r="G21" s="116"/>
      <c r="H21" s="116"/>
      <c r="I21" s="117"/>
      <c r="J21" s="117"/>
      <c r="K21" s="117"/>
      <c r="L21" s="117"/>
      <c r="M21" s="117"/>
      <c r="N21" s="117"/>
      <c r="O21" s="117"/>
      <c r="P21" s="117"/>
    </row>
    <row r="22" spans="5:16">
      <c r="E22" s="115"/>
      <c r="F22" s="116"/>
      <c r="G22" s="116"/>
      <c r="H22" s="116"/>
      <c r="I22" s="117"/>
      <c r="J22" s="117"/>
      <c r="K22" s="117"/>
      <c r="L22" s="117"/>
      <c r="M22" s="117"/>
      <c r="N22" s="117"/>
      <c r="O22" s="117"/>
      <c r="P22" s="117"/>
    </row>
    <row r="23" spans="5:16">
      <c r="E23" s="115"/>
      <c r="F23" s="116"/>
      <c r="G23" s="116"/>
      <c r="H23" s="116"/>
      <c r="I23" s="117"/>
      <c r="J23" s="117"/>
      <c r="K23" s="117"/>
      <c r="L23" s="117"/>
      <c r="M23" s="117"/>
      <c r="N23" s="117"/>
      <c r="O23" s="117"/>
      <c r="P23" s="117"/>
    </row>
    <row r="24" spans="5:16">
      <c r="E24" s="115"/>
      <c r="F24" s="116"/>
      <c r="G24" s="116"/>
      <c r="H24" s="116"/>
      <c r="I24" s="117"/>
      <c r="J24" s="115"/>
      <c r="K24" s="115"/>
      <c r="L24" s="115"/>
      <c r="M24" s="115"/>
      <c r="N24" s="115"/>
      <c r="O24" s="115"/>
      <c r="P24" s="115"/>
    </row>
    <row r="25" spans="5:16">
      <c r="E25" s="115"/>
      <c r="F25" s="116"/>
      <c r="G25" s="116"/>
      <c r="H25" s="116"/>
      <c r="I25" s="117"/>
      <c r="J25" s="115"/>
      <c r="K25" s="115"/>
      <c r="L25" s="115"/>
      <c r="M25" s="115"/>
      <c r="N25" s="115"/>
      <c r="O25" s="115"/>
      <c r="P25" s="115"/>
    </row>
    <row r="9593" spans="506:506">
      <c r="SL9593" s="152" t="s">
        <v>125</v>
      </c>
    </row>
    <row r="9999" spans="11:11">
      <c r="K9999" s="188" t="s">
        <v>170</v>
      </c>
    </row>
  </sheetData>
  <mergeCells count="2">
    <mergeCell ref="E1:P1"/>
    <mergeCell ref="J6:M6"/>
  </mergeCells>
  <pageMargins left="0.7" right="0.7" top="0.75" bottom="0.75" header="0.3" footer="0.3"/>
  <pageSetup paperSize="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Q1</vt:lpstr>
      <vt:lpstr>Q2</vt:lpstr>
      <vt:lpstr>Q3</vt:lpstr>
      <vt:lpstr>Q4</vt:lpstr>
      <vt:lpstr>Q5</vt:lpstr>
      <vt:lpstr>Q6</vt:lpstr>
      <vt:lpstr>Q7</vt:lpstr>
      <vt:lpstr>Q8</vt:lpstr>
      <vt:lpstr>Q9</vt:lpstr>
      <vt:lpstr>Q10</vt:lpstr>
      <vt:lpstr>GA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Grader</dc:creator>
  <cp:lastModifiedBy>Grader</cp:lastModifiedBy>
  <dcterms:created xsi:type="dcterms:W3CDTF">2019-08-10T04:45:38Z</dcterms:created>
  <dcterms:modified xsi:type="dcterms:W3CDTF">2019-12-26T12:06:53Z</dcterms:modified>
</cp:coreProperties>
</file>