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V\Desktop\Nadav\School\IMTLucca\FakeNewsSentimentAnalysis\JournalPaper\NewSubmission\"/>
    </mc:Choice>
  </mc:AlternateContent>
  <xr:revisionPtr revIDLastSave="0" documentId="13_ncr:1_{EA03F778-D3B4-4F4F-B502-FD9F606A8562}" xr6:coauthVersionLast="47" xr6:coauthVersionMax="47" xr10:uidLastSave="{00000000-0000-0000-0000-000000000000}"/>
  <bookViews>
    <workbookView xWindow="-110" yWindow="-110" windowWidth="19420" windowHeight="10300" xr2:uid="{2DE055D8-915F-4F04-B0BD-D0F633461CCA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E14" i="1" l="1"/>
  <c r="D14" i="1"/>
  <c r="M11" i="1"/>
  <c r="M10" i="1"/>
  <c r="M9" i="1"/>
  <c r="M8" i="1"/>
  <c r="M7" i="1"/>
  <c r="M6" i="1"/>
  <c r="M5" i="1"/>
  <c r="M4" i="1"/>
  <c r="M3" i="1"/>
  <c r="M2" i="1"/>
  <c r="L11" i="1"/>
  <c r="L10" i="1"/>
  <c r="L9" i="1"/>
  <c r="L8" i="1"/>
  <c r="L7" i="1"/>
  <c r="L6" i="1"/>
  <c r="L5" i="1"/>
  <c r="L4" i="1"/>
  <c r="L3" i="1"/>
  <c r="L2" i="1"/>
  <c r="AY2" i="1"/>
  <c r="AX2" i="1"/>
  <c r="AW2" i="1"/>
  <c r="AV2" i="1"/>
  <c r="AU2" i="1"/>
  <c r="AT2" i="1"/>
  <c r="AM2" i="1"/>
  <c r="AL2" i="1"/>
  <c r="AK2" i="1"/>
  <c r="AJ2" i="1"/>
  <c r="AI2" i="1"/>
  <c r="AH2" i="1"/>
  <c r="N8" i="1" l="1"/>
  <c r="O6" i="1"/>
  <c r="O10" i="1"/>
  <c r="O4" i="1"/>
  <c r="O7" i="1"/>
  <c r="O8" i="1"/>
  <c r="O9" i="1"/>
  <c r="O11" i="1"/>
  <c r="O3" i="1"/>
  <c r="O2" i="1"/>
  <c r="O5" i="1"/>
  <c r="N2" i="1"/>
  <c r="N9" i="1"/>
  <c r="N10" i="1"/>
  <c r="N11" i="1"/>
  <c r="N3" i="1"/>
  <c r="N4" i="1"/>
  <c r="N5" i="1"/>
  <c r="N6" i="1"/>
  <c r="N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<sst xmlns="http://schemas.openxmlformats.org/spreadsheetml/2006/main" count="78" uniqueCount="70">
  <si>
    <t>Twitter/Non-Twitter</t>
  </si>
  <si>
    <t>Non-Twitter</t>
  </si>
  <si>
    <t>Vader- Average True News Sentiment</t>
  </si>
  <si>
    <t>Vader- Average Fake News Sentiment</t>
  </si>
  <si>
    <t>ClassifiedDatasetTrues/Fakes (ref [25] in ICUFN24 paper)</t>
  </si>
  <si>
    <t>Total records Fake</t>
  </si>
  <si>
    <t>Total records True</t>
  </si>
  <si>
    <t>Afinn - Average Fake News Sentiment</t>
  </si>
  <si>
    <t>TextBlob- Average Fake News Sentiment</t>
  </si>
  <si>
    <t>Afinn - Average True News Sentiment</t>
  </si>
  <si>
    <t>TextBlob- Average True News Sentiment</t>
  </si>
  <si>
    <t>Vader - number of positives in Fake News</t>
  </si>
  <si>
    <t>Afinn - number of positives in Fake News</t>
  </si>
  <si>
    <t>TextBlob - number of positives in Fake News</t>
  </si>
  <si>
    <t>Vader - number of positives in True News</t>
  </si>
  <si>
    <t>Afinn - number of positives in True News</t>
  </si>
  <si>
    <t>TextBlob - number of positives in True News</t>
  </si>
  <si>
    <t>Vader - number of negatives in Fake News</t>
  </si>
  <si>
    <t>Afinn - number of negatives in Fake News</t>
  </si>
  <si>
    <t>TextBlob - number of negatives in Fake News</t>
  </si>
  <si>
    <t>Vader - number of negatives in True News</t>
  </si>
  <si>
    <t>Afinn - number of negatives in True News</t>
  </si>
  <si>
    <t>TextBlob - number of negatives in True News</t>
  </si>
  <si>
    <t>Vader - number of neutrals in Fake News</t>
  </si>
  <si>
    <t>Afinn - number of neutrals  in Fake News</t>
  </si>
  <si>
    <t>TextBlob - number of neutrals in Fake News</t>
  </si>
  <si>
    <t>Vader - number of neutrals in True News</t>
  </si>
  <si>
    <t>Afinn - number of neutrals in True News</t>
  </si>
  <si>
    <t>TextBlob - number of neutrals in True News</t>
  </si>
  <si>
    <t>Vader - percentage of positives in Fake News</t>
  </si>
  <si>
    <t>Afinn - percentage of positives in Fake News</t>
  </si>
  <si>
    <t>TextBlob - percentage of positives in Fake News</t>
  </si>
  <si>
    <t>Vader - percentage of positives in True News</t>
  </si>
  <si>
    <t>Afinn - percentage of positives in True News</t>
  </si>
  <si>
    <t>TextBlob - percentage of positives in True News</t>
  </si>
  <si>
    <t>Vader - percentage of negatives in Fake News</t>
  </si>
  <si>
    <t>Afinn - percentage of negatives in Fake News</t>
  </si>
  <si>
    <t>TextBlob - percentage of negatives in Fake News</t>
  </si>
  <si>
    <t>Vader - percentage of negatives in True News</t>
  </si>
  <si>
    <t>Afinn - percentage of negatives in True News</t>
  </si>
  <si>
    <t>TextBlob - percentage of negatives in True News</t>
  </si>
  <si>
    <t>Vader -percentage of neutrals in Fake News</t>
  </si>
  <si>
    <t>Afinn - percentage of neutrals in Fake News</t>
  </si>
  <si>
    <t>TextBlob - percentage of neutrals in Fake News</t>
  </si>
  <si>
    <t>Vader - percentage of neutrals in True News</t>
  </si>
  <si>
    <t>Afinn - percentage of neutrals in True News</t>
  </si>
  <si>
    <t>TextBlob - percentage of neutrals in True News</t>
  </si>
  <si>
    <t>TextBlob average subjectivity in Fake News</t>
  </si>
  <si>
    <t>TextBlob average subjectivity in True News</t>
  </si>
  <si>
    <t>politifact_fake/true (ref [28] in ICUFN24 paper)</t>
  </si>
  <si>
    <t>gossipcop_fake/true (ref [28] in ICUFN24 paper)</t>
  </si>
  <si>
    <t>Twitter</t>
  </si>
  <si>
    <t>pheme_dataset_Fake/True (ref [29] in ICUFN24 paper)</t>
  </si>
  <si>
    <t>rumoureval_fake/true (https://github.com/LCS2-IIITD/Hyphen/tree/main/data/rumoureval)</t>
  </si>
  <si>
    <t>Non-Twitter (but just social media)</t>
  </si>
  <si>
    <t>Covid19_fake/true (https://github.com/diptamath/covid_fake_news/blob/main/data/english_test_with_labels.csv)</t>
  </si>
  <si>
    <t>Dataset and source</t>
  </si>
  <si>
    <t>figlang_reddit_fake/true(https://github.com/LCS2-IIITD/Hyphen/tree/main/data)</t>
  </si>
  <si>
    <t>figlang_twitter_fake/true(https://github.com/LCS2-IIITD/Hyphen/tree/main/data)</t>
  </si>
  <si>
    <t>Content and labels comments</t>
  </si>
  <si>
    <t>Sarcasm/ non-sarcasm labels</t>
  </si>
  <si>
    <t>twitter16_fake/true(https://github.com/LCS2-IIITD/Hyphen/tree/main/data)</t>
  </si>
  <si>
    <t>All methods Average Fake News Sentiment</t>
  </si>
  <si>
    <t>All methods Average True News Sentiment</t>
  </si>
  <si>
    <t>Total all datasets Fake</t>
  </si>
  <si>
    <t>Total all datasets True</t>
  </si>
  <si>
    <t>Dataset weight (effect) fake</t>
  </si>
  <si>
    <t>Dataset weight (effect) true</t>
  </si>
  <si>
    <t>twitterDisasters_fake/true(https://www.kaggle.com/code/hamditarek/fake-news-detection-on-twitter-eda/notebook)</t>
  </si>
  <si>
    <t>Disaster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</si>
</sst>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77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00B050"/>
      <name val="Arial"/>
      <family val="2"/>
      <scheme val="minor"/>
    </font>
    <font>
      <sz val="9"/>
      <color rgb="FF00B050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9"/>
      <color rgb="FFFF0000"/>
      <name val="Arial"/>
      <family val="2"/>
      <scheme val="minor"/>
    </font>
    <font>
      <sz val="11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2" fillId="6" borderId="1" xfId="0" applyFont="1" applyFill="1" applyBorder="1"/>
    <xf numFmtId="0" fontId="7" fillId="6" borderId="1" xfId="0" applyFont="1" applyFill="1" applyBorder="1"/>
    <xf numFmtId="0" fontId="4" fillId="6" borderId="1" xfId="0" applyFont="1" applyFill="1" applyBorder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2A0B-A7BA-43E2-B1F3-B7CA8C9990A5}">
  <dimension ref="A1:BA14"/>
  <sheetViews>
    <sheetView tabSelected="1" workbookViewId="0">
      <pane xSplit="1" topLeftCell="L1" activePane="topRight" state="frozen"/>
      <selection pane="topRight" activeCell="M14" sqref="M14"/>
    </sheetView>
  </sheetViews>
  <sheetFormatPr defaultRowHeight="14" x14ac:dyDescent="0.3"/>
  <cols>
    <col min="1" max="1" width="66.75" style="11" customWidth="1"/>
    <col min="2" max="2" width="23.75" style="11" bestFit="1" customWidth="1"/>
    <col min="3" max="3" width="23.75" style="11" customWidth="1"/>
    <col min="4" max="5" width="17.08203125" style="11" bestFit="1" customWidth="1"/>
    <col min="6" max="6" width="28.83203125" style="14" bestFit="1" customWidth="1"/>
    <col min="7" max="7" width="28.6640625" style="17" bestFit="1" customWidth="1"/>
    <col min="8" max="8" width="28.75" style="23" bestFit="1" customWidth="1"/>
    <col min="9" max="9" width="28.58203125" style="20" bestFit="1" customWidth="1"/>
    <col min="10" max="10" width="31.1640625" style="8" bestFit="1" customWidth="1"/>
    <col min="11" max="11" width="31" style="5" bestFit="1" customWidth="1"/>
    <col min="12" max="12" width="32.83203125" style="27" bestFit="1" customWidth="1"/>
    <col min="13" max="13" width="32.6640625" style="27" customWidth="1"/>
    <col min="14" max="14" width="20.83203125" style="27" bestFit="1" customWidth="1"/>
    <col min="15" max="15" width="20.83203125" style="27" customWidth="1"/>
    <col min="16" max="16" width="31.58203125" style="14" bestFit="1" customWidth="1"/>
    <col min="17" max="17" width="32.08203125" style="14" bestFit="1" customWidth="1"/>
    <col min="18" max="18" width="30.83203125" style="14" bestFit="1" customWidth="1"/>
    <col min="19" max="19" width="31.4140625" style="17" bestFit="1" customWidth="1"/>
    <col min="20" max="20" width="31.9140625" style="17" bestFit="1" customWidth="1"/>
    <col min="21" max="21" width="30.6640625" style="17" bestFit="1" customWidth="1"/>
    <col min="22" max="22" width="34.25" style="14" bestFit="1" customWidth="1"/>
    <col min="23" max="23" width="34.75" style="14" bestFit="1" customWidth="1"/>
    <col min="24" max="24" width="33" style="14" bestFit="1" customWidth="1"/>
    <col min="25" max="25" width="34.08203125" style="17" bestFit="1" customWidth="1"/>
    <col min="26" max="26" width="34.58203125" style="17" bestFit="1" customWidth="1"/>
    <col min="27" max="27" width="33.33203125" style="17" bestFit="1" customWidth="1"/>
    <col min="28" max="28" width="31.08203125" style="23" bestFit="1" customWidth="1"/>
    <col min="29" max="29" width="31.58203125" style="23" bestFit="1" customWidth="1"/>
    <col min="30" max="30" width="30.75" style="23" bestFit="1" customWidth="1"/>
    <col min="31" max="31" width="30.9140625" style="20" bestFit="1" customWidth="1"/>
    <col min="32" max="32" width="31.4140625" style="20" bestFit="1" customWidth="1"/>
    <col min="33" max="33" width="30.1640625" style="20" bestFit="1" customWidth="1"/>
    <col min="34" max="34" width="33.75" style="23" bestFit="1" customWidth="1"/>
    <col min="35" max="35" width="34.25" style="23" bestFit="1" customWidth="1"/>
    <col min="36" max="36" width="32.9140625" style="23" bestFit="1" customWidth="1"/>
    <col min="37" max="37" width="33.58203125" style="20" bestFit="1" customWidth="1"/>
    <col min="38" max="38" width="34.08203125" style="20" bestFit="1" customWidth="1"/>
    <col min="39" max="39" width="32.75" style="20" bestFit="1" customWidth="1"/>
    <col min="40" max="40" width="33.9140625" style="8" bestFit="1" customWidth="1"/>
    <col min="41" max="41" width="37" style="8" bestFit="1" customWidth="1"/>
    <col min="42" max="42" width="33.08203125" style="8" bestFit="1" customWidth="1"/>
    <col min="43" max="43" width="33.75" style="5" bestFit="1" customWidth="1"/>
    <col min="44" max="44" width="34.25" style="5" bestFit="1" customWidth="1"/>
    <col min="45" max="45" width="32.9140625" style="5" bestFit="1" customWidth="1"/>
    <col min="46" max="46" width="36.5" style="8" bestFit="1" customWidth="1"/>
    <col min="47" max="47" width="37" style="8" bestFit="1" customWidth="1"/>
    <col min="48" max="48" width="39.08203125" style="8" bestFit="1" customWidth="1"/>
    <col min="49" max="49" width="36.33203125" style="5" bestFit="1" customWidth="1"/>
    <col min="50" max="50" width="36.83203125" style="5" bestFit="1" customWidth="1"/>
    <col min="51" max="51" width="35.58203125" style="5" bestFit="1" customWidth="1"/>
    <col min="52" max="53" width="33.25" style="2" bestFit="1" customWidth="1"/>
    <col min="54" max="16384" width="8.6640625" style="11"/>
  </cols>
  <sheetData>
    <row r="1" spans="1:53" s="9" customFormat="1" ht="11.5" x14ac:dyDescent="0.25">
      <c r="A1" s="9" t="s">
        <v>56</v>
      </c>
      <c r="B1" s="9" t="s">
        <v>0</v>
      </c>
      <c r="C1" s="9" t="s">
        <v>59</v>
      </c>
      <c r="D1" s="9" t="s">
        <v>5</v>
      </c>
      <c r="E1" s="9" t="s">
        <v>6</v>
      </c>
      <c r="F1" s="12" t="s">
        <v>3</v>
      </c>
      <c r="G1" s="15" t="s">
        <v>2</v>
      </c>
      <c r="H1" s="21" t="s">
        <v>7</v>
      </c>
      <c r="I1" s="18" t="s">
        <v>9</v>
      </c>
      <c r="J1" s="6" t="s">
        <v>8</v>
      </c>
      <c r="K1" s="3" t="s">
        <v>10</v>
      </c>
      <c r="L1" s="28" t="s">
        <v>62</v>
      </c>
      <c r="M1" s="25" t="s">
        <v>63</v>
      </c>
      <c r="N1" s="28" t="s">
        <v>66</v>
      </c>
      <c r="O1" s="25" t="s">
        <v>67</v>
      </c>
      <c r="P1" s="12" t="s">
        <v>11</v>
      </c>
      <c r="Q1" s="12" t="s">
        <v>17</v>
      </c>
      <c r="R1" s="12" t="s">
        <v>23</v>
      </c>
      <c r="S1" s="15" t="s">
        <v>14</v>
      </c>
      <c r="T1" s="15" t="s">
        <v>20</v>
      </c>
      <c r="U1" s="15" t="s">
        <v>26</v>
      </c>
      <c r="V1" s="12" t="s">
        <v>29</v>
      </c>
      <c r="W1" s="12" t="s">
        <v>35</v>
      </c>
      <c r="X1" s="12" t="s">
        <v>41</v>
      </c>
      <c r="Y1" s="15" t="s">
        <v>32</v>
      </c>
      <c r="Z1" s="15" t="s">
        <v>38</v>
      </c>
      <c r="AA1" s="15" t="s">
        <v>44</v>
      </c>
      <c r="AB1" s="21" t="s">
        <v>12</v>
      </c>
      <c r="AC1" s="21" t="s">
        <v>18</v>
      </c>
      <c r="AD1" s="21" t="s">
        <v>24</v>
      </c>
      <c r="AE1" s="18" t="s">
        <v>15</v>
      </c>
      <c r="AF1" s="18" t="s">
        <v>21</v>
      </c>
      <c r="AG1" s="18" t="s">
        <v>27</v>
      </c>
      <c r="AH1" s="21" t="s">
        <v>30</v>
      </c>
      <c r="AI1" s="21" t="s">
        <v>36</v>
      </c>
      <c r="AJ1" s="21" t="s">
        <v>42</v>
      </c>
      <c r="AK1" s="18" t="s">
        <v>33</v>
      </c>
      <c r="AL1" s="18" t="s">
        <v>39</v>
      </c>
      <c r="AM1" s="18" t="s">
        <v>45</v>
      </c>
      <c r="AN1" s="6" t="s">
        <v>13</v>
      </c>
      <c r="AO1" s="6" t="s">
        <v>19</v>
      </c>
      <c r="AP1" s="6" t="s">
        <v>25</v>
      </c>
      <c r="AQ1" s="3" t="s">
        <v>16</v>
      </c>
      <c r="AR1" s="3" t="s">
        <v>22</v>
      </c>
      <c r="AS1" s="3" t="s">
        <v>28</v>
      </c>
      <c r="AT1" s="6" t="s">
        <v>31</v>
      </c>
      <c r="AU1" s="6" t="s">
        <v>37</v>
      </c>
      <c r="AV1" s="6" t="s">
        <v>43</v>
      </c>
      <c r="AW1" s="3" t="s">
        <v>34</v>
      </c>
      <c r="AX1" s="3" t="s">
        <v>40</v>
      </c>
      <c r="AY1" s="3" t="s">
        <v>46</v>
      </c>
      <c r="AZ1" s="1" t="s">
        <v>47</v>
      </c>
      <c r="BA1" s="1" t="s">
        <v>48</v>
      </c>
    </row>
    <row r="2" spans="1:53" x14ac:dyDescent="0.3">
      <c r="A2" s="10" t="s">
        <v>4</v>
      </c>
      <c r="B2" s="10" t="s">
        <v>1</v>
      </c>
      <c r="C2" s="10"/>
      <c r="D2" s="10">
        <v>23481</v>
      </c>
      <c r="E2" s="10">
        <v>21417</v>
      </c>
      <c r="F2" s="13">
        <v>-6.9734811123887602E-2</v>
      </c>
      <c r="G2" s="16">
        <v>6.9568571695383302E-2</v>
      </c>
      <c r="H2" s="22">
        <v>-0.192646820833866</v>
      </c>
      <c r="I2" s="19">
        <v>-9.5446607834897113E-2</v>
      </c>
      <c r="J2" s="7">
        <v>5.9473782352431503E-2</v>
      </c>
      <c r="K2" s="4">
        <v>5.3532708516390803E-2</v>
      </c>
      <c r="L2" s="29">
        <f t="shared" ref="L2:L11" si="0">AVERAGE(F2,H2,J2)</f>
        <v>-6.7635949868440695E-2</v>
      </c>
      <c r="M2" s="26">
        <f t="shared" ref="M2:M11" si="1">AVERAGE(G2,I2,K2)</f>
        <v>9.2182241256256649E-3</v>
      </c>
      <c r="N2" s="29">
        <f>D2/D14</f>
        <v>0.43922558922558924</v>
      </c>
      <c r="O2" s="26">
        <f>E2/E14</f>
        <v>0.220994304110946</v>
      </c>
      <c r="P2" s="13">
        <v>10390</v>
      </c>
      <c r="Q2" s="13">
        <v>12029</v>
      </c>
      <c r="R2" s="13">
        <v>1062</v>
      </c>
      <c r="S2" s="16">
        <v>11410</v>
      </c>
      <c r="T2" s="16">
        <v>9529</v>
      </c>
      <c r="U2" s="16">
        <v>478</v>
      </c>
      <c r="V2" s="13">
        <v>44.248541373876755</v>
      </c>
      <c r="W2" s="13">
        <v>51.228652953451729</v>
      </c>
      <c r="X2" s="13">
        <v>4.522805672671522</v>
      </c>
      <c r="Y2" s="16">
        <v>53.275435401783632</v>
      </c>
      <c r="Z2" s="16">
        <v>43.232011953121351</v>
      </c>
      <c r="AA2" s="16">
        <v>2.231871877480506</v>
      </c>
      <c r="AB2" s="22">
        <v>7912</v>
      </c>
      <c r="AC2" s="22">
        <v>14137</v>
      </c>
      <c r="AD2" s="22">
        <v>1432</v>
      </c>
      <c r="AE2" s="19">
        <v>1014</v>
      </c>
      <c r="AF2" s="19">
        <v>11673</v>
      </c>
      <c r="AG2" s="19">
        <v>8730</v>
      </c>
      <c r="AH2" s="22">
        <f>0.336953281376432 *100</f>
        <v>33.695328137643202</v>
      </c>
      <c r="AI2" s="22">
        <f>0.602061241003364*100</f>
        <v>60.206124100336403</v>
      </c>
      <c r="AJ2" s="22">
        <f>0.0609854776202035*100</f>
        <v>6.0985477620203499</v>
      </c>
      <c r="AK2" s="19">
        <f>0.407620114862025*100</f>
        <v>40.762011486202496</v>
      </c>
      <c r="AL2" s="19">
        <f>0.545034318532007*100</f>
        <v>54.503431853200702</v>
      </c>
      <c r="AM2" s="19">
        <f>0.0473455666059672*100</f>
        <v>4.73455666059672</v>
      </c>
      <c r="AN2" s="7">
        <v>12293</v>
      </c>
      <c r="AO2" s="7">
        <v>2629</v>
      </c>
      <c r="AP2" s="7">
        <v>8559</v>
      </c>
      <c r="AQ2" s="4">
        <v>8459</v>
      </c>
      <c r="AR2" s="4">
        <v>1940</v>
      </c>
      <c r="AS2" s="4">
        <v>11018</v>
      </c>
      <c r="AT2" s="7">
        <f>0.523529662280141*100</f>
        <v>52.352966228014097</v>
      </c>
      <c r="AU2" s="7">
        <f>0.11196286359184*100</f>
        <v>11.196286359184001</v>
      </c>
      <c r="AV2" s="7">
        <f>0.364507474128018*100</f>
        <v>36.450747412801796</v>
      </c>
      <c r="AW2" s="4">
        <f>0.514451136947284*100</f>
        <v>51.445113694728391</v>
      </c>
      <c r="AX2" s="4">
        <f>0.0905822477471167*100</f>
        <v>9.05822477471167</v>
      </c>
      <c r="AY2" s="4">
        <f>0.394966615305598*100</f>
        <v>39.496661530559798</v>
      </c>
      <c r="AZ2" s="24">
        <v>0.43367391393690002</v>
      </c>
      <c r="BA2" s="24">
        <v>0.36170754318884002</v>
      </c>
    </row>
    <row r="3" spans="1:53" x14ac:dyDescent="0.3">
      <c r="A3" s="10" t="s">
        <v>49</v>
      </c>
      <c r="B3" s="10" t="s">
        <v>51</v>
      </c>
      <c r="C3" s="10"/>
      <c r="D3" s="10">
        <v>432</v>
      </c>
      <c r="E3" s="10">
        <v>623</v>
      </c>
      <c r="F3" s="13">
        <v>-0.163715277777777</v>
      </c>
      <c r="G3" s="16">
        <v>1.58253611556982E-2</v>
      </c>
      <c r="H3" s="22">
        <v>-2.0555555555555501E-2</v>
      </c>
      <c r="I3" s="19">
        <v>-2.2471910112359503E-4</v>
      </c>
      <c r="J3" s="7">
        <v>5.6993891043370199E-3</v>
      </c>
      <c r="K3" s="4">
        <v>3.8579864713492298E-2</v>
      </c>
      <c r="L3" s="29">
        <f t="shared" si="0"/>
        <v>-5.9523814742998497E-2</v>
      </c>
      <c r="M3" s="26">
        <f t="shared" si="1"/>
        <v>1.8060168922688968E-2</v>
      </c>
      <c r="N3" s="29">
        <f>D3/D14</f>
        <v>8.0808080808080808E-3</v>
      </c>
      <c r="O3" s="26">
        <f>E3/E14</f>
        <v>6.4285124649166251E-3</v>
      </c>
      <c r="P3" s="13">
        <v>73</v>
      </c>
      <c r="Q3" s="13">
        <v>199</v>
      </c>
      <c r="R3" s="13">
        <v>160</v>
      </c>
      <c r="S3" s="16">
        <v>123</v>
      </c>
      <c r="T3" s="16">
        <v>94</v>
      </c>
      <c r="U3" s="16">
        <v>406</v>
      </c>
      <c r="V3" s="13">
        <v>16.898148148148099</v>
      </c>
      <c r="W3" s="13">
        <v>46.064814814814802</v>
      </c>
      <c r="X3" s="13">
        <v>37.037037037037003</v>
      </c>
      <c r="Y3" s="16">
        <v>19.7431781701444</v>
      </c>
      <c r="Z3" s="16">
        <v>15.088282504012801</v>
      </c>
      <c r="AA3" s="16">
        <v>65.168539325842701</v>
      </c>
      <c r="AB3" s="22">
        <v>64</v>
      </c>
      <c r="AC3" s="22">
        <v>211</v>
      </c>
      <c r="AD3" s="22">
        <v>157</v>
      </c>
      <c r="AE3" s="19">
        <v>98</v>
      </c>
      <c r="AF3" s="19">
        <v>95</v>
      </c>
      <c r="AG3" s="19">
        <v>430</v>
      </c>
      <c r="AH3" s="22">
        <v>14.814814814814801</v>
      </c>
      <c r="AI3" s="22">
        <v>48.842592592592503</v>
      </c>
      <c r="AJ3" s="22">
        <v>36.342592592592503</v>
      </c>
      <c r="AK3" s="19">
        <v>15.730337078651599</v>
      </c>
      <c r="AL3" s="19">
        <v>15.2487961476725</v>
      </c>
      <c r="AM3" s="19">
        <v>69.020866773675706</v>
      </c>
      <c r="AN3" s="7">
        <v>95</v>
      </c>
      <c r="AO3" s="7">
        <v>92</v>
      </c>
      <c r="AP3" s="7">
        <v>245</v>
      </c>
      <c r="AQ3" s="4">
        <v>112</v>
      </c>
      <c r="AR3" s="4">
        <v>41</v>
      </c>
      <c r="AS3" s="4">
        <v>470</v>
      </c>
      <c r="AT3" s="7">
        <v>21.990740740740701</v>
      </c>
      <c r="AU3" s="7">
        <v>21.296296296296202</v>
      </c>
      <c r="AV3" s="7">
        <v>56.712962962962898</v>
      </c>
      <c r="AW3" s="4">
        <v>17.977528089887599</v>
      </c>
      <c r="AX3" s="4">
        <v>6.58105939004815</v>
      </c>
      <c r="AY3" s="4">
        <v>75.441412520064205</v>
      </c>
      <c r="AZ3" s="24">
        <v>0.229890306773987</v>
      </c>
      <c r="BA3" s="24">
        <v>0.137281348489213</v>
      </c>
    </row>
    <row r="4" spans="1:53" x14ac:dyDescent="0.3">
      <c r="A4" s="10" t="s">
        <v>50</v>
      </c>
      <c r="B4" s="10" t="s">
        <v>51</v>
      </c>
      <c r="C4" s="10"/>
      <c r="D4" s="10">
        <v>5323</v>
      </c>
      <c r="E4" s="10">
        <v>16817</v>
      </c>
      <c r="F4" s="13">
        <v>-2.91003193687769E-3</v>
      </c>
      <c r="G4" s="16">
        <v>8.1000255693643705E-2</v>
      </c>
      <c r="H4" s="22">
        <v>-2.76535788089422E-3</v>
      </c>
      <c r="I4" s="19">
        <v>7.0714158292204503E-3</v>
      </c>
      <c r="J4" s="7">
        <v>3.5750856039567298E-2</v>
      </c>
      <c r="K4" s="4">
        <v>8.7773510103919997E-2</v>
      </c>
      <c r="L4" s="29">
        <f t="shared" si="0"/>
        <v>1.002515540726513E-2</v>
      </c>
      <c r="M4" s="26">
        <f t="shared" si="1"/>
        <v>5.8615060542261378E-2</v>
      </c>
      <c r="N4" s="29">
        <f>D4/D14</f>
        <v>9.9569771791994013E-2</v>
      </c>
      <c r="O4" s="26">
        <f>E4/E14</f>
        <v>0.17352856199438665</v>
      </c>
      <c r="P4" s="13">
        <v>1476</v>
      </c>
      <c r="Q4" s="13">
        <v>1485</v>
      </c>
      <c r="R4" s="13">
        <v>2362</v>
      </c>
      <c r="S4" s="16">
        <v>6326</v>
      </c>
      <c r="T4" s="16">
        <v>3689</v>
      </c>
      <c r="U4" s="16">
        <v>6802</v>
      </c>
      <c r="V4" s="13">
        <v>27.7287244035318</v>
      </c>
      <c r="W4" s="13">
        <v>27.8978019913582</v>
      </c>
      <c r="X4" s="13">
        <v>44.373473605109901</v>
      </c>
      <c r="Y4" s="16">
        <v>37.616697389546196</v>
      </c>
      <c r="Z4" s="16">
        <v>21.9361360528037</v>
      </c>
      <c r="AA4" s="16">
        <v>40.44716655765</v>
      </c>
      <c r="AB4" s="22">
        <v>1265</v>
      </c>
      <c r="AC4" s="22">
        <v>1461</v>
      </c>
      <c r="AD4" s="22">
        <v>2597</v>
      </c>
      <c r="AE4" s="19">
        <v>5681</v>
      </c>
      <c r="AF4" s="19">
        <v>3690</v>
      </c>
      <c r="AG4" s="19">
        <v>7446</v>
      </c>
      <c r="AH4" s="22">
        <v>23.764794288934802</v>
      </c>
      <c r="AI4" s="22">
        <v>27.446928423821099</v>
      </c>
      <c r="AJ4" s="22">
        <v>48.788277287244</v>
      </c>
      <c r="AK4" s="19">
        <v>33.7812927394898</v>
      </c>
      <c r="AL4" s="19">
        <v>21.942082416602201</v>
      </c>
      <c r="AM4" s="19">
        <v>44.276624843907904</v>
      </c>
      <c r="AN4" s="7">
        <v>1453</v>
      </c>
      <c r="AO4" s="7">
        <v>791</v>
      </c>
      <c r="AP4" s="7">
        <v>3079</v>
      </c>
      <c r="AQ4" s="4">
        <v>5820</v>
      </c>
      <c r="AR4" s="4">
        <v>2107</v>
      </c>
      <c r="AS4" s="4">
        <v>8890</v>
      </c>
      <c r="AT4" s="7">
        <v>27.296637234642098</v>
      </c>
      <c r="AU4" s="7">
        <v>14.860041330076999</v>
      </c>
      <c r="AV4" s="7">
        <v>57.843321435280799</v>
      </c>
      <c r="AW4" s="4">
        <v>34.607837307486399</v>
      </c>
      <c r="AX4" s="4">
        <v>12.5289885235178</v>
      </c>
      <c r="AY4" s="4">
        <v>52.863174168995599</v>
      </c>
      <c r="AZ4" s="24">
        <v>0.24410755075770099</v>
      </c>
      <c r="BA4" s="24">
        <v>0.27997980750207702</v>
      </c>
    </row>
    <row r="5" spans="1:53" x14ac:dyDescent="0.3">
      <c r="A5" s="10" t="s">
        <v>52</v>
      </c>
      <c r="B5" s="10" t="s">
        <v>51</v>
      </c>
      <c r="C5" s="10"/>
      <c r="D5" s="10">
        <v>13826</v>
      </c>
      <c r="E5" s="10">
        <v>48619</v>
      </c>
      <c r="F5" s="13">
        <v>-0.13902656589035001</v>
      </c>
      <c r="G5" s="16">
        <v>-6.6171945124335496E-2</v>
      </c>
      <c r="H5" s="22">
        <v>-2.0782583538261103E-2</v>
      </c>
      <c r="I5" s="19">
        <v>-1.3408338303955301E-2</v>
      </c>
      <c r="J5" s="7">
        <v>9.3309021230931904E-3</v>
      </c>
      <c r="K5" s="4">
        <v>3.1952164384369403E-2</v>
      </c>
      <c r="L5" s="29">
        <f t="shared" si="0"/>
        <v>-5.0159415768505966E-2</v>
      </c>
      <c r="M5" s="26">
        <f t="shared" si="1"/>
        <v>-1.587603968130713E-2</v>
      </c>
      <c r="N5" s="29">
        <f>D5/D14</f>
        <v>0.25862326973438082</v>
      </c>
      <c r="O5" s="26">
        <f>E5/E14</f>
        <v>0.50168193825326068</v>
      </c>
      <c r="P5" s="13">
        <v>3465</v>
      </c>
      <c r="Q5" s="13">
        <v>6276</v>
      </c>
      <c r="R5" s="13">
        <v>4085</v>
      </c>
      <c r="S5" s="16">
        <v>15367</v>
      </c>
      <c r="T5" s="16">
        <v>19588</v>
      </c>
      <c r="U5" s="16">
        <v>13664</v>
      </c>
      <c r="V5" s="13">
        <v>25.061478374077801</v>
      </c>
      <c r="W5" s="13">
        <v>45.392738319108901</v>
      </c>
      <c r="X5" s="13">
        <v>29.545783306813199</v>
      </c>
      <c r="Y5" s="16">
        <v>31.606984923589501</v>
      </c>
      <c r="Z5" s="16">
        <v>40.288775992924499</v>
      </c>
      <c r="AA5" s="16">
        <v>28.104239083485801</v>
      </c>
      <c r="AB5" s="22">
        <v>2716</v>
      </c>
      <c r="AC5" s="22">
        <v>6360</v>
      </c>
      <c r="AD5" s="22">
        <v>4750</v>
      </c>
      <c r="AE5" s="19">
        <v>12554</v>
      </c>
      <c r="AF5" s="19">
        <v>19792</v>
      </c>
      <c r="AG5" s="19">
        <v>16273</v>
      </c>
      <c r="AH5" s="22">
        <v>19.644148705337699</v>
      </c>
      <c r="AI5" s="22">
        <v>46.000289309995601</v>
      </c>
      <c r="AJ5" s="22">
        <v>34.355561984666501</v>
      </c>
      <c r="AK5" s="19">
        <v>25.821181019765898</v>
      </c>
      <c r="AL5" s="19">
        <v>40.708365042473098</v>
      </c>
      <c r="AM5" s="19">
        <v>33.470453937760901</v>
      </c>
      <c r="AN5" s="7">
        <v>3612</v>
      </c>
      <c r="AO5" s="7">
        <v>3344</v>
      </c>
      <c r="AP5" s="7">
        <v>6870</v>
      </c>
      <c r="AQ5" s="4">
        <v>14538</v>
      </c>
      <c r="AR5" s="4">
        <v>10415</v>
      </c>
      <c r="AS5" s="4">
        <v>23666</v>
      </c>
      <c r="AT5" s="7">
        <v>26.1246926081296</v>
      </c>
      <c r="AU5" s="7">
        <v>24.186315637205201</v>
      </c>
      <c r="AV5" s="7">
        <v>49.688991754665103</v>
      </c>
      <c r="AW5" s="4">
        <v>29.901890207531999</v>
      </c>
      <c r="AX5" s="4">
        <v>21.421666426705599</v>
      </c>
      <c r="AY5" s="4">
        <v>48.676443365762303</v>
      </c>
      <c r="AZ5" s="24">
        <v>0.306654152938236</v>
      </c>
      <c r="BA5" s="24">
        <v>0.329876147028699</v>
      </c>
    </row>
    <row r="6" spans="1:53" x14ac:dyDescent="0.3">
      <c r="A6" s="30" t="s">
        <v>53</v>
      </c>
      <c r="B6" s="30" t="s">
        <v>1</v>
      </c>
      <c r="C6" s="30"/>
      <c r="D6" s="30">
        <v>137</v>
      </c>
      <c r="E6" s="30">
        <v>182</v>
      </c>
      <c r="F6" s="13">
        <v>-8.1811678832116694E-2</v>
      </c>
      <c r="G6" s="16">
        <v>-0.21121208791208701</v>
      </c>
      <c r="H6" s="22">
        <v>-1.8248175182481698E-2</v>
      </c>
      <c r="I6" s="19">
        <v>-2.3076923076923002E-2</v>
      </c>
      <c r="J6" s="7">
        <v>7.2797842870835497E-3</v>
      </c>
      <c r="K6" s="4">
        <v>2.6544518134490599E-2</v>
      </c>
      <c r="L6" s="31">
        <f t="shared" si="0"/>
        <v>-3.0926689909171617E-2</v>
      </c>
      <c r="M6" s="32">
        <f t="shared" si="1"/>
        <v>-6.9248164284839805E-2</v>
      </c>
      <c r="N6" s="29">
        <f>D6/D14</f>
        <v>2.5626636737747848E-3</v>
      </c>
      <c r="O6" s="26">
        <f>E6/E14</f>
        <v>1.8779924054812614E-3</v>
      </c>
      <c r="P6" s="13">
        <v>48</v>
      </c>
      <c r="Q6" s="13">
        <v>56</v>
      </c>
      <c r="R6" s="13">
        <v>33</v>
      </c>
      <c r="S6" s="16">
        <v>34</v>
      </c>
      <c r="T6" s="16">
        <v>88</v>
      </c>
      <c r="U6" s="16">
        <v>60</v>
      </c>
      <c r="V6" s="13">
        <v>35.036496350364899</v>
      </c>
      <c r="W6" s="13">
        <v>40.875912408759099</v>
      </c>
      <c r="X6" s="13">
        <v>24.087591240875899</v>
      </c>
      <c r="Y6" s="16">
        <v>18.681318681318601</v>
      </c>
      <c r="Z6" s="16">
        <v>48.351648351648301</v>
      </c>
      <c r="AA6" s="16">
        <v>32.9670329670329</v>
      </c>
      <c r="AB6" s="22">
        <v>33</v>
      </c>
      <c r="AC6" s="22">
        <v>57</v>
      </c>
      <c r="AD6" s="22">
        <v>47</v>
      </c>
      <c r="AE6" s="19">
        <v>22</v>
      </c>
      <c r="AF6" s="19">
        <v>94</v>
      </c>
      <c r="AG6" s="19">
        <v>66</v>
      </c>
      <c r="AH6" s="22">
        <v>24.087591240875899</v>
      </c>
      <c r="AI6" s="22">
        <v>41.605839416058302</v>
      </c>
      <c r="AJ6" s="22">
        <v>34.306569343065597</v>
      </c>
      <c r="AK6" s="19">
        <v>12.087912087912001</v>
      </c>
      <c r="AL6" s="19">
        <v>51.6483516483516</v>
      </c>
      <c r="AM6" s="19">
        <v>36.263736263736199</v>
      </c>
      <c r="AN6" s="7">
        <v>35</v>
      </c>
      <c r="AO6" s="7">
        <v>37</v>
      </c>
      <c r="AP6" s="7">
        <v>65</v>
      </c>
      <c r="AQ6" s="4">
        <v>48</v>
      </c>
      <c r="AR6" s="4">
        <v>37</v>
      </c>
      <c r="AS6" s="4">
        <v>97</v>
      </c>
      <c r="AT6" s="7">
        <v>25.5474452554744</v>
      </c>
      <c r="AU6" s="7">
        <v>27.007299270072899</v>
      </c>
      <c r="AV6" s="7">
        <v>47.445255474452502</v>
      </c>
      <c r="AW6" s="4">
        <v>26.373626373626301</v>
      </c>
      <c r="AX6" s="4">
        <v>20.3296703296703</v>
      </c>
      <c r="AY6" s="4">
        <v>53.296703296703299</v>
      </c>
      <c r="AZ6" s="24">
        <v>0.305728557735857</v>
      </c>
      <c r="BA6" s="24">
        <v>0.26173068842024799</v>
      </c>
    </row>
    <row r="7" spans="1:53" x14ac:dyDescent="0.3">
      <c r="A7" s="10" t="s">
        <v>55</v>
      </c>
      <c r="B7" s="10" t="s">
        <v>54</v>
      </c>
      <c r="C7" s="10"/>
      <c r="D7" s="10">
        <v>1020</v>
      </c>
      <c r="E7" s="10">
        <v>1120</v>
      </c>
      <c r="F7" s="13">
        <v>-4.8455294117646999E-2</v>
      </c>
      <c r="G7" s="16">
        <v>8.7350267857142797E-2</v>
      </c>
      <c r="H7" s="22">
        <v>-1.8764705882352902E-2</v>
      </c>
      <c r="I7" s="19">
        <v>-2.4642857142857101E-3</v>
      </c>
      <c r="J7" s="7">
        <v>3.3668411150769802E-2</v>
      </c>
      <c r="K7" s="4">
        <v>0.100220418525823</v>
      </c>
      <c r="L7" s="29">
        <f t="shared" si="0"/>
        <v>-1.1183862949743368E-2</v>
      </c>
      <c r="M7" s="26">
        <f t="shared" si="1"/>
        <v>6.1702133556226696E-2</v>
      </c>
      <c r="N7" s="29">
        <f>D7/D14</f>
        <v>1.9079685746352413E-2</v>
      </c>
      <c r="O7" s="26">
        <f>E7/E14</f>
        <v>1.1556876341423147E-2</v>
      </c>
      <c r="P7" s="13">
        <v>284</v>
      </c>
      <c r="Q7" s="13">
        <v>353</v>
      </c>
      <c r="R7" s="13">
        <v>383</v>
      </c>
      <c r="S7" s="16">
        <v>485</v>
      </c>
      <c r="T7" s="16">
        <v>290</v>
      </c>
      <c r="U7" s="16">
        <v>345</v>
      </c>
      <c r="V7" s="13">
        <v>27.843137254901901</v>
      </c>
      <c r="W7" s="13">
        <v>34.607843137254903</v>
      </c>
      <c r="X7" s="13">
        <v>37.5490196078431</v>
      </c>
      <c r="Y7" s="16">
        <v>43.303571428571402</v>
      </c>
      <c r="Z7" s="16">
        <v>25.8928571428571</v>
      </c>
      <c r="AA7" s="16">
        <v>30.803571428571399</v>
      </c>
      <c r="AB7" s="22">
        <v>204</v>
      </c>
      <c r="AC7" s="22">
        <v>443</v>
      </c>
      <c r="AD7" s="22">
        <v>373</v>
      </c>
      <c r="AE7" s="19">
        <v>378</v>
      </c>
      <c r="AF7" s="19">
        <v>414</v>
      </c>
      <c r="AG7" s="19">
        <v>328</v>
      </c>
      <c r="AH7" s="22">
        <v>20</v>
      </c>
      <c r="AI7" s="22">
        <v>43.431372549019599</v>
      </c>
      <c r="AJ7" s="22">
        <v>36.568627450980301</v>
      </c>
      <c r="AK7" s="19">
        <v>33.75</v>
      </c>
      <c r="AL7" s="19">
        <v>36.964285714285701</v>
      </c>
      <c r="AM7" s="19">
        <v>29.285714285714199</v>
      </c>
      <c r="AN7" s="7">
        <v>307</v>
      </c>
      <c r="AO7" s="7">
        <v>171</v>
      </c>
      <c r="AP7" s="7">
        <v>542</v>
      </c>
      <c r="AQ7" s="4">
        <v>609</v>
      </c>
      <c r="AR7" s="4">
        <v>129</v>
      </c>
      <c r="AS7" s="4">
        <v>382</v>
      </c>
      <c r="AT7" s="7">
        <v>30.0980392156862</v>
      </c>
      <c r="AU7" s="7">
        <v>16.764705882352899</v>
      </c>
      <c r="AV7" s="7">
        <v>53.137254901960702</v>
      </c>
      <c r="AW7" s="4">
        <v>54.375</v>
      </c>
      <c r="AX7" s="4">
        <v>11.5178571428571</v>
      </c>
      <c r="AY7" s="4">
        <v>34.107142857142797</v>
      </c>
      <c r="AZ7" s="24">
        <v>0.27680301858440898</v>
      </c>
      <c r="BA7" s="24">
        <v>0.41051934463246398</v>
      </c>
    </row>
    <row r="8" spans="1:53" x14ac:dyDescent="0.3">
      <c r="A8" s="30" t="s">
        <v>57</v>
      </c>
      <c r="B8" s="30" t="s">
        <v>54</v>
      </c>
      <c r="C8" s="30" t="s">
        <v>60</v>
      </c>
      <c r="D8" s="30">
        <v>2200</v>
      </c>
      <c r="E8" s="30">
        <v>2200</v>
      </c>
      <c r="F8" s="13">
        <v>8.2649772727272697E-2</v>
      </c>
      <c r="G8" s="16">
        <v>5.3708999999999903E-2</v>
      </c>
      <c r="H8" s="22">
        <v>3.6818181818181906E-3</v>
      </c>
      <c r="I8" s="19">
        <v>1.8636363636363601E-3</v>
      </c>
      <c r="J8" s="7">
        <v>6.9977688167262006E-2</v>
      </c>
      <c r="K8" s="4">
        <v>6.9000180781519996E-2</v>
      </c>
      <c r="L8" s="31">
        <f t="shared" si="0"/>
        <v>5.2103093025450964E-2</v>
      </c>
      <c r="M8" s="32">
        <f t="shared" si="1"/>
        <v>4.1524272381718748E-2</v>
      </c>
      <c r="N8" s="29">
        <f>D8/D14</f>
        <v>4.1152263374485597E-2</v>
      </c>
      <c r="O8" s="26">
        <f>E8/E14</f>
        <v>2.2701007099224037E-2</v>
      </c>
      <c r="P8" s="13">
        <v>953</v>
      </c>
      <c r="Q8" s="13">
        <v>603</v>
      </c>
      <c r="R8" s="13">
        <v>644</v>
      </c>
      <c r="S8" s="16">
        <v>869</v>
      </c>
      <c r="T8" s="16">
        <v>632</v>
      </c>
      <c r="U8" s="16">
        <v>699</v>
      </c>
      <c r="V8" s="13">
        <v>43.318181818181799</v>
      </c>
      <c r="W8" s="13">
        <v>27.409090909090899</v>
      </c>
      <c r="X8" s="13">
        <v>29.272727272727199</v>
      </c>
      <c r="Y8" s="16">
        <v>39.5</v>
      </c>
      <c r="Z8" s="16">
        <v>28.727272727272702</v>
      </c>
      <c r="AA8" s="16">
        <v>31.772727272727199</v>
      </c>
      <c r="AB8" s="22">
        <v>803</v>
      </c>
      <c r="AC8" s="22">
        <v>636</v>
      </c>
      <c r="AD8" s="22">
        <v>761</v>
      </c>
      <c r="AE8" s="19">
        <v>735</v>
      </c>
      <c r="AF8" s="19">
        <v>622</v>
      </c>
      <c r="AG8" s="19">
        <v>843</v>
      </c>
      <c r="AH8" s="22">
        <v>36.5</v>
      </c>
      <c r="AI8" s="22">
        <v>28.909090909090899</v>
      </c>
      <c r="AJ8" s="22">
        <v>34.590909090909001</v>
      </c>
      <c r="AK8" s="19">
        <v>33.409090909090899</v>
      </c>
      <c r="AL8" s="19">
        <v>28.272727272727199</v>
      </c>
      <c r="AM8" s="19">
        <v>38.318181818181799</v>
      </c>
      <c r="AN8" s="7">
        <v>806</v>
      </c>
      <c r="AO8" s="7">
        <v>411</v>
      </c>
      <c r="AP8" s="7">
        <v>983</v>
      </c>
      <c r="AQ8" s="4">
        <v>875</v>
      </c>
      <c r="AR8" s="4">
        <v>442</v>
      </c>
      <c r="AS8" s="4">
        <v>883</v>
      </c>
      <c r="AT8" s="7">
        <v>36.636363636363598</v>
      </c>
      <c r="AU8" s="7">
        <v>18.681818181818102</v>
      </c>
      <c r="AV8" s="7">
        <v>44.681818181818102</v>
      </c>
      <c r="AW8" s="4">
        <v>39.772727272727202</v>
      </c>
      <c r="AX8" s="4">
        <v>20.090909090909001</v>
      </c>
      <c r="AY8" s="4">
        <v>40.136363636363598</v>
      </c>
      <c r="AZ8" s="24">
        <v>0.36452019699156102</v>
      </c>
      <c r="BA8" s="24">
        <v>0.377499848337989</v>
      </c>
    </row>
    <row r="9" spans="1:53" x14ac:dyDescent="0.3">
      <c r="A9" s="10" t="s">
        <v>58</v>
      </c>
      <c r="B9" s="10" t="s">
        <v>51</v>
      </c>
      <c r="C9" s="10" t="s">
        <v>60</v>
      </c>
      <c r="D9" s="10">
        <v>2500</v>
      </c>
      <c r="E9" s="10">
        <v>2500</v>
      </c>
      <c r="F9" s="13">
        <v>4.1809560000000003E-2</v>
      </c>
      <c r="G9" s="16">
        <v>0.28170272000000002</v>
      </c>
      <c r="H9" s="22">
        <v>2.24E-4</v>
      </c>
      <c r="I9" s="19">
        <v>3.6967999999999904E-2</v>
      </c>
      <c r="J9" s="7">
        <v>7.3114827279854605E-2</v>
      </c>
      <c r="K9" s="4">
        <v>0.156021610267427</v>
      </c>
      <c r="L9" s="29">
        <f t="shared" si="0"/>
        <v>3.8382795759951537E-2</v>
      </c>
      <c r="M9" s="26">
        <f t="shared" si="1"/>
        <v>0.15823077675580896</v>
      </c>
      <c r="N9" s="29">
        <f>D9/D14</f>
        <v>4.6763935652824544E-2</v>
      </c>
      <c r="O9" s="26">
        <f>E9/E14</f>
        <v>2.5796598976390951E-2</v>
      </c>
      <c r="P9" s="13">
        <v>1113</v>
      </c>
      <c r="Q9" s="13">
        <v>964</v>
      </c>
      <c r="R9" s="13">
        <v>423</v>
      </c>
      <c r="S9" s="16">
        <v>1538</v>
      </c>
      <c r="T9" s="16">
        <v>549</v>
      </c>
      <c r="U9" s="16">
        <v>413</v>
      </c>
      <c r="V9" s="13">
        <v>44.52</v>
      </c>
      <c r="W9" s="13">
        <v>38.56</v>
      </c>
      <c r="X9" s="13">
        <v>16.920000000000002</v>
      </c>
      <c r="Y9" s="16">
        <v>61.52</v>
      </c>
      <c r="Z9" s="16">
        <v>21.96</v>
      </c>
      <c r="AA9" s="16">
        <v>16.52</v>
      </c>
      <c r="AB9" s="22">
        <v>952</v>
      </c>
      <c r="AC9" s="22">
        <v>961</v>
      </c>
      <c r="AD9" s="22">
        <v>587</v>
      </c>
      <c r="AE9" s="19">
        <v>1397</v>
      </c>
      <c r="AF9" s="19">
        <v>577</v>
      </c>
      <c r="AG9" s="19">
        <v>526</v>
      </c>
      <c r="AH9" s="22">
        <v>38.08</v>
      </c>
      <c r="AI9" s="22">
        <v>38.44</v>
      </c>
      <c r="AJ9" s="22">
        <v>23.48</v>
      </c>
      <c r="AK9" s="19">
        <v>55.88</v>
      </c>
      <c r="AL9" s="19">
        <v>23.08</v>
      </c>
      <c r="AM9" s="19">
        <v>21.04</v>
      </c>
      <c r="AN9" s="7">
        <v>1083</v>
      </c>
      <c r="AO9" s="7">
        <v>553</v>
      </c>
      <c r="AP9" s="7">
        <v>864</v>
      </c>
      <c r="AQ9" s="4">
        <v>1323</v>
      </c>
      <c r="AR9" s="4">
        <v>381</v>
      </c>
      <c r="AS9" s="4">
        <v>796</v>
      </c>
      <c r="AT9" s="7">
        <v>43.32</v>
      </c>
      <c r="AU9" s="7">
        <v>22.12</v>
      </c>
      <c r="AV9" s="7">
        <v>34.56</v>
      </c>
      <c r="AW9" s="4">
        <v>52.92</v>
      </c>
      <c r="AX9" s="4">
        <v>15.24</v>
      </c>
      <c r="AY9" s="4">
        <v>31.84</v>
      </c>
      <c r="AZ9" s="24">
        <v>0.42662918593513999</v>
      </c>
      <c r="BA9" s="24">
        <v>0.42797253960599302</v>
      </c>
    </row>
    <row r="10" spans="1:53" x14ac:dyDescent="0.3">
      <c r="A10" s="30" t="s">
        <v>68</v>
      </c>
      <c r="B10" s="30" t="s">
        <v>51</v>
      </c>
      <c r="C10" s="10" t="s">
        <v>69</v>
      </c>
      <c r="D10" s="30">
        <v>4342</v>
      </c>
      <c r="E10" s="30">
        <v>3271</v>
      </c>
      <c r="F10" s="13">
        <v>-5.2443781667434297E-2</v>
      </c>
      <c r="G10" s="16">
        <v>-0.26724011005808501</v>
      </c>
      <c r="H10" s="22">
        <v>-9.8203592814370494E-2</v>
      </c>
      <c r="I10" s="19">
        <v>-0.378538673188627</v>
      </c>
      <c r="J10" s="7">
        <v>7.0622217686783603E-2</v>
      </c>
      <c r="K10" s="4">
        <v>1.86308860239865E-2</v>
      </c>
      <c r="L10" s="31">
        <f t="shared" si="0"/>
        <v>-2.6675052265007063E-2</v>
      </c>
      <c r="M10" s="32">
        <f t="shared" si="1"/>
        <v>-0.20904929907424183</v>
      </c>
      <c r="N10" s="29">
        <f>D10/D14</f>
        <v>8.1219603441825661E-2</v>
      </c>
      <c r="O10" s="26">
        <f>E10/E14</f>
        <v>3.375227010070992E-2</v>
      </c>
      <c r="P10" s="13">
        <v>1425</v>
      </c>
      <c r="Q10" s="13">
        <v>1857</v>
      </c>
      <c r="R10" s="13">
        <v>1060</v>
      </c>
      <c r="S10" s="16">
        <v>535</v>
      </c>
      <c r="T10" s="16">
        <v>1890</v>
      </c>
      <c r="U10" s="16">
        <v>846</v>
      </c>
      <c r="V10" s="13">
        <v>32.818977429755797</v>
      </c>
      <c r="W10" s="13">
        <v>42.768309534776598</v>
      </c>
      <c r="X10" s="13">
        <v>24.412713035467501</v>
      </c>
      <c r="Y10" s="16">
        <v>16.355854478752601</v>
      </c>
      <c r="Z10" s="16">
        <v>57.780495261387898</v>
      </c>
      <c r="AA10" s="16">
        <v>25.863650259859298</v>
      </c>
      <c r="AB10" s="22">
        <v>1205</v>
      </c>
      <c r="AC10" s="22">
        <v>1830</v>
      </c>
      <c r="AD10" s="22">
        <v>1307</v>
      </c>
      <c r="AE10" s="19">
        <v>419</v>
      </c>
      <c r="AF10" s="19">
        <v>1975</v>
      </c>
      <c r="AG10" s="19">
        <v>877</v>
      </c>
      <c r="AH10" s="22">
        <v>27.752187931828601</v>
      </c>
      <c r="AI10" s="22">
        <v>42.146476278212802</v>
      </c>
      <c r="AJ10" s="22">
        <v>30.101335789958501</v>
      </c>
      <c r="AK10" s="19">
        <v>12.809538367471699</v>
      </c>
      <c r="AL10" s="19">
        <v>60.379088963619601</v>
      </c>
      <c r="AM10" s="19">
        <v>26.811372668908501</v>
      </c>
      <c r="AN10" s="7">
        <v>1488</v>
      </c>
      <c r="AO10" s="7">
        <v>781</v>
      </c>
      <c r="AP10" s="7">
        <v>2073</v>
      </c>
      <c r="AQ10" s="4">
        <v>846</v>
      </c>
      <c r="AR10" s="4">
        <v>688</v>
      </c>
      <c r="AS10" s="4">
        <v>1737</v>
      </c>
      <c r="AT10" s="7">
        <v>34.269921689999997</v>
      </c>
      <c r="AU10" s="7">
        <v>17.987102717641601</v>
      </c>
      <c r="AV10" s="7">
        <v>47.742975587286899</v>
      </c>
      <c r="AW10" s="4">
        <v>25.863650259859298</v>
      </c>
      <c r="AX10" s="4">
        <v>21.033323142769699</v>
      </c>
      <c r="AY10" s="4">
        <v>53.1030265973708</v>
      </c>
      <c r="AZ10" s="24">
        <v>0.323822914840113</v>
      </c>
      <c r="BA10" s="24">
        <v>0.265129399138685</v>
      </c>
    </row>
    <row r="11" spans="1:53" x14ac:dyDescent="0.3">
      <c r="A11" s="10" t="s">
        <v>61</v>
      </c>
      <c r="B11" s="10" t="s">
        <v>51</v>
      </c>
      <c r="D11" s="10">
        <v>199</v>
      </c>
      <c r="E11" s="10">
        <v>163</v>
      </c>
      <c r="F11" s="13">
        <v>-0.105261306532663</v>
      </c>
      <c r="G11" s="16">
        <v>-4.6219018404907899E-2</v>
      </c>
      <c r="H11" s="22">
        <v>-1.6783919597989898E-2</v>
      </c>
      <c r="I11" s="19">
        <v>-4.7852760736196206E-3</v>
      </c>
      <c r="J11" s="7">
        <v>3.9005184049153901E-2</v>
      </c>
      <c r="K11" s="4">
        <v>4.9018610905114002E-2</v>
      </c>
      <c r="L11" s="29">
        <f t="shared" si="0"/>
        <v>-2.7680014027166331E-2</v>
      </c>
      <c r="M11" s="26">
        <f t="shared" si="1"/>
        <v>-6.6189452447117331E-4</v>
      </c>
      <c r="N11" s="29">
        <f>D11/D14</f>
        <v>3.7224092779648333E-3</v>
      </c>
      <c r="O11" s="26">
        <f>E11/E14</f>
        <v>1.6819382532606902E-3</v>
      </c>
      <c r="P11" s="13">
        <v>42</v>
      </c>
      <c r="Q11" s="13">
        <v>86</v>
      </c>
      <c r="R11" s="13">
        <v>71</v>
      </c>
      <c r="S11" s="16">
        <v>53</v>
      </c>
      <c r="T11" s="16">
        <v>52</v>
      </c>
      <c r="U11" s="16">
        <v>58</v>
      </c>
      <c r="V11" s="13">
        <v>21.1055276381909</v>
      </c>
      <c r="W11" s="13">
        <v>43.21608040201</v>
      </c>
      <c r="X11" s="13">
        <v>35.678391959798901</v>
      </c>
      <c r="Y11" s="16">
        <v>32.515337423312801</v>
      </c>
      <c r="Z11" s="16">
        <v>31.9018404907975</v>
      </c>
      <c r="AA11" s="16">
        <v>35.582822085889497</v>
      </c>
      <c r="AB11" s="22">
        <v>30</v>
      </c>
      <c r="AC11" s="22">
        <v>86</v>
      </c>
      <c r="AD11" s="22">
        <v>83</v>
      </c>
      <c r="AE11" s="19">
        <v>42</v>
      </c>
      <c r="AF11" s="19">
        <v>58</v>
      </c>
      <c r="AG11" s="19">
        <v>63</v>
      </c>
      <c r="AH11" s="22">
        <v>15.0753768844221</v>
      </c>
      <c r="AI11" s="22">
        <v>43.21608040201</v>
      </c>
      <c r="AJ11" s="22">
        <v>41.708542713567802</v>
      </c>
      <c r="AK11" s="19">
        <v>25.766871165644101</v>
      </c>
      <c r="AL11" s="19">
        <v>35.582822085889497</v>
      </c>
      <c r="AM11" s="19">
        <v>38.6503067484662</v>
      </c>
      <c r="AN11" s="7">
        <v>60</v>
      </c>
      <c r="AO11" s="7">
        <v>24</v>
      </c>
      <c r="AP11" s="7">
        <v>115</v>
      </c>
      <c r="AQ11" s="4">
        <v>57</v>
      </c>
      <c r="AR11" s="4">
        <v>26</v>
      </c>
      <c r="AS11" s="4">
        <v>80</v>
      </c>
      <c r="AT11" s="7">
        <v>30.150753768844201</v>
      </c>
      <c r="AU11" s="7">
        <v>12.0603015075376</v>
      </c>
      <c r="AV11" s="7">
        <v>57.788944723618002</v>
      </c>
      <c r="AW11" s="4">
        <v>34.9693251533742</v>
      </c>
      <c r="AX11" s="4">
        <v>15.9509202453987</v>
      </c>
      <c r="AY11" s="4">
        <v>49.079754601226902</v>
      </c>
      <c r="AZ11" s="24">
        <v>0.244120246494618</v>
      </c>
      <c r="BA11" s="24">
        <v>0.23056655341931401</v>
      </c>
    </row>
    <row r="12" spans="1:53" x14ac:dyDescent="0.3">
      <c r="G12" s="16"/>
      <c r="H12" s="22"/>
      <c r="I12" s="19"/>
      <c r="AZ12" s="24"/>
      <c r="BA12" s="24"/>
    </row>
    <row r="13" spans="1:53" x14ac:dyDescent="0.3">
      <c r="D13" s="9" t="s">
        <v>64</v>
      </c>
      <c r="E13" s="9" t="s">
        <v>65</v>
      </c>
      <c r="L13" s="35" t="e" vm="1">
        <v>#VALUE!</v>
      </c>
      <c r="M13" s="36" t="e" vm="1">
        <v>#VALUE!</v>
      </c>
      <c r="N13" s="34"/>
      <c r="O13" s="34"/>
      <c r="AZ13" s="24"/>
      <c r="BA13" s="24"/>
    </row>
    <row r="14" spans="1:53" x14ac:dyDescent="0.3">
      <c r="D14" s="37">
        <f>SUM(D2:D13)</f>
        <v>53460</v>
      </c>
      <c r="E14" s="37">
        <f>SUM(E2:E13)</f>
        <v>96912</v>
      </c>
      <c r="L14" s="33">
        <f>SUMPRODUCT(L2:L11,N2:N11)</f>
        <v>-4.0785752140082551E-2</v>
      </c>
      <c r="M14" s="34">
        <f>SUMPRODUCT(M2:M11,O2:O11)</f>
        <v>2.9104332791006389E-3</v>
      </c>
      <c r="N14" s="25"/>
      <c r="O14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Voloch</dc:creator>
  <cp:lastModifiedBy>Nadav Voloch</cp:lastModifiedBy>
  <dcterms:created xsi:type="dcterms:W3CDTF">2024-02-06T05:49:44Z</dcterms:created>
  <dcterms:modified xsi:type="dcterms:W3CDTF">2025-08-31T08:09:40Z</dcterms:modified>
</cp:coreProperties>
</file>