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isgroupe-my.sharepoint.com/personal/nadakhte_publicisgroupe_net/Documents/Documents/0. My Personal Folder/0.0.1 PHD/Self Publications/Journal 2/Data/"/>
    </mc:Choice>
  </mc:AlternateContent>
  <xr:revisionPtr revIDLastSave="995" documentId="8_{27EA71EF-4EB5-48F6-8FEA-339B16E813E3}" xr6:coauthVersionLast="47" xr6:coauthVersionMax="47" xr10:uidLastSave="{7080B523-832A-4B78-96F9-14C04C27128A}"/>
  <bookViews>
    <workbookView xWindow="-108" yWindow="-108" windowWidth="23256" windowHeight="12576" activeTab="1" xr2:uid="{CFED0AD0-B89B-4A6E-A4A3-6A6E53CA5277}"/>
  </bookViews>
  <sheets>
    <sheet name="Engagement 1 - Master Data" sheetId="1" r:id="rId1"/>
    <sheet name="Engagement 2 - Maste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2" l="1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J85" i="1"/>
  <c r="J84" i="1"/>
  <c r="J83" i="1"/>
  <c r="J82" i="1"/>
  <c r="J81" i="1"/>
  <c r="J80" i="1"/>
  <c r="J79" i="1"/>
  <c r="J78" i="1"/>
  <c r="J77" i="1"/>
  <c r="J76" i="1"/>
  <c r="C73" i="2"/>
  <c r="D73" i="2" s="1"/>
  <c r="I40" i="2" l="1"/>
  <c r="H40" i="2"/>
  <c r="G40" i="2"/>
  <c r="F40" i="2"/>
  <c r="E40" i="2"/>
  <c r="D40" i="2"/>
  <c r="C40" i="2"/>
  <c r="B40" i="2"/>
  <c r="I26" i="2"/>
  <c r="H26" i="2"/>
  <c r="G26" i="2"/>
  <c r="H57" i="2" s="1"/>
  <c r="F26" i="2"/>
  <c r="E26" i="2"/>
  <c r="D26" i="2"/>
  <c r="C26" i="2"/>
  <c r="B26" i="2"/>
  <c r="J59" i="1"/>
  <c r="I59" i="1"/>
  <c r="H59" i="1"/>
  <c r="G59" i="1"/>
  <c r="F59" i="1"/>
  <c r="E59" i="1"/>
  <c r="D59" i="1"/>
  <c r="C59" i="1"/>
  <c r="B7" i="2"/>
  <c r="B8" i="2"/>
  <c r="B9" i="2"/>
  <c r="B10" i="2"/>
  <c r="B11" i="2"/>
  <c r="H12" i="2"/>
  <c r="B3" i="2"/>
  <c r="M12" i="2"/>
  <c r="G12" i="2"/>
  <c r="E12" i="2"/>
  <c r="D12" i="2"/>
  <c r="J11" i="2"/>
  <c r="I11" i="2"/>
  <c r="K11" i="2"/>
  <c r="J10" i="2"/>
  <c r="K10" i="2"/>
  <c r="C10" i="2"/>
  <c r="J9" i="2"/>
  <c r="K9" i="2"/>
  <c r="F9" i="2"/>
  <c r="I9" i="2" s="1"/>
  <c r="J8" i="2"/>
  <c r="K8" i="2"/>
  <c r="K7" i="2"/>
  <c r="J7" i="2"/>
  <c r="J6" i="2"/>
  <c r="K6" i="2"/>
  <c r="C6" i="2"/>
  <c r="B6" i="2"/>
  <c r="J5" i="2"/>
  <c r="K5" i="2"/>
  <c r="F5" i="2"/>
  <c r="I5" i="2" s="1"/>
  <c r="O4" i="2"/>
  <c r="J4" i="2"/>
  <c r="K4" i="2"/>
  <c r="L12" i="2"/>
  <c r="J3" i="2"/>
  <c r="C9" i="2"/>
  <c r="J38" i="1"/>
  <c r="J101" i="1"/>
  <c r="J103" i="1" s="1"/>
  <c r="I101" i="1"/>
  <c r="I103" i="1" s="1"/>
  <c r="H101" i="1"/>
  <c r="H103" i="1" s="1"/>
  <c r="G101" i="1"/>
  <c r="G103" i="1" s="1"/>
  <c r="F101" i="1"/>
  <c r="F103" i="1" s="1"/>
  <c r="E101" i="1"/>
  <c r="E102" i="1" s="1"/>
  <c r="D101" i="1"/>
  <c r="D103" i="1" s="1"/>
  <c r="C101" i="1"/>
  <c r="C102" i="1" s="1"/>
  <c r="B58" i="1"/>
  <c r="B73" i="1"/>
  <c r="A29" i="1"/>
  <c r="A34" i="1" s="1"/>
  <c r="I65" i="1" s="1"/>
  <c r="C2" i="1"/>
  <c r="E2" i="1"/>
  <c r="C1" i="1"/>
  <c r="C42" i="1"/>
  <c r="F40" i="1" s="1"/>
  <c r="E32" i="1"/>
  <c r="D33" i="1"/>
  <c r="E33" i="1" s="1"/>
  <c r="C20" i="1"/>
  <c r="C28" i="1"/>
  <c r="K28" i="1" s="1"/>
  <c r="M2" i="1"/>
  <c r="M1" i="1"/>
  <c r="K36" i="1"/>
  <c r="J57" i="2" l="1"/>
  <c r="J58" i="2" s="1"/>
  <c r="E57" i="2"/>
  <c r="E58" i="2" s="1"/>
  <c r="J12" i="2"/>
  <c r="F57" i="2"/>
  <c r="F58" i="2" s="1"/>
  <c r="G57" i="2"/>
  <c r="G58" i="2" s="1"/>
  <c r="I57" i="2"/>
  <c r="I58" i="2" s="1"/>
  <c r="J26" i="2"/>
  <c r="K26" i="2" s="1"/>
  <c r="L40" i="2" s="1"/>
  <c r="C57" i="2"/>
  <c r="J40" i="2"/>
  <c r="K40" i="2" s="1"/>
  <c r="D57" i="2"/>
  <c r="D58" i="2" s="1"/>
  <c r="C103" i="1"/>
  <c r="H58" i="2"/>
  <c r="K3" i="2"/>
  <c r="F6" i="2"/>
  <c r="I6" i="2" s="1"/>
  <c r="F10" i="2"/>
  <c r="I10" i="2" s="1"/>
  <c r="C7" i="2"/>
  <c r="C11" i="2"/>
  <c r="B4" i="2"/>
  <c r="F7" i="2"/>
  <c r="I7" i="2" s="1"/>
  <c r="C3" i="2"/>
  <c r="C4" i="2"/>
  <c r="N4" i="2" s="1"/>
  <c r="C8" i="2"/>
  <c r="F3" i="2"/>
  <c r="I3" i="2" s="1"/>
  <c r="F4" i="2"/>
  <c r="I4" i="2" s="1"/>
  <c r="B5" i="2"/>
  <c r="F8" i="2"/>
  <c r="I8" i="2" s="1"/>
  <c r="C5" i="2"/>
  <c r="O5" i="2"/>
  <c r="O6" i="2" s="1"/>
  <c r="O7" i="2" s="1"/>
  <c r="O8" i="2" s="1"/>
  <c r="O9" i="2" s="1"/>
  <c r="O10" i="2" s="1"/>
  <c r="O11" i="2" s="1"/>
  <c r="D102" i="1"/>
  <c r="F102" i="1"/>
  <c r="E103" i="1"/>
  <c r="G102" i="1"/>
  <c r="H102" i="1"/>
  <c r="I102" i="1"/>
  <c r="J102" i="1"/>
  <c r="A35" i="1"/>
  <c r="J51" i="1" s="1"/>
  <c r="F65" i="1"/>
  <c r="H65" i="1"/>
  <c r="D34" i="1"/>
  <c r="F41" i="1"/>
  <c r="C65" i="1"/>
  <c r="G65" i="1"/>
  <c r="A32" i="1"/>
  <c r="I48" i="1" s="1"/>
  <c r="A36" i="1"/>
  <c r="H52" i="1" s="1"/>
  <c r="D65" i="1"/>
  <c r="A40" i="1"/>
  <c r="D56" i="1" s="1"/>
  <c r="E65" i="1"/>
  <c r="J50" i="1"/>
  <c r="F50" i="1"/>
  <c r="E50" i="1"/>
  <c r="I50" i="1"/>
  <c r="I78" i="1" s="1"/>
  <c r="G50" i="1"/>
  <c r="C50" i="1"/>
  <c r="H50" i="1"/>
  <c r="D50" i="1"/>
  <c r="F32" i="1"/>
  <c r="F34" i="1"/>
  <c r="F36" i="1"/>
  <c r="A37" i="1"/>
  <c r="F35" i="1"/>
  <c r="A38" i="1"/>
  <c r="F33" i="1"/>
  <c r="F37" i="1"/>
  <c r="A39" i="1"/>
  <c r="F38" i="1"/>
  <c r="F39" i="1"/>
  <c r="A33" i="1"/>
  <c r="A41" i="1"/>
  <c r="D52" i="1"/>
  <c r="C3" i="1"/>
  <c r="K57" i="2" l="1"/>
  <c r="L57" i="2" s="1"/>
  <c r="C58" i="2"/>
  <c r="E78" i="1"/>
  <c r="H78" i="1"/>
  <c r="F78" i="1"/>
  <c r="G78" i="1"/>
  <c r="D78" i="1"/>
  <c r="C78" i="1"/>
  <c r="G52" i="1"/>
  <c r="I56" i="1"/>
  <c r="E56" i="1"/>
  <c r="F56" i="1"/>
  <c r="C56" i="1"/>
  <c r="H56" i="1"/>
  <c r="B12" i="2"/>
  <c r="C12" i="2"/>
  <c r="F12" i="2"/>
  <c r="I12" i="2" s="1"/>
  <c r="N5" i="2"/>
  <c r="N6" i="2" s="1"/>
  <c r="N7" i="2" s="1"/>
  <c r="N8" i="2" s="1"/>
  <c r="N9" i="2" s="1"/>
  <c r="N10" i="2" s="1"/>
  <c r="N11" i="2" s="1"/>
  <c r="O12" i="2"/>
  <c r="J56" i="1"/>
  <c r="F51" i="1"/>
  <c r="H51" i="1"/>
  <c r="D66" i="1"/>
  <c r="D79" i="1" s="1"/>
  <c r="G51" i="1"/>
  <c r="E51" i="1"/>
  <c r="J52" i="1"/>
  <c r="I51" i="1"/>
  <c r="J66" i="1"/>
  <c r="F66" i="1"/>
  <c r="F79" i="1" s="1"/>
  <c r="D51" i="1"/>
  <c r="H48" i="1"/>
  <c r="F52" i="1"/>
  <c r="D35" i="1"/>
  <c r="E34" i="1"/>
  <c r="I66" i="1"/>
  <c r="I79" i="1" s="1"/>
  <c r="E52" i="1"/>
  <c r="C52" i="1"/>
  <c r="E66" i="1"/>
  <c r="G66" i="1"/>
  <c r="C51" i="1"/>
  <c r="H66" i="1"/>
  <c r="C66" i="1"/>
  <c r="F72" i="1"/>
  <c r="I72" i="1"/>
  <c r="D72" i="1"/>
  <c r="E72" i="1"/>
  <c r="C72" i="1"/>
  <c r="H72" i="1"/>
  <c r="G72" i="1"/>
  <c r="J64" i="1"/>
  <c r="F64" i="1"/>
  <c r="I64" i="1"/>
  <c r="E64" i="1"/>
  <c r="D64" i="1"/>
  <c r="H64" i="1"/>
  <c r="G64" i="1"/>
  <c r="C64" i="1"/>
  <c r="G48" i="1"/>
  <c r="G63" i="1"/>
  <c r="J63" i="1"/>
  <c r="F63" i="1"/>
  <c r="I63" i="1"/>
  <c r="I76" i="1" s="1"/>
  <c r="C63" i="1"/>
  <c r="D63" i="1"/>
  <c r="H63" i="1"/>
  <c r="E63" i="1"/>
  <c r="C48" i="1"/>
  <c r="G70" i="1"/>
  <c r="C70" i="1"/>
  <c r="F70" i="1"/>
  <c r="J70" i="1"/>
  <c r="I70" i="1"/>
  <c r="E70" i="1"/>
  <c r="D70" i="1"/>
  <c r="H70" i="1"/>
  <c r="J48" i="1"/>
  <c r="F48" i="1"/>
  <c r="E48" i="1"/>
  <c r="D48" i="1"/>
  <c r="G56" i="1"/>
  <c r="I71" i="1"/>
  <c r="C71" i="1"/>
  <c r="C84" i="1" s="1"/>
  <c r="J71" i="1"/>
  <c r="F71" i="1"/>
  <c r="F84" i="1" s="1"/>
  <c r="E71" i="1"/>
  <c r="D71" i="1"/>
  <c r="D84" i="1" s="1"/>
  <c r="H71" i="1"/>
  <c r="H84" i="1" s="1"/>
  <c r="G71" i="1"/>
  <c r="G84" i="1" s="1"/>
  <c r="H68" i="1"/>
  <c r="C68" i="1"/>
  <c r="C81" i="1" s="1"/>
  <c r="G68" i="1"/>
  <c r="E68" i="1"/>
  <c r="J68" i="1"/>
  <c r="F68" i="1"/>
  <c r="I68" i="1"/>
  <c r="D68" i="1"/>
  <c r="H69" i="1"/>
  <c r="G69" i="1"/>
  <c r="C69" i="1"/>
  <c r="J69" i="1"/>
  <c r="F69" i="1"/>
  <c r="I69" i="1"/>
  <c r="E69" i="1"/>
  <c r="D69" i="1"/>
  <c r="I52" i="1"/>
  <c r="D67" i="1"/>
  <c r="D80" i="1" s="1"/>
  <c r="C67" i="1"/>
  <c r="C80" i="1" s="1"/>
  <c r="H67" i="1"/>
  <c r="H80" i="1" s="1"/>
  <c r="G67" i="1"/>
  <c r="I67" i="1"/>
  <c r="J67" i="1"/>
  <c r="F67" i="1"/>
  <c r="F80" i="1" s="1"/>
  <c r="E67" i="1"/>
  <c r="H55" i="1"/>
  <c r="D55" i="1"/>
  <c r="G55" i="1"/>
  <c r="C55" i="1"/>
  <c r="J55" i="1"/>
  <c r="F55" i="1"/>
  <c r="I55" i="1"/>
  <c r="E55" i="1"/>
  <c r="J57" i="1"/>
  <c r="F57" i="1"/>
  <c r="I57" i="1"/>
  <c r="E57" i="1"/>
  <c r="G57" i="1"/>
  <c r="H57" i="1"/>
  <c r="D57" i="1"/>
  <c r="C57" i="1"/>
  <c r="H54" i="1"/>
  <c r="D54" i="1"/>
  <c r="G54" i="1"/>
  <c r="C54" i="1"/>
  <c r="E54" i="1"/>
  <c r="J54" i="1"/>
  <c r="F54" i="1"/>
  <c r="I54" i="1"/>
  <c r="H53" i="1"/>
  <c r="D53" i="1"/>
  <c r="G53" i="1"/>
  <c r="C53" i="1"/>
  <c r="I53" i="1"/>
  <c r="E53" i="1"/>
  <c r="J53" i="1"/>
  <c r="F53" i="1"/>
  <c r="J49" i="1"/>
  <c r="F49" i="1"/>
  <c r="I49" i="1"/>
  <c r="E49" i="1"/>
  <c r="C49" i="1"/>
  <c r="H49" i="1"/>
  <c r="D49" i="1"/>
  <c r="G49" i="1"/>
  <c r="F59" i="2" l="1"/>
  <c r="J59" i="2"/>
  <c r="E59" i="2"/>
  <c r="H59" i="2"/>
  <c r="I59" i="2"/>
  <c r="D59" i="2"/>
  <c r="C59" i="2"/>
  <c r="G59" i="2"/>
  <c r="C82" i="1"/>
  <c r="H83" i="1"/>
  <c r="G76" i="1"/>
  <c r="E76" i="1"/>
  <c r="C79" i="1"/>
  <c r="H76" i="1"/>
  <c r="C77" i="1"/>
  <c r="G85" i="1"/>
  <c r="H79" i="1"/>
  <c r="H81" i="1"/>
  <c r="G81" i="1"/>
  <c r="G82" i="1"/>
  <c r="E80" i="1"/>
  <c r="H82" i="1"/>
  <c r="G80" i="1"/>
  <c r="E84" i="1"/>
  <c r="F77" i="1"/>
  <c r="D83" i="1"/>
  <c r="D82" i="1"/>
  <c r="D81" i="1"/>
  <c r="I83" i="1"/>
  <c r="D76" i="1"/>
  <c r="G77" i="1"/>
  <c r="H85" i="1"/>
  <c r="E82" i="1"/>
  <c r="I81" i="1"/>
  <c r="C76" i="1"/>
  <c r="H77" i="1"/>
  <c r="C85" i="1"/>
  <c r="G79" i="1"/>
  <c r="F85" i="1"/>
  <c r="E83" i="1"/>
  <c r="I80" i="1"/>
  <c r="I82" i="1"/>
  <c r="F81" i="1"/>
  <c r="F83" i="1"/>
  <c r="D77" i="1"/>
  <c r="E85" i="1"/>
  <c r="E79" i="1"/>
  <c r="F82" i="1"/>
  <c r="C83" i="1"/>
  <c r="F76" i="1"/>
  <c r="E77" i="1"/>
  <c r="D85" i="1"/>
  <c r="I84" i="1"/>
  <c r="E81" i="1"/>
  <c r="G83" i="1"/>
  <c r="I77" i="1"/>
  <c r="I85" i="1"/>
  <c r="N12" i="2"/>
  <c r="N15" i="2" s="1"/>
  <c r="D36" i="1"/>
  <c r="E35" i="1"/>
  <c r="D37" i="1" l="1"/>
  <c r="E36" i="1"/>
  <c r="D38" i="1" l="1"/>
  <c r="E37" i="1"/>
  <c r="D39" i="1" l="1"/>
  <c r="E38" i="1"/>
  <c r="D40" i="1" l="1"/>
  <c r="E39" i="1"/>
  <c r="E40" i="1" l="1"/>
  <c r="E42" i="1" s="1"/>
  <c r="E43" i="1" s="1"/>
  <c r="D41" i="1"/>
  <c r="D42" i="1" s="1"/>
  <c r="D43" i="1" s="1"/>
  <c r="G43" i="1" l="1"/>
  <c r="M14" i="1" l="1"/>
  <c r="L14" i="1"/>
  <c r="F14" i="1"/>
  <c r="K14" i="1" s="1"/>
  <c r="M15" i="1"/>
  <c r="M13" i="1"/>
  <c r="M12" i="1"/>
  <c r="M11" i="1"/>
  <c r="M10" i="1"/>
  <c r="M9" i="1"/>
  <c r="M8" i="1"/>
  <c r="E28" i="1"/>
  <c r="E27" i="1"/>
  <c r="F27" i="1" s="1"/>
  <c r="E26" i="1"/>
  <c r="F26" i="1" s="1"/>
  <c r="E25" i="1"/>
  <c r="F25" i="1" s="1"/>
  <c r="E24" i="1"/>
  <c r="F24" i="1" s="1"/>
  <c r="E23" i="1"/>
  <c r="E22" i="1"/>
  <c r="F22" i="1" s="1"/>
  <c r="E21" i="1"/>
  <c r="F21" i="1" s="1"/>
  <c r="E20" i="1"/>
  <c r="F20" i="1" s="1"/>
  <c r="K20" i="1" s="1"/>
  <c r="D9" i="1"/>
  <c r="F19" i="1"/>
  <c r="M28" i="1"/>
  <c r="C27" i="1"/>
  <c r="M27" i="1" s="1"/>
  <c r="C26" i="1"/>
  <c r="L26" i="1" s="1"/>
  <c r="C25" i="1"/>
  <c r="M25" i="1" s="1"/>
  <c r="C24" i="1"/>
  <c r="M24" i="1" s="1"/>
  <c r="C23" i="1"/>
  <c r="C22" i="1"/>
  <c r="C21" i="1"/>
  <c r="L21" i="1" s="1"/>
  <c r="M20" i="1"/>
  <c r="C19" i="1"/>
  <c r="L19" i="1" s="1"/>
  <c r="E10" i="1"/>
  <c r="E11" i="1"/>
  <c r="D8" i="1"/>
  <c r="F15" i="1"/>
  <c r="K15" i="1" s="1"/>
  <c r="F13" i="1"/>
  <c r="K13" i="1" s="1"/>
  <c r="F12" i="1"/>
  <c r="D12" i="1" s="1"/>
  <c r="F11" i="1"/>
  <c r="D11" i="1" s="1"/>
  <c r="F10" i="1"/>
  <c r="K10" i="1" s="1"/>
  <c r="E9" i="1"/>
  <c r="E12" i="1"/>
  <c r="E13" i="1"/>
  <c r="K8" i="1"/>
  <c r="L8" i="1"/>
  <c r="K9" i="1"/>
  <c r="L9" i="1"/>
  <c r="L10" i="1"/>
  <c r="L11" i="1"/>
  <c r="L12" i="1"/>
  <c r="L13" i="1"/>
  <c r="L15" i="1"/>
  <c r="K27" i="1" l="1"/>
  <c r="K19" i="1"/>
  <c r="K26" i="1"/>
  <c r="M23" i="1"/>
  <c r="K23" i="1"/>
  <c r="K21" i="1"/>
  <c r="K22" i="1"/>
  <c r="K24" i="1"/>
  <c r="K25" i="1"/>
  <c r="M26" i="1"/>
  <c r="L27" i="1"/>
  <c r="L28" i="1"/>
  <c r="M19" i="1"/>
  <c r="L20" i="1"/>
  <c r="D14" i="1"/>
  <c r="M21" i="1"/>
  <c r="L23" i="1"/>
  <c r="M22" i="1"/>
  <c r="L24" i="1"/>
  <c r="L22" i="1"/>
  <c r="L25" i="1"/>
  <c r="K11" i="1"/>
  <c r="D10" i="1"/>
  <c r="D13" i="1"/>
  <c r="D15" i="1"/>
  <c r="K12" i="1"/>
</calcChain>
</file>

<file path=xl/sharedStrings.xml><?xml version="1.0" encoding="utf-8"?>
<sst xmlns="http://schemas.openxmlformats.org/spreadsheetml/2006/main" count="279" uniqueCount="93">
  <si>
    <t>Cycle7</t>
  </si>
  <si>
    <t>Cycle6</t>
  </si>
  <si>
    <t>Cycle5</t>
  </si>
  <si>
    <t>Cycle4</t>
  </si>
  <si>
    <t>Cycle3</t>
  </si>
  <si>
    <t>Cycle2</t>
  </si>
  <si>
    <t>Cycle1</t>
  </si>
  <si>
    <t>Count of Defects</t>
  </si>
  <si>
    <t>No Run %</t>
  </si>
  <si>
    <t>Fail Rate %</t>
  </si>
  <si>
    <t>Pass Rate %</t>
  </si>
  <si>
    <t>Marked 
N/A</t>
  </si>
  <si>
    <t>Blocked 
(due to defect)</t>
  </si>
  <si>
    <t>WIP/
No Run</t>
  </si>
  <si>
    <t>Failed</t>
  </si>
  <si>
    <t>Passed</t>
  </si>
  <si>
    <t>Backlogged 
Test Cases</t>
  </si>
  <si>
    <t>Planned 
Test Cases</t>
  </si>
  <si>
    <t>Executed 
Test Cases</t>
  </si>
  <si>
    <t>Service provider 
Test Group</t>
  </si>
  <si>
    <t>Group1 (Itr1-5)</t>
  </si>
  <si>
    <t>Group2 (Itr6-10)</t>
  </si>
  <si>
    <t>Group3 (Itr11-15)</t>
  </si>
  <si>
    <t>Group4 (Itr16-20)</t>
  </si>
  <si>
    <t>Group5 (Itr21-25)</t>
  </si>
  <si>
    <t>Group6 (Itr26-30)</t>
  </si>
  <si>
    <t>Group7 (Itr31-35)</t>
  </si>
  <si>
    <t>Group8 (Itr36-40)</t>
  </si>
  <si>
    <t>Group9 (Itr41-45)</t>
  </si>
  <si>
    <t>Grouped 
Functions</t>
  </si>
  <si>
    <t>All Batch Loads</t>
  </si>
  <si>
    <t>Batch Negative</t>
  </si>
  <si>
    <t>CSR</t>
  </si>
  <si>
    <t>Count of 
User Storys</t>
  </si>
  <si>
    <t>Regression</t>
  </si>
  <si>
    <t>Cycle8</t>
  </si>
  <si>
    <t>Retests + Smoke</t>
  </si>
  <si>
    <t>Defect Leakage</t>
  </si>
  <si>
    <t>Group10 (Itr46-50)</t>
  </si>
  <si>
    <t xml:space="preserve">Ext Integ </t>
  </si>
  <si>
    <t>Int Intg</t>
  </si>
  <si>
    <t>Website + Perf</t>
  </si>
  <si>
    <t>Client Test Cycle</t>
  </si>
  <si>
    <t>Test Coverage</t>
  </si>
  <si>
    <t>Budgeted</t>
  </si>
  <si>
    <t>Actuals</t>
  </si>
  <si>
    <t>Budgeted Effort</t>
  </si>
  <si>
    <t>(hrs)</t>
  </si>
  <si>
    <t>Actual Effort</t>
  </si>
  <si>
    <t>Cost per hr</t>
  </si>
  <si>
    <t>$</t>
  </si>
  <si>
    <t>Labor Cost Variance</t>
  </si>
  <si>
    <t>Labor Effort Variance %</t>
  </si>
  <si>
    <t>Count of 
User Story / Change Requests.</t>
  </si>
  <si>
    <t>Regression Scope</t>
  </si>
  <si>
    <t>Actual Regression Execution</t>
  </si>
  <si>
    <t>Requirements</t>
  </si>
  <si>
    <t>Design</t>
  </si>
  <si>
    <t>Development</t>
  </si>
  <si>
    <t>Testing</t>
  </si>
  <si>
    <t>Deployment</t>
  </si>
  <si>
    <t>Documentation</t>
  </si>
  <si>
    <t>Project Management</t>
  </si>
  <si>
    <t>Shared Service</t>
  </si>
  <si>
    <t>Planned/Budgeted Effort Across Teams</t>
  </si>
  <si>
    <t>Actual Effort Across Teams</t>
  </si>
  <si>
    <t>Additional Effort</t>
  </si>
  <si>
    <t>Additional Effort (Hrs)</t>
  </si>
  <si>
    <t>Additional Effort (%)</t>
  </si>
  <si>
    <t>Impact on LEV</t>
  </si>
  <si>
    <t>Count of User Story / Change Requests.</t>
  </si>
  <si>
    <t>Planned functional test cases</t>
  </si>
  <si>
    <t>Executed functional test cases</t>
  </si>
  <si>
    <t>Backlogged functional test cases</t>
  </si>
  <si>
    <t>WIP/No Run</t>
  </si>
  <si>
    <t>No Run Rate %</t>
  </si>
  <si>
    <t xml:space="preserve">Blocked </t>
  </si>
  <si>
    <t>Planned Regression test cases</t>
  </si>
  <si>
    <t>Actual Regression test cases</t>
  </si>
  <si>
    <t>Rel-Sprint 1</t>
  </si>
  <si>
    <t>Rel-Sprint 2</t>
  </si>
  <si>
    <t>Rel-Sprint 3</t>
  </si>
  <si>
    <t>Rel-Sprint 4</t>
  </si>
  <si>
    <t>Rel-Sprint 5</t>
  </si>
  <si>
    <t>Rel-Sprint 6</t>
  </si>
  <si>
    <t>Rel-Sprint 7</t>
  </si>
  <si>
    <t>Rel-Sprint 8</t>
  </si>
  <si>
    <t>Rel-Sprint 9</t>
  </si>
  <si>
    <t>Total</t>
  </si>
  <si>
    <t>Sprints</t>
  </si>
  <si>
    <t>Testing (Automation)</t>
  </si>
  <si>
    <t>Client defects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</si>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</sst>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10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3" xfId="0" applyFont="1" applyFill="1" applyBorder="1" applyAlignment="1">
      <alignment vertical="center" wrapText="1"/>
    </xf>
    <xf numFmtId="164" fontId="1" fillId="3" borderId="0" xfId="0" applyNumberFormat="1" applyFont="1" applyFill="1" applyAlignment="1">
      <alignment horizontal="center"/>
    </xf>
    <xf numFmtId="0" fontId="1" fillId="2" borderId="4" xfId="0" applyFont="1" applyFill="1" applyBorder="1" applyAlignment="1">
      <alignment vertical="center" wrapText="1"/>
    </xf>
    <xf numFmtId="1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2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1" fillId="0" borderId="0" xfId="0" applyNumberFormat="1" applyFont="1"/>
    <xf numFmtId="10" fontId="0" fillId="0" borderId="3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DD31-26D3-40BA-82BB-F8A36871B082}">
  <dimension ref="A1:N633"/>
  <sheetViews>
    <sheetView topLeftCell="A22" zoomScale="80" zoomScaleNormal="80" workbookViewId="0">
      <selection activeCell="B109" sqref="B109"/>
    </sheetView>
  </sheetViews>
  <sheetFormatPr defaultRowHeight="14.4" x14ac:dyDescent="0.3"/>
  <cols>
    <col min="1" max="1" width="22.5546875" customWidth="1"/>
    <col min="2" max="2" width="23.44140625" customWidth="1"/>
    <col min="3" max="3" width="13.109375" bestFit="1" customWidth="1"/>
    <col min="4" max="4" width="12.21875" customWidth="1"/>
    <col min="5" max="5" width="14.5546875" customWidth="1"/>
    <col min="6" max="6" width="13.6640625" customWidth="1"/>
    <col min="7" max="7" width="12.5546875" customWidth="1"/>
    <col min="8" max="8" width="15.77734375" customWidth="1"/>
    <col min="9" max="9" width="14" customWidth="1"/>
    <col min="14" max="14" width="16.88671875" style="1" bestFit="1" customWidth="1"/>
  </cols>
  <sheetData>
    <row r="1" spans="1:14" x14ac:dyDescent="0.3">
      <c r="B1" s="8" t="s">
        <v>37</v>
      </c>
      <c r="C1" s="9">
        <f>SUM(N8:N15)/(SUM(N19:N28)+SUM(N8:N15))</f>
        <v>0.13978494623655913</v>
      </c>
      <c r="I1" t="s">
        <v>46</v>
      </c>
      <c r="J1">
        <v>49385</v>
      </c>
      <c r="K1" t="s">
        <v>47</v>
      </c>
      <c r="M1">
        <f>J1*J4</f>
        <v>1086470</v>
      </c>
    </row>
    <row r="2" spans="1:14" x14ac:dyDescent="0.3">
      <c r="B2" s="8" t="s">
        <v>52</v>
      </c>
      <c r="C2" s="9">
        <f>(J2-J1)/J1</f>
        <v>0.11539941277715905</v>
      </c>
      <c r="E2">
        <f>J2-J1</f>
        <v>5699</v>
      </c>
      <c r="I2" t="s">
        <v>48</v>
      </c>
      <c r="J2">
        <v>55084</v>
      </c>
      <c r="K2" t="s">
        <v>47</v>
      </c>
      <c r="M2">
        <f>J2*J4</f>
        <v>1211848</v>
      </c>
    </row>
    <row r="3" spans="1:14" x14ac:dyDescent="0.3">
      <c r="B3" s="8" t="s">
        <v>51</v>
      </c>
      <c r="C3" s="12">
        <f>M2-M1</f>
        <v>125378</v>
      </c>
    </row>
    <row r="4" spans="1:14" x14ac:dyDescent="0.3">
      <c r="B4" s="8" t="s">
        <v>43</v>
      </c>
      <c r="C4" s="10"/>
      <c r="I4" t="s">
        <v>49</v>
      </c>
      <c r="J4">
        <v>22</v>
      </c>
      <c r="K4" t="s">
        <v>50</v>
      </c>
    </row>
    <row r="5" spans="1:14" x14ac:dyDescent="0.3">
      <c r="B5" s="8"/>
      <c r="C5" s="10"/>
    </row>
    <row r="7" spans="1:14" ht="28.8" x14ac:dyDescent="0.3">
      <c r="A7" s="4" t="s">
        <v>29</v>
      </c>
      <c r="B7" s="4" t="s">
        <v>42</v>
      </c>
      <c r="C7" s="4" t="s">
        <v>17</v>
      </c>
      <c r="D7" s="4" t="s">
        <v>18</v>
      </c>
      <c r="E7" s="5" t="s">
        <v>16</v>
      </c>
      <c r="F7" s="4" t="s">
        <v>15</v>
      </c>
      <c r="G7" s="4" t="s">
        <v>14</v>
      </c>
      <c r="H7" s="4" t="s">
        <v>13</v>
      </c>
      <c r="I7" s="4" t="s">
        <v>12</v>
      </c>
      <c r="J7" s="4" t="s">
        <v>11</v>
      </c>
      <c r="K7" s="4" t="s">
        <v>10</v>
      </c>
      <c r="L7" s="4" t="s">
        <v>9</v>
      </c>
      <c r="M7" s="4" t="s">
        <v>8</v>
      </c>
      <c r="N7" s="7" t="s">
        <v>7</v>
      </c>
    </row>
    <row r="8" spans="1:14" x14ac:dyDescent="0.3">
      <c r="A8" t="s">
        <v>30</v>
      </c>
      <c r="B8" t="s">
        <v>6</v>
      </c>
      <c r="C8" s="1">
        <v>500</v>
      </c>
      <c r="D8" s="1">
        <f>F8+G8</f>
        <v>500</v>
      </c>
      <c r="E8" s="1">
        <v>0</v>
      </c>
      <c r="F8" s="1">
        <v>492</v>
      </c>
      <c r="G8" s="1">
        <v>8</v>
      </c>
      <c r="H8" s="1">
        <v>0</v>
      </c>
      <c r="I8" s="1">
        <v>0</v>
      </c>
      <c r="J8" s="1">
        <v>0</v>
      </c>
      <c r="K8" s="2">
        <f t="shared" ref="K8:K15" si="0">F8/C8</f>
        <v>0.98399999999999999</v>
      </c>
      <c r="L8" s="2">
        <f t="shared" ref="L8:L15" si="1">G8/C8</f>
        <v>1.6E-2</v>
      </c>
      <c r="M8" s="2">
        <f>(H8+I8)/C8</f>
        <v>0</v>
      </c>
      <c r="N8" s="1">
        <v>18</v>
      </c>
    </row>
    <row r="9" spans="1:14" x14ac:dyDescent="0.3">
      <c r="A9" t="s">
        <v>31</v>
      </c>
      <c r="B9" t="s">
        <v>5</v>
      </c>
      <c r="C9" s="1">
        <v>947</v>
      </c>
      <c r="D9" s="1">
        <f>F9+G9</f>
        <v>761</v>
      </c>
      <c r="E9" s="1">
        <f>SUM(H8:I8)</f>
        <v>0</v>
      </c>
      <c r="F9" s="1">
        <v>740</v>
      </c>
      <c r="G9" s="1">
        <v>21</v>
      </c>
      <c r="H9" s="1">
        <v>119</v>
      </c>
      <c r="I9" s="1">
        <v>21</v>
      </c>
      <c r="J9" s="1">
        <v>46</v>
      </c>
      <c r="K9" s="2">
        <f t="shared" si="0"/>
        <v>0.78141499472016895</v>
      </c>
      <c r="L9" s="2">
        <f t="shared" si="1"/>
        <v>2.2175290390707498E-2</v>
      </c>
      <c r="M9" s="2">
        <f t="shared" ref="M9:M13" si="2">(H9+I9)/C9</f>
        <v>0.14783526927138332</v>
      </c>
      <c r="N9" s="1">
        <v>21</v>
      </c>
    </row>
    <row r="10" spans="1:14" x14ac:dyDescent="0.3">
      <c r="A10" t="s">
        <v>40</v>
      </c>
      <c r="B10" t="s">
        <v>4</v>
      </c>
      <c r="C10" s="1">
        <v>309</v>
      </c>
      <c r="D10" s="1">
        <f t="shared" ref="D10:D13" si="3">F10+G10</f>
        <v>432</v>
      </c>
      <c r="E10" s="1">
        <f>SUM(H9:I9)</f>
        <v>140</v>
      </c>
      <c r="F10" s="1">
        <f>289+140</f>
        <v>429</v>
      </c>
      <c r="G10" s="1">
        <v>3</v>
      </c>
      <c r="H10" s="1">
        <v>17</v>
      </c>
      <c r="I10" s="1">
        <v>0</v>
      </c>
      <c r="J10" s="1">
        <v>0</v>
      </c>
      <c r="K10" s="2">
        <f t="shared" si="0"/>
        <v>1.3883495145631068</v>
      </c>
      <c r="L10" s="2">
        <f t="shared" si="1"/>
        <v>9.7087378640776691E-3</v>
      </c>
      <c r="M10" s="2">
        <f t="shared" si="2"/>
        <v>5.5016181229773461E-2</v>
      </c>
      <c r="N10" s="1">
        <v>3</v>
      </c>
    </row>
    <row r="11" spans="1:14" x14ac:dyDescent="0.3">
      <c r="A11" t="s">
        <v>32</v>
      </c>
      <c r="B11" t="s">
        <v>3</v>
      </c>
      <c r="C11" s="1">
        <v>447</v>
      </c>
      <c r="D11" s="1">
        <f t="shared" si="3"/>
        <v>446</v>
      </c>
      <c r="E11" s="1">
        <f>SUM(H10:I10)</f>
        <v>17</v>
      </c>
      <c r="F11" s="1">
        <f>420+17</f>
        <v>437</v>
      </c>
      <c r="G11" s="1">
        <v>9</v>
      </c>
      <c r="H11" s="1">
        <v>0</v>
      </c>
      <c r="I11" s="1">
        <v>18</v>
      </c>
      <c r="J11" s="1">
        <v>0</v>
      </c>
      <c r="K11" s="2">
        <f t="shared" si="0"/>
        <v>0.97762863534675615</v>
      </c>
      <c r="L11" s="2">
        <f t="shared" si="1"/>
        <v>2.0134228187919462E-2</v>
      </c>
      <c r="M11" s="2">
        <f t="shared" si="2"/>
        <v>4.0268456375838924E-2</v>
      </c>
      <c r="N11" s="1">
        <v>9</v>
      </c>
    </row>
    <row r="12" spans="1:14" x14ac:dyDescent="0.3">
      <c r="A12" t="s">
        <v>39</v>
      </c>
      <c r="B12" t="s">
        <v>2</v>
      </c>
      <c r="C12" s="1">
        <v>338</v>
      </c>
      <c r="D12" s="1">
        <f>F12+G12</f>
        <v>291</v>
      </c>
      <c r="E12" s="1">
        <f>SUM(H11:I11)</f>
        <v>18</v>
      </c>
      <c r="F12" s="1">
        <f>267+18</f>
        <v>285</v>
      </c>
      <c r="G12" s="1">
        <v>6</v>
      </c>
      <c r="H12" s="1">
        <v>42</v>
      </c>
      <c r="I12" s="1">
        <v>23</v>
      </c>
      <c r="J12" s="1">
        <v>0</v>
      </c>
      <c r="K12" s="2">
        <f t="shared" si="0"/>
        <v>0.84319526627218933</v>
      </c>
      <c r="L12" s="2">
        <f t="shared" si="1"/>
        <v>1.7751479289940829E-2</v>
      </c>
      <c r="M12" s="2">
        <f t="shared" si="2"/>
        <v>0.19230769230769232</v>
      </c>
      <c r="N12" s="1">
        <v>6</v>
      </c>
    </row>
    <row r="13" spans="1:14" x14ac:dyDescent="0.3">
      <c r="A13" t="s">
        <v>41</v>
      </c>
      <c r="B13" t="s">
        <v>1</v>
      </c>
      <c r="C13" s="1">
        <v>220</v>
      </c>
      <c r="D13" s="1">
        <f t="shared" si="3"/>
        <v>264</v>
      </c>
      <c r="E13" s="1">
        <f>SUM(H12:I12)</f>
        <v>65</v>
      </c>
      <c r="F13" s="1">
        <f>194+65</f>
        <v>259</v>
      </c>
      <c r="G13" s="1">
        <v>5</v>
      </c>
      <c r="H13" s="1">
        <v>21</v>
      </c>
      <c r="I13" s="1">
        <v>0</v>
      </c>
      <c r="J13" s="1">
        <v>0</v>
      </c>
      <c r="K13" s="2">
        <f t="shared" si="0"/>
        <v>1.1772727272727272</v>
      </c>
      <c r="L13" s="2">
        <f t="shared" si="1"/>
        <v>2.2727272727272728E-2</v>
      </c>
      <c r="M13" s="2">
        <f t="shared" si="2"/>
        <v>9.5454545454545459E-2</v>
      </c>
      <c r="N13" s="1">
        <v>5</v>
      </c>
    </row>
    <row r="14" spans="1:14" x14ac:dyDescent="0.3">
      <c r="A14" t="s">
        <v>34</v>
      </c>
      <c r="B14" t="s">
        <v>0</v>
      </c>
      <c r="C14" s="1">
        <v>254</v>
      </c>
      <c r="D14" s="1">
        <f t="shared" ref="D14" si="4">F14+G14</f>
        <v>250</v>
      </c>
      <c r="E14" s="1">
        <v>21</v>
      </c>
      <c r="F14" s="1">
        <f>188+21</f>
        <v>209</v>
      </c>
      <c r="G14" s="1">
        <v>41</v>
      </c>
      <c r="H14" s="1">
        <v>0</v>
      </c>
      <c r="I14" s="1">
        <v>0</v>
      </c>
      <c r="J14" s="1">
        <v>0</v>
      </c>
      <c r="K14" s="2">
        <f t="shared" si="0"/>
        <v>0.82283464566929132</v>
      </c>
      <c r="L14" s="2">
        <f t="shared" si="1"/>
        <v>0.16141732283464566</v>
      </c>
      <c r="M14" s="2">
        <f t="shared" ref="M14" si="5">(H14+I14)/C14</f>
        <v>0</v>
      </c>
      <c r="N14" s="1">
        <v>41</v>
      </c>
    </row>
    <row r="15" spans="1:14" x14ac:dyDescent="0.3">
      <c r="A15" t="s">
        <v>36</v>
      </c>
      <c r="B15" t="s">
        <v>35</v>
      </c>
      <c r="C15" s="1">
        <v>189</v>
      </c>
      <c r="D15" s="1">
        <f>F15+G15</f>
        <v>210</v>
      </c>
      <c r="E15" s="1">
        <v>0</v>
      </c>
      <c r="F15" s="1">
        <f>188+21</f>
        <v>209</v>
      </c>
      <c r="G15" s="1">
        <v>1</v>
      </c>
      <c r="H15" s="1">
        <v>0</v>
      </c>
      <c r="I15" s="1">
        <v>0</v>
      </c>
      <c r="J15" s="1">
        <v>0</v>
      </c>
      <c r="K15" s="2">
        <f t="shared" si="0"/>
        <v>1.1058201058201058</v>
      </c>
      <c r="L15" s="2">
        <f t="shared" si="1"/>
        <v>5.2910052910052907E-3</v>
      </c>
      <c r="M15" s="2">
        <f>(H15+I15)/C15</f>
        <v>0</v>
      </c>
      <c r="N15" s="1">
        <v>1</v>
      </c>
    </row>
    <row r="16" spans="1:14" x14ac:dyDescent="0.3"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</row>
    <row r="17" spans="1:14" x14ac:dyDescent="0.3">
      <c r="D17" s="1"/>
    </row>
    <row r="18" spans="1:14" ht="43.2" x14ac:dyDescent="0.3">
      <c r="A18" s="4" t="s">
        <v>53</v>
      </c>
      <c r="B18" s="4" t="s">
        <v>19</v>
      </c>
      <c r="C18" s="4" t="s">
        <v>17</v>
      </c>
      <c r="D18" s="4" t="s">
        <v>18</v>
      </c>
      <c r="E18" s="5" t="s">
        <v>16</v>
      </c>
      <c r="F18" s="4" t="s">
        <v>15</v>
      </c>
      <c r="G18" s="4" t="s">
        <v>14</v>
      </c>
      <c r="H18" s="4" t="s">
        <v>13</v>
      </c>
      <c r="I18" s="4" t="s">
        <v>12</v>
      </c>
      <c r="J18" s="4" t="s">
        <v>11</v>
      </c>
      <c r="K18" s="4" t="s">
        <v>10</v>
      </c>
      <c r="L18" s="4" t="s">
        <v>9</v>
      </c>
      <c r="M18" s="4" t="s">
        <v>8</v>
      </c>
      <c r="N18" s="7" t="s">
        <v>7</v>
      </c>
    </row>
    <row r="19" spans="1:14" x14ac:dyDescent="0.3">
      <c r="A19" s="1">
        <v>21</v>
      </c>
      <c r="B19" t="s">
        <v>20</v>
      </c>
      <c r="C19" s="1">
        <f>D19+H19+I19+J19</f>
        <v>120</v>
      </c>
      <c r="D19" s="1">
        <v>105</v>
      </c>
      <c r="E19" s="1">
        <v>0</v>
      </c>
      <c r="F19" s="1">
        <f>D19-G19</f>
        <v>73</v>
      </c>
      <c r="G19" s="1">
        <v>32</v>
      </c>
      <c r="H19" s="1">
        <v>15</v>
      </c>
      <c r="I19" s="1">
        <v>0</v>
      </c>
      <c r="J19" s="1">
        <v>0</v>
      </c>
      <c r="K19" s="2">
        <f>F19/C19</f>
        <v>0.60833333333333328</v>
      </c>
      <c r="L19" s="2">
        <f>G19/C19</f>
        <v>0.26666666666666666</v>
      </c>
      <c r="M19" s="2">
        <f>(H19+I19)/C19</f>
        <v>0.125</v>
      </c>
      <c r="N19" s="1">
        <v>32</v>
      </c>
    </row>
    <row r="20" spans="1:14" x14ac:dyDescent="0.3">
      <c r="A20" s="1">
        <v>43</v>
      </c>
      <c r="B20" t="s">
        <v>21</v>
      </c>
      <c r="C20" s="1">
        <f>D20+H20+I20+J20</f>
        <v>285</v>
      </c>
      <c r="D20" s="1">
        <v>208</v>
      </c>
      <c r="E20" s="1">
        <f>SUM(H19:I19)</f>
        <v>15</v>
      </c>
      <c r="F20" s="1">
        <f>D20-G20+E20</f>
        <v>156</v>
      </c>
      <c r="G20" s="1">
        <v>67</v>
      </c>
      <c r="H20" s="1">
        <v>16</v>
      </c>
      <c r="I20" s="1">
        <v>5</v>
      </c>
      <c r="J20" s="1">
        <v>56</v>
      </c>
      <c r="K20" s="2">
        <f t="shared" ref="K20:K25" si="6">F20/C20</f>
        <v>0.54736842105263162</v>
      </c>
      <c r="L20" s="2">
        <f t="shared" ref="L20:L28" si="7">G20/C20</f>
        <v>0.23508771929824562</v>
      </c>
      <c r="M20" s="2">
        <f t="shared" ref="M20:M28" si="8">(H20+I20)/C20</f>
        <v>7.3684210526315783E-2</v>
      </c>
      <c r="N20" s="1">
        <v>55</v>
      </c>
    </row>
    <row r="21" spans="1:14" x14ac:dyDescent="0.3">
      <c r="A21" s="1">
        <v>50</v>
      </c>
      <c r="B21" t="s">
        <v>22</v>
      </c>
      <c r="C21" s="1">
        <f t="shared" ref="C21:C28" si="9">D21+H21+I21+J21</f>
        <v>911</v>
      </c>
      <c r="D21" s="1">
        <v>741</v>
      </c>
      <c r="E21" s="1">
        <f t="shared" ref="E21:E28" si="10">SUM(H20:I20)</f>
        <v>21</v>
      </c>
      <c r="F21" s="1">
        <f t="shared" ref="F21:F27" si="11">D21-G21+E21</f>
        <v>632</v>
      </c>
      <c r="G21" s="1">
        <v>130</v>
      </c>
      <c r="H21" s="1">
        <v>115</v>
      </c>
      <c r="I21" s="1">
        <v>0</v>
      </c>
      <c r="J21" s="1">
        <v>55</v>
      </c>
      <c r="K21" s="2">
        <f t="shared" si="6"/>
        <v>0.69374313940724475</v>
      </c>
      <c r="L21" s="2">
        <f t="shared" si="7"/>
        <v>0.14270032930845225</v>
      </c>
      <c r="M21" s="2">
        <f t="shared" si="8"/>
        <v>0.12623490669593854</v>
      </c>
      <c r="N21" s="1">
        <v>123</v>
      </c>
    </row>
    <row r="22" spans="1:14" x14ac:dyDescent="0.3">
      <c r="A22" s="1">
        <v>14</v>
      </c>
      <c r="B22" t="s">
        <v>23</v>
      </c>
      <c r="C22" s="1">
        <f t="shared" si="9"/>
        <v>509</v>
      </c>
      <c r="D22" s="1">
        <v>385</v>
      </c>
      <c r="E22" s="1">
        <f t="shared" si="10"/>
        <v>115</v>
      </c>
      <c r="F22" s="1">
        <f t="shared" si="11"/>
        <v>444</v>
      </c>
      <c r="G22" s="1">
        <v>56</v>
      </c>
      <c r="H22" s="1">
        <v>22</v>
      </c>
      <c r="I22" s="1">
        <v>18</v>
      </c>
      <c r="J22" s="1">
        <v>84</v>
      </c>
      <c r="K22" s="2">
        <f t="shared" si="6"/>
        <v>0.87229862475442044</v>
      </c>
      <c r="L22" s="2">
        <f t="shared" si="7"/>
        <v>0.1100196463654224</v>
      </c>
      <c r="M22" s="2">
        <f t="shared" si="8"/>
        <v>7.8585461689587424E-2</v>
      </c>
      <c r="N22" s="1">
        <v>60</v>
      </c>
    </row>
    <row r="23" spans="1:14" x14ac:dyDescent="0.3">
      <c r="A23" s="1">
        <v>17</v>
      </c>
      <c r="B23" t="s">
        <v>24</v>
      </c>
      <c r="C23" s="1">
        <f t="shared" si="9"/>
        <v>304</v>
      </c>
      <c r="D23" s="1">
        <v>299</v>
      </c>
      <c r="E23" s="1">
        <f t="shared" si="10"/>
        <v>40</v>
      </c>
      <c r="F23" s="1">
        <v>286</v>
      </c>
      <c r="G23" s="1">
        <v>19</v>
      </c>
      <c r="H23" s="1">
        <v>3</v>
      </c>
      <c r="I23" s="1">
        <v>2</v>
      </c>
      <c r="J23" s="1">
        <v>0</v>
      </c>
      <c r="K23" s="2">
        <f t="shared" si="6"/>
        <v>0.94078947368421051</v>
      </c>
      <c r="L23" s="2">
        <f t="shared" si="7"/>
        <v>6.25E-2</v>
      </c>
      <c r="M23" s="2">
        <f t="shared" si="8"/>
        <v>1.6447368421052631E-2</v>
      </c>
      <c r="N23" s="1">
        <v>19</v>
      </c>
    </row>
    <row r="24" spans="1:14" x14ac:dyDescent="0.3">
      <c r="A24" s="1">
        <v>18</v>
      </c>
      <c r="B24" t="s">
        <v>25</v>
      </c>
      <c r="C24" s="1">
        <f t="shared" si="9"/>
        <v>410</v>
      </c>
      <c r="D24" s="1">
        <v>253</v>
      </c>
      <c r="E24" s="1">
        <f t="shared" si="10"/>
        <v>5</v>
      </c>
      <c r="F24" s="1">
        <f t="shared" si="11"/>
        <v>214</v>
      </c>
      <c r="G24" s="1">
        <v>44</v>
      </c>
      <c r="H24" s="1">
        <v>45</v>
      </c>
      <c r="I24" s="1">
        <v>0</v>
      </c>
      <c r="J24" s="1">
        <v>112</v>
      </c>
      <c r="K24" s="2">
        <f t="shared" si="6"/>
        <v>0.52195121951219514</v>
      </c>
      <c r="L24" s="2">
        <f t="shared" si="7"/>
        <v>0.10731707317073171</v>
      </c>
      <c r="M24" s="2">
        <f t="shared" si="8"/>
        <v>0.10975609756097561</v>
      </c>
      <c r="N24" s="1">
        <v>37</v>
      </c>
    </row>
    <row r="25" spans="1:14" x14ac:dyDescent="0.3">
      <c r="A25" s="1">
        <v>15</v>
      </c>
      <c r="B25" t="s">
        <v>26</v>
      </c>
      <c r="C25" s="1">
        <f t="shared" si="9"/>
        <v>885</v>
      </c>
      <c r="D25" s="1">
        <v>765</v>
      </c>
      <c r="E25" s="1">
        <f t="shared" si="10"/>
        <v>45</v>
      </c>
      <c r="F25" s="1">
        <f t="shared" si="11"/>
        <v>699</v>
      </c>
      <c r="G25" s="1">
        <v>111</v>
      </c>
      <c r="H25" s="1">
        <v>46</v>
      </c>
      <c r="I25" s="1">
        <v>24</v>
      </c>
      <c r="J25" s="1">
        <v>50</v>
      </c>
      <c r="K25" s="2">
        <f t="shared" si="6"/>
        <v>0.78983050847457625</v>
      </c>
      <c r="L25" s="2">
        <f t="shared" si="7"/>
        <v>0.12542372881355932</v>
      </c>
      <c r="M25" s="2">
        <f t="shared" si="8"/>
        <v>7.909604519774012E-2</v>
      </c>
      <c r="N25" s="1">
        <v>53</v>
      </c>
    </row>
    <row r="26" spans="1:14" x14ac:dyDescent="0.3">
      <c r="A26" s="1">
        <v>36</v>
      </c>
      <c r="B26" t="s">
        <v>27</v>
      </c>
      <c r="C26" s="1">
        <f t="shared" si="9"/>
        <v>1001</v>
      </c>
      <c r="D26" s="1">
        <v>895</v>
      </c>
      <c r="E26" s="1">
        <f t="shared" si="10"/>
        <v>70</v>
      </c>
      <c r="F26" s="1">
        <f t="shared" si="11"/>
        <v>790</v>
      </c>
      <c r="G26" s="1">
        <v>175</v>
      </c>
      <c r="H26" s="1">
        <v>78</v>
      </c>
      <c r="I26" s="1">
        <v>5</v>
      </c>
      <c r="J26" s="1">
        <v>23</v>
      </c>
      <c r="K26" s="2">
        <f>F26/C26</f>
        <v>0.78921078921078924</v>
      </c>
      <c r="L26" s="2">
        <f t="shared" si="7"/>
        <v>0.17482517482517482</v>
      </c>
      <c r="M26" s="2">
        <f t="shared" si="8"/>
        <v>8.2917082917082913E-2</v>
      </c>
      <c r="N26" s="1">
        <v>131</v>
      </c>
    </row>
    <row r="27" spans="1:14" x14ac:dyDescent="0.3">
      <c r="A27" s="1">
        <v>15</v>
      </c>
      <c r="B27" t="s">
        <v>28</v>
      </c>
      <c r="C27" s="1">
        <f t="shared" si="9"/>
        <v>768</v>
      </c>
      <c r="D27" s="1">
        <v>704</v>
      </c>
      <c r="E27" s="1">
        <f t="shared" si="10"/>
        <v>83</v>
      </c>
      <c r="F27" s="1">
        <f t="shared" si="11"/>
        <v>630</v>
      </c>
      <c r="G27" s="1">
        <v>157</v>
      </c>
      <c r="H27" s="1">
        <v>54</v>
      </c>
      <c r="I27" s="1">
        <v>10</v>
      </c>
      <c r="J27" s="1">
        <v>0</v>
      </c>
      <c r="K27" s="2">
        <f>F27/C27</f>
        <v>0.8203125</v>
      </c>
      <c r="L27" s="2">
        <f t="shared" si="7"/>
        <v>0.20442708333333334</v>
      </c>
      <c r="M27" s="2">
        <f t="shared" si="8"/>
        <v>8.3333333333333329E-2</v>
      </c>
      <c r="N27" s="1">
        <v>95</v>
      </c>
    </row>
    <row r="28" spans="1:14" x14ac:dyDescent="0.3">
      <c r="A28" s="1">
        <v>2</v>
      </c>
      <c r="B28" t="s">
        <v>38</v>
      </c>
      <c r="C28" s="1">
        <f t="shared" si="9"/>
        <v>205</v>
      </c>
      <c r="D28" s="1">
        <v>205</v>
      </c>
      <c r="E28" s="1">
        <f t="shared" si="10"/>
        <v>64</v>
      </c>
      <c r="F28" s="1">
        <v>220</v>
      </c>
      <c r="G28" s="1">
        <v>51</v>
      </c>
      <c r="H28" s="1">
        <v>0</v>
      </c>
      <c r="I28" s="1">
        <v>0</v>
      </c>
      <c r="J28" s="1">
        <v>0</v>
      </c>
      <c r="K28" s="2">
        <f>F28/C28</f>
        <v>1.0731707317073171</v>
      </c>
      <c r="L28" s="2">
        <f t="shared" si="7"/>
        <v>0.24878048780487805</v>
      </c>
      <c r="M28" s="2">
        <f t="shared" si="8"/>
        <v>0</v>
      </c>
      <c r="N28" s="1">
        <v>35</v>
      </c>
    </row>
    <row r="29" spans="1:14" x14ac:dyDescent="0.3">
      <c r="A29" s="1">
        <f>SUM(A19:A28)</f>
        <v>231</v>
      </c>
      <c r="K29" s="2"/>
    </row>
    <row r="30" spans="1:14" x14ac:dyDescent="0.3">
      <c r="A30" s="1"/>
      <c r="K30" s="2"/>
    </row>
    <row r="31" spans="1:14" ht="43.2" x14ac:dyDescent="0.3">
      <c r="A31" s="1"/>
      <c r="B31" s="4" t="s">
        <v>19</v>
      </c>
      <c r="C31" s="4" t="s">
        <v>18</v>
      </c>
      <c r="D31" s="4" t="s">
        <v>54</v>
      </c>
      <c r="E31" s="13" t="s">
        <v>55</v>
      </c>
      <c r="K31" s="2"/>
    </row>
    <row r="32" spans="1:14" x14ac:dyDescent="0.3">
      <c r="A32" s="2">
        <f>A19/$A$29</f>
        <v>9.0909090909090912E-2</v>
      </c>
      <c r="B32" t="s">
        <v>20</v>
      </c>
      <c r="C32" s="1">
        <v>105</v>
      </c>
      <c r="D32">
        <v>105</v>
      </c>
      <c r="E32" s="14">
        <f>0.2*D32</f>
        <v>21</v>
      </c>
      <c r="F32" s="6">
        <f>C32/$C$42</f>
        <v>2.3026315789473683E-2</v>
      </c>
      <c r="K32" s="2"/>
    </row>
    <row r="33" spans="1:11" x14ac:dyDescent="0.3">
      <c r="A33" s="2">
        <f t="shared" ref="A33:A41" si="12">A20/$A$29</f>
        <v>0.18614718614718614</v>
      </c>
      <c r="B33" t="s">
        <v>21</v>
      </c>
      <c r="C33" s="1">
        <v>208</v>
      </c>
      <c r="D33">
        <f>D32+C33</f>
        <v>313</v>
      </c>
      <c r="E33" s="14">
        <f t="shared" ref="E33:E40" si="13">0.2*D33</f>
        <v>62.6</v>
      </c>
      <c r="F33" s="6">
        <f>C33/$C$42</f>
        <v>4.5614035087719301E-2</v>
      </c>
      <c r="K33" s="2"/>
    </row>
    <row r="34" spans="1:11" x14ac:dyDescent="0.3">
      <c r="A34" s="2">
        <f t="shared" si="12"/>
        <v>0.21645021645021645</v>
      </c>
      <c r="B34" t="s">
        <v>22</v>
      </c>
      <c r="C34" s="1">
        <v>741</v>
      </c>
      <c r="D34">
        <f t="shared" ref="D34:D41" si="14">D33+C34</f>
        <v>1054</v>
      </c>
      <c r="E34" s="14">
        <f t="shared" si="13"/>
        <v>210.8</v>
      </c>
      <c r="F34" s="6">
        <f t="shared" ref="F34:F41" si="15">C34/$C$42</f>
        <v>0.16250000000000001</v>
      </c>
      <c r="K34" s="2"/>
    </row>
    <row r="35" spans="1:11" x14ac:dyDescent="0.3">
      <c r="A35" s="2">
        <f t="shared" si="12"/>
        <v>6.0606060606060608E-2</v>
      </c>
      <c r="B35" t="s">
        <v>23</v>
      </c>
      <c r="C35" s="1">
        <v>385</v>
      </c>
      <c r="D35">
        <f t="shared" si="14"/>
        <v>1439</v>
      </c>
      <c r="E35" s="14">
        <f t="shared" si="13"/>
        <v>287.8</v>
      </c>
      <c r="F35" s="6">
        <f t="shared" si="15"/>
        <v>8.4429824561403508E-2</v>
      </c>
      <c r="I35" s="11" t="s">
        <v>44</v>
      </c>
      <c r="J35" s="11" t="s">
        <v>45</v>
      </c>
    </row>
    <row r="36" spans="1:11" x14ac:dyDescent="0.3">
      <c r="A36" s="2">
        <f t="shared" si="12"/>
        <v>7.3593073593073599E-2</v>
      </c>
      <c r="B36" t="s">
        <v>24</v>
      </c>
      <c r="C36" s="1">
        <v>299</v>
      </c>
      <c r="D36">
        <f t="shared" si="14"/>
        <v>1738</v>
      </c>
      <c r="E36" s="14">
        <f t="shared" si="13"/>
        <v>347.6</v>
      </c>
      <c r="F36" s="6">
        <f>C36/$C$42</f>
        <v>6.5570175438596487E-2</v>
      </c>
      <c r="I36">
        <v>49385</v>
      </c>
      <c r="J36">
        <v>55100</v>
      </c>
      <c r="K36" s="6">
        <f>(J36-I36)/I36</f>
        <v>0.11572339779285208</v>
      </c>
    </row>
    <row r="37" spans="1:11" x14ac:dyDescent="0.3">
      <c r="A37" s="2">
        <f t="shared" si="12"/>
        <v>7.792207792207792E-2</v>
      </c>
      <c r="B37" t="s">
        <v>25</v>
      </c>
      <c r="C37" s="1">
        <v>253</v>
      </c>
      <c r="D37">
        <f t="shared" si="14"/>
        <v>1991</v>
      </c>
      <c r="E37" s="14">
        <f t="shared" si="13"/>
        <v>398.20000000000005</v>
      </c>
      <c r="F37" s="6">
        <f t="shared" si="15"/>
        <v>5.5482456140350876E-2</v>
      </c>
    </row>
    <row r="38" spans="1:11" x14ac:dyDescent="0.3">
      <c r="A38" s="2">
        <f t="shared" si="12"/>
        <v>6.4935064935064929E-2</v>
      </c>
      <c r="B38" t="s">
        <v>26</v>
      </c>
      <c r="C38" s="1">
        <v>765</v>
      </c>
      <c r="D38">
        <f t="shared" si="14"/>
        <v>2756</v>
      </c>
      <c r="E38" s="14">
        <f t="shared" si="13"/>
        <v>551.20000000000005</v>
      </c>
      <c r="F38" s="6">
        <f t="shared" si="15"/>
        <v>0.16776315789473684</v>
      </c>
      <c r="J38">
        <f>J36-I36</f>
        <v>5715</v>
      </c>
      <c r="K38" s="2"/>
    </row>
    <row r="39" spans="1:11" x14ac:dyDescent="0.3">
      <c r="A39" s="2">
        <f t="shared" si="12"/>
        <v>0.15584415584415584</v>
      </c>
      <c r="B39" t="s">
        <v>27</v>
      </c>
      <c r="C39" s="1">
        <v>895</v>
      </c>
      <c r="D39">
        <f t="shared" si="14"/>
        <v>3651</v>
      </c>
      <c r="E39" s="14">
        <f t="shared" si="13"/>
        <v>730.2</v>
      </c>
      <c r="F39" s="6">
        <f t="shared" si="15"/>
        <v>0.1962719298245614</v>
      </c>
      <c r="K39" s="2"/>
    </row>
    <row r="40" spans="1:11" x14ac:dyDescent="0.3">
      <c r="A40" s="2">
        <f t="shared" si="12"/>
        <v>6.4935064935064929E-2</v>
      </c>
      <c r="B40" t="s">
        <v>28</v>
      </c>
      <c r="C40" s="1">
        <v>704</v>
      </c>
      <c r="D40">
        <f t="shared" si="14"/>
        <v>4355</v>
      </c>
      <c r="E40" s="14">
        <f t="shared" si="13"/>
        <v>871</v>
      </c>
      <c r="F40" s="6">
        <f t="shared" si="15"/>
        <v>0.15438596491228071</v>
      </c>
      <c r="K40" s="2"/>
    </row>
    <row r="41" spans="1:11" x14ac:dyDescent="0.3">
      <c r="A41" s="2">
        <f t="shared" si="12"/>
        <v>8.658008658008658E-3</v>
      </c>
      <c r="B41" t="s">
        <v>38</v>
      </c>
      <c r="C41" s="1">
        <v>205</v>
      </c>
      <c r="D41">
        <f t="shared" si="14"/>
        <v>4560</v>
      </c>
      <c r="E41">
        <v>4560</v>
      </c>
      <c r="F41" s="6">
        <f t="shared" si="15"/>
        <v>4.4956140350877194E-2</v>
      </c>
      <c r="K41" s="2"/>
    </row>
    <row r="42" spans="1:11" x14ac:dyDescent="0.3">
      <c r="A42" s="1"/>
      <c r="C42" s="14">
        <f>SUM(C32:C41)</f>
        <v>4560</v>
      </c>
      <c r="D42" s="14">
        <f>SUM(D32:D41)</f>
        <v>21962</v>
      </c>
      <c r="E42" s="14">
        <f>SUM(E32:E41)</f>
        <v>8040.4</v>
      </c>
      <c r="K42" s="2"/>
    </row>
    <row r="43" spans="1:11" x14ac:dyDescent="0.3">
      <c r="A43" s="1"/>
      <c r="D43" s="14">
        <f>C42+D42</f>
        <v>26522</v>
      </c>
      <c r="E43" s="14">
        <f>C42+E42</f>
        <v>12600.4</v>
      </c>
      <c r="G43">
        <f>(D43-E43)/D43</f>
        <v>0.52490762385943746</v>
      </c>
      <c r="K43" s="2"/>
    </row>
    <row r="44" spans="1:11" x14ac:dyDescent="0.3">
      <c r="A44" s="1"/>
      <c r="K44" s="2"/>
    </row>
    <row r="45" spans="1:11" x14ac:dyDescent="0.3">
      <c r="A45" s="1"/>
      <c r="K45" s="2"/>
    </row>
    <row r="46" spans="1:11" x14ac:dyDescent="0.3">
      <c r="C46" s="15" t="s">
        <v>64</v>
      </c>
    </row>
    <row r="47" spans="1:11" ht="28.8" x14ac:dyDescent="0.3">
      <c r="A47" s="4" t="s">
        <v>33</v>
      </c>
      <c r="B47" s="4" t="s">
        <v>19</v>
      </c>
      <c r="C47" s="4" t="s">
        <v>56</v>
      </c>
      <c r="D47" s="4" t="s">
        <v>57</v>
      </c>
      <c r="E47" s="4" t="s">
        <v>58</v>
      </c>
      <c r="F47" s="4" t="s">
        <v>59</v>
      </c>
      <c r="G47" s="3" t="s">
        <v>60</v>
      </c>
      <c r="H47" s="3" t="s">
        <v>61</v>
      </c>
      <c r="I47" s="3" t="s">
        <v>62</v>
      </c>
      <c r="J47" s="3" t="s">
        <v>63</v>
      </c>
    </row>
    <row r="48" spans="1:11" x14ac:dyDescent="0.3">
      <c r="A48" s="1">
        <v>19</v>
      </c>
      <c r="B48" t="s">
        <v>20</v>
      </c>
      <c r="C48" s="14">
        <f t="shared" ref="C48:C57" si="16">A32*$C$58</f>
        <v>240.90909090909091</v>
      </c>
      <c r="D48" s="14">
        <f t="shared" ref="D48:D57" si="17">A32*$D$58</f>
        <v>204.54545454545456</v>
      </c>
      <c r="E48" s="14">
        <f t="shared" ref="E48:E57" si="18">A32*$E$58</f>
        <v>1638.6363636363637</v>
      </c>
      <c r="F48" s="14">
        <f t="shared" ref="F48:F57" si="19">A32*$F$58</f>
        <v>781.81818181818187</v>
      </c>
      <c r="G48" s="14">
        <f t="shared" ref="G48:G57" si="20">A32*$G$58</f>
        <v>163.18181818181819</v>
      </c>
      <c r="H48" s="14">
        <f t="shared" ref="H48:H57" si="21">A32*$H$58</f>
        <v>138.63636363636363</v>
      </c>
      <c r="I48" s="14">
        <f t="shared" ref="I48:I57" si="22">A32*$I$58</f>
        <v>414.54545454545456</v>
      </c>
      <c r="J48" s="14">
        <f t="shared" ref="J48:J57" si="23">A32*$J$58</f>
        <v>907.27272727272725</v>
      </c>
    </row>
    <row r="49" spans="1:10" x14ac:dyDescent="0.3">
      <c r="A49" s="1">
        <v>42</v>
      </c>
      <c r="B49" t="s">
        <v>21</v>
      </c>
      <c r="C49" s="14">
        <f t="shared" si="16"/>
        <v>493.29004329004329</v>
      </c>
      <c r="D49" s="14">
        <f t="shared" si="17"/>
        <v>418.83116883116884</v>
      </c>
      <c r="E49" s="14">
        <f t="shared" si="18"/>
        <v>3355.30303030303</v>
      </c>
      <c r="F49" s="14">
        <f t="shared" si="19"/>
        <v>1600.8658008658008</v>
      </c>
      <c r="G49" s="14">
        <f t="shared" si="20"/>
        <v>334.13419913419915</v>
      </c>
      <c r="H49" s="14">
        <f t="shared" si="21"/>
        <v>283.87445887445887</v>
      </c>
      <c r="I49" s="14">
        <f t="shared" si="22"/>
        <v>848.83116883116884</v>
      </c>
      <c r="J49" s="14">
        <f t="shared" si="23"/>
        <v>1857.7489177489176</v>
      </c>
    </row>
    <row r="50" spans="1:10" x14ac:dyDescent="0.3">
      <c r="A50" s="1">
        <v>46</v>
      </c>
      <c r="B50" t="s">
        <v>22</v>
      </c>
      <c r="C50" s="14">
        <f t="shared" si="16"/>
        <v>573.59307359307354</v>
      </c>
      <c r="D50" s="14">
        <f t="shared" si="17"/>
        <v>487.01298701298703</v>
      </c>
      <c r="E50" s="14">
        <f t="shared" si="18"/>
        <v>3901.5151515151515</v>
      </c>
      <c r="F50" s="14">
        <f t="shared" si="19"/>
        <v>1861.4718614718615</v>
      </c>
      <c r="G50" s="14">
        <f t="shared" si="20"/>
        <v>388.52813852813853</v>
      </c>
      <c r="H50" s="14">
        <f t="shared" si="21"/>
        <v>330.08658008658006</v>
      </c>
      <c r="I50" s="14">
        <f t="shared" si="22"/>
        <v>987.01298701298697</v>
      </c>
      <c r="J50" s="14">
        <f t="shared" si="23"/>
        <v>2160.1731601731603</v>
      </c>
    </row>
    <row r="51" spans="1:10" x14ac:dyDescent="0.3">
      <c r="A51" s="1">
        <v>17</v>
      </c>
      <c r="B51" t="s">
        <v>23</v>
      </c>
      <c r="C51" s="14">
        <f t="shared" si="16"/>
        <v>160.60606060606062</v>
      </c>
      <c r="D51" s="14">
        <f t="shared" si="17"/>
        <v>136.36363636363637</v>
      </c>
      <c r="E51" s="14">
        <f t="shared" si="18"/>
        <v>1092.4242424242425</v>
      </c>
      <c r="F51" s="14">
        <f t="shared" si="19"/>
        <v>521.21212121212125</v>
      </c>
      <c r="G51" s="14">
        <f t="shared" si="20"/>
        <v>108.7878787878788</v>
      </c>
      <c r="H51" s="14">
        <f t="shared" si="21"/>
        <v>92.424242424242422</v>
      </c>
      <c r="I51" s="14">
        <f t="shared" si="22"/>
        <v>276.36363636363637</v>
      </c>
      <c r="J51" s="14">
        <f t="shared" si="23"/>
        <v>604.84848484848487</v>
      </c>
    </row>
    <row r="52" spans="1:10" x14ac:dyDescent="0.3">
      <c r="A52" s="1">
        <v>15</v>
      </c>
      <c r="B52" t="s">
        <v>24</v>
      </c>
      <c r="C52" s="14">
        <f t="shared" si="16"/>
        <v>195.02164502164504</v>
      </c>
      <c r="D52" s="14">
        <f t="shared" si="17"/>
        <v>165.58441558441561</v>
      </c>
      <c r="E52" s="14">
        <f t="shared" si="18"/>
        <v>1326.5151515151517</v>
      </c>
      <c r="F52" s="14">
        <f t="shared" si="19"/>
        <v>632.90043290043297</v>
      </c>
      <c r="G52" s="14">
        <f t="shared" si="20"/>
        <v>132.09956709956711</v>
      </c>
      <c r="H52" s="14">
        <f t="shared" si="21"/>
        <v>112.22943722943724</v>
      </c>
      <c r="I52" s="14">
        <f t="shared" si="22"/>
        <v>335.58441558441564</v>
      </c>
      <c r="J52" s="14">
        <f t="shared" si="23"/>
        <v>734.45887445887456</v>
      </c>
    </row>
    <row r="53" spans="1:10" x14ac:dyDescent="0.3">
      <c r="A53" s="1">
        <v>17</v>
      </c>
      <c r="B53" t="s">
        <v>25</v>
      </c>
      <c r="C53" s="14">
        <f t="shared" si="16"/>
        <v>206.49350649350649</v>
      </c>
      <c r="D53" s="14">
        <f t="shared" si="17"/>
        <v>175.32467532467533</v>
      </c>
      <c r="E53" s="14">
        <f t="shared" si="18"/>
        <v>1404.5454545454545</v>
      </c>
      <c r="F53" s="14">
        <f t="shared" si="19"/>
        <v>670.12987012987014</v>
      </c>
      <c r="G53" s="14">
        <f t="shared" si="20"/>
        <v>139.87012987012986</v>
      </c>
      <c r="H53" s="14">
        <f t="shared" si="21"/>
        <v>118.83116883116882</v>
      </c>
      <c r="I53" s="14">
        <f t="shared" si="22"/>
        <v>355.3246753246753</v>
      </c>
      <c r="J53" s="14">
        <f t="shared" si="23"/>
        <v>777.66233766233768</v>
      </c>
    </row>
    <row r="54" spans="1:10" x14ac:dyDescent="0.3">
      <c r="A54" s="1">
        <v>9</v>
      </c>
      <c r="B54" t="s">
        <v>26</v>
      </c>
      <c r="C54" s="14">
        <f t="shared" si="16"/>
        <v>172.07792207792207</v>
      </c>
      <c r="D54" s="14">
        <f t="shared" si="17"/>
        <v>146.10389610389609</v>
      </c>
      <c r="E54" s="14">
        <f t="shared" si="18"/>
        <v>1170.4545454545453</v>
      </c>
      <c r="F54" s="14">
        <f t="shared" si="19"/>
        <v>558.44155844155841</v>
      </c>
      <c r="G54" s="14">
        <f t="shared" si="20"/>
        <v>116.55844155844154</v>
      </c>
      <c r="H54" s="14">
        <f t="shared" si="21"/>
        <v>99.025974025974023</v>
      </c>
      <c r="I54" s="14">
        <f t="shared" si="22"/>
        <v>296.10389610389609</v>
      </c>
      <c r="J54" s="14">
        <f t="shared" si="23"/>
        <v>648.05194805194799</v>
      </c>
    </row>
    <row r="55" spans="1:10" x14ac:dyDescent="0.3">
      <c r="A55" s="1">
        <v>22</v>
      </c>
      <c r="B55" t="s">
        <v>27</v>
      </c>
      <c r="C55" s="14">
        <f t="shared" si="16"/>
        <v>412.98701298701297</v>
      </c>
      <c r="D55" s="14">
        <f t="shared" si="17"/>
        <v>350.64935064935065</v>
      </c>
      <c r="E55" s="14">
        <f t="shared" si="18"/>
        <v>2809.090909090909</v>
      </c>
      <c r="F55" s="14">
        <f t="shared" si="19"/>
        <v>1340.2597402597403</v>
      </c>
      <c r="G55" s="14">
        <f t="shared" si="20"/>
        <v>279.74025974025972</v>
      </c>
      <c r="H55" s="14">
        <f t="shared" si="21"/>
        <v>237.66233766233765</v>
      </c>
      <c r="I55" s="14">
        <f t="shared" si="22"/>
        <v>710.64935064935059</v>
      </c>
      <c r="J55" s="14">
        <f t="shared" si="23"/>
        <v>1555.3246753246754</v>
      </c>
    </row>
    <row r="56" spans="1:10" x14ac:dyDescent="0.3">
      <c r="A56" s="1">
        <v>3</v>
      </c>
      <c r="B56" t="s">
        <v>28</v>
      </c>
      <c r="C56" s="14">
        <f t="shared" si="16"/>
        <v>172.07792207792207</v>
      </c>
      <c r="D56" s="14">
        <f t="shared" si="17"/>
        <v>146.10389610389609</v>
      </c>
      <c r="E56" s="14">
        <f t="shared" si="18"/>
        <v>1170.4545454545453</v>
      </c>
      <c r="F56" s="14">
        <f t="shared" si="19"/>
        <v>558.44155844155841</v>
      </c>
      <c r="G56" s="14">
        <f t="shared" si="20"/>
        <v>116.55844155844154</v>
      </c>
      <c r="H56" s="14">
        <f t="shared" si="21"/>
        <v>99.025974025974023</v>
      </c>
      <c r="I56" s="14">
        <f t="shared" si="22"/>
        <v>296.10389610389609</v>
      </c>
      <c r="J56" s="14">
        <f t="shared" si="23"/>
        <v>648.05194805194799</v>
      </c>
    </row>
    <row r="57" spans="1:10" x14ac:dyDescent="0.3">
      <c r="A57" s="1">
        <v>2</v>
      </c>
      <c r="B57" t="s">
        <v>38</v>
      </c>
      <c r="C57" s="14">
        <f t="shared" si="16"/>
        <v>22.943722943722943</v>
      </c>
      <c r="D57" s="14">
        <f t="shared" si="17"/>
        <v>19.480519480519479</v>
      </c>
      <c r="E57" s="14">
        <f t="shared" si="18"/>
        <v>156.06060606060606</v>
      </c>
      <c r="F57" s="14">
        <f t="shared" si="19"/>
        <v>74.458874458874462</v>
      </c>
      <c r="G57" s="14">
        <f t="shared" si="20"/>
        <v>15.541125541125542</v>
      </c>
      <c r="H57" s="14">
        <f t="shared" si="21"/>
        <v>13.203463203463203</v>
      </c>
      <c r="I57" s="14">
        <f t="shared" si="22"/>
        <v>39.480519480519483</v>
      </c>
      <c r="J57" s="14">
        <f t="shared" si="23"/>
        <v>86.406926406926402</v>
      </c>
    </row>
    <row r="58" spans="1:10" x14ac:dyDescent="0.3">
      <c r="B58">
        <f>SUM(C58:J58)</f>
        <v>49385</v>
      </c>
      <c r="C58">
        <v>2650</v>
      </c>
      <c r="D58">
        <v>2250</v>
      </c>
      <c r="E58">
        <v>18025</v>
      </c>
      <c r="F58">
        <v>8600</v>
      </c>
      <c r="G58">
        <v>1795</v>
      </c>
      <c r="H58">
        <v>1525</v>
      </c>
      <c r="I58">
        <v>4560</v>
      </c>
      <c r="J58">
        <v>9980</v>
      </c>
    </row>
    <row r="59" spans="1:10" x14ac:dyDescent="0.3">
      <c r="C59" s="6">
        <f>C58/$F$58</f>
        <v>0.30813953488372092</v>
      </c>
      <c r="D59" s="6">
        <f>D58/$F$58</f>
        <v>0.26162790697674421</v>
      </c>
      <c r="E59" s="6">
        <f>E58/$F$58</f>
        <v>2.0959302325581395</v>
      </c>
      <c r="F59" s="6">
        <f t="shared" ref="F59:J59" si="24">F58/$F$58</f>
        <v>1</v>
      </c>
      <c r="G59" s="6">
        <f t="shared" si="24"/>
        <v>0.20872093023255814</v>
      </c>
      <c r="H59" s="6">
        <f t="shared" si="24"/>
        <v>0.17732558139534885</v>
      </c>
      <c r="I59" s="6">
        <f t="shared" si="24"/>
        <v>0.53023255813953485</v>
      </c>
      <c r="J59" s="6">
        <f t="shared" si="24"/>
        <v>1.1604651162790698</v>
      </c>
    </row>
    <row r="61" spans="1:10" x14ac:dyDescent="0.3">
      <c r="C61" s="15" t="s">
        <v>65</v>
      </c>
    </row>
    <row r="62" spans="1:10" ht="28.8" x14ac:dyDescent="0.3">
      <c r="A62" s="4" t="s">
        <v>33</v>
      </c>
      <c r="B62" s="4" t="s">
        <v>19</v>
      </c>
      <c r="C62" s="4" t="s">
        <v>56</v>
      </c>
      <c r="D62" s="4" t="s">
        <v>57</v>
      </c>
      <c r="E62" s="4" t="s">
        <v>58</v>
      </c>
      <c r="F62" s="4" t="s">
        <v>59</v>
      </c>
      <c r="G62" s="3" t="s">
        <v>60</v>
      </c>
      <c r="H62" s="3" t="s">
        <v>61</v>
      </c>
      <c r="I62" s="3" t="s">
        <v>62</v>
      </c>
      <c r="J62" s="3" t="s">
        <v>63</v>
      </c>
    </row>
    <row r="63" spans="1:10" x14ac:dyDescent="0.3">
      <c r="A63" s="1">
        <v>19</v>
      </c>
      <c r="B63" t="s">
        <v>20</v>
      </c>
      <c r="C63" s="14">
        <f t="shared" ref="C63:C72" si="25">A32*$C$73</f>
        <v>262.27272727272725</v>
      </c>
      <c r="D63" s="14">
        <f t="shared" ref="D63:J71" si="26">$A32*D$73</f>
        <v>209.09090909090909</v>
      </c>
      <c r="E63" s="14">
        <f t="shared" si="26"/>
        <v>1830.3636363636365</v>
      </c>
      <c r="F63" s="14">
        <f t="shared" si="26"/>
        <v>1232.7272727272727</v>
      </c>
      <c r="G63" s="14">
        <f t="shared" si="26"/>
        <v>209.09090909090909</v>
      </c>
      <c r="H63" s="14">
        <f t="shared" si="26"/>
        <v>138.63636363636363</v>
      </c>
      <c r="I63" s="14">
        <f t="shared" si="26"/>
        <v>361.81818181818181</v>
      </c>
      <c r="J63" s="14">
        <f t="shared" si="26"/>
        <v>763.63636363636363</v>
      </c>
    </row>
    <row r="64" spans="1:10" x14ac:dyDescent="0.3">
      <c r="A64" s="1">
        <v>42</v>
      </c>
      <c r="B64" t="s">
        <v>21</v>
      </c>
      <c r="C64" s="14">
        <f t="shared" si="25"/>
        <v>537.03463203463207</v>
      </c>
      <c r="D64" s="14">
        <f t="shared" si="26"/>
        <v>428.13852813852816</v>
      </c>
      <c r="E64" s="14">
        <f t="shared" si="26"/>
        <v>3747.8874458874457</v>
      </c>
      <c r="F64" s="14">
        <f t="shared" si="26"/>
        <v>2524.1558441558441</v>
      </c>
      <c r="G64" s="14">
        <f t="shared" si="26"/>
        <v>428.13852813852816</v>
      </c>
      <c r="H64" s="14">
        <f t="shared" si="26"/>
        <v>283.87445887445887</v>
      </c>
      <c r="I64" s="14">
        <f t="shared" si="26"/>
        <v>740.86580086580091</v>
      </c>
      <c r="J64" s="14">
        <f t="shared" si="26"/>
        <v>1563.6363636363635</v>
      </c>
    </row>
    <row r="65" spans="1:10" x14ac:dyDescent="0.3">
      <c r="A65" s="1">
        <v>46</v>
      </c>
      <c r="B65" t="s">
        <v>22</v>
      </c>
      <c r="C65" s="14">
        <f t="shared" si="25"/>
        <v>624.45887445887445</v>
      </c>
      <c r="D65" s="14">
        <f t="shared" si="26"/>
        <v>497.83549783549785</v>
      </c>
      <c r="E65" s="14">
        <f t="shared" si="26"/>
        <v>4358.0086580086581</v>
      </c>
      <c r="F65" s="14">
        <f t="shared" si="26"/>
        <v>2935.0649350649351</v>
      </c>
      <c r="G65" s="14">
        <f t="shared" si="26"/>
        <v>497.83549783549785</v>
      </c>
      <c r="H65" s="14">
        <f t="shared" si="26"/>
        <v>330.08658008658006</v>
      </c>
      <c r="I65" s="14">
        <f t="shared" si="26"/>
        <v>861.47186147186142</v>
      </c>
      <c r="J65" s="14">
        <v>1802</v>
      </c>
    </row>
    <row r="66" spans="1:10" x14ac:dyDescent="0.3">
      <c r="A66" s="1">
        <v>17</v>
      </c>
      <c r="B66" t="s">
        <v>23</v>
      </c>
      <c r="C66" s="14">
        <f t="shared" si="25"/>
        <v>174.84848484848484</v>
      </c>
      <c r="D66" s="14">
        <f t="shared" si="26"/>
        <v>139.39393939393941</v>
      </c>
      <c r="E66" s="14">
        <f t="shared" si="26"/>
        <v>1220.2424242424242</v>
      </c>
      <c r="F66" s="14">
        <f t="shared" si="26"/>
        <v>821.81818181818187</v>
      </c>
      <c r="G66" s="14">
        <f t="shared" si="26"/>
        <v>139.39393939393941</v>
      </c>
      <c r="H66" s="14">
        <f t="shared" si="26"/>
        <v>92.424242424242422</v>
      </c>
      <c r="I66" s="14">
        <f t="shared" si="26"/>
        <v>241.21212121212122</v>
      </c>
      <c r="J66" s="14">
        <f t="shared" si="26"/>
        <v>509.09090909090912</v>
      </c>
    </row>
    <row r="67" spans="1:10" x14ac:dyDescent="0.3">
      <c r="A67" s="1">
        <v>15</v>
      </c>
      <c r="B67" t="s">
        <v>24</v>
      </c>
      <c r="C67" s="14">
        <f t="shared" si="25"/>
        <v>212.31601731601734</v>
      </c>
      <c r="D67" s="14">
        <f t="shared" si="26"/>
        <v>169.26406926406929</v>
      </c>
      <c r="E67" s="14">
        <f t="shared" si="26"/>
        <v>1481.7229437229439</v>
      </c>
      <c r="F67" s="14">
        <f t="shared" si="26"/>
        <v>997.92207792207796</v>
      </c>
      <c r="G67" s="14">
        <f t="shared" si="26"/>
        <v>169.26406926406929</v>
      </c>
      <c r="H67" s="14">
        <f t="shared" si="26"/>
        <v>112.22943722943724</v>
      </c>
      <c r="I67" s="14">
        <f t="shared" si="26"/>
        <v>292.90043290043292</v>
      </c>
      <c r="J67" s="14">
        <f t="shared" si="26"/>
        <v>618.18181818181824</v>
      </c>
    </row>
    <row r="68" spans="1:10" x14ac:dyDescent="0.3">
      <c r="A68" s="1">
        <v>17</v>
      </c>
      <c r="B68" t="s">
        <v>25</v>
      </c>
      <c r="C68" s="14">
        <f t="shared" si="25"/>
        <v>224.80519480519479</v>
      </c>
      <c r="D68" s="14">
        <f t="shared" si="26"/>
        <v>179.22077922077921</v>
      </c>
      <c r="E68" s="14">
        <f t="shared" si="26"/>
        <v>1568.8831168831168</v>
      </c>
      <c r="F68" s="14">
        <f t="shared" si="26"/>
        <v>1056.6233766233765</v>
      </c>
      <c r="G68" s="14">
        <f t="shared" si="26"/>
        <v>179.22077922077921</v>
      </c>
      <c r="H68" s="14">
        <f t="shared" si="26"/>
        <v>118.83116883116882</v>
      </c>
      <c r="I68" s="14">
        <f t="shared" si="26"/>
        <v>310.12987012987014</v>
      </c>
      <c r="J68" s="14">
        <f t="shared" si="26"/>
        <v>654.5454545454545</v>
      </c>
    </row>
    <row r="69" spans="1:10" x14ac:dyDescent="0.3">
      <c r="A69" s="1">
        <v>9</v>
      </c>
      <c r="B69" t="s">
        <v>26</v>
      </c>
      <c r="C69" s="14">
        <f t="shared" si="25"/>
        <v>187.33766233766232</v>
      </c>
      <c r="D69" s="14">
        <f t="shared" si="26"/>
        <v>149.35064935064935</v>
      </c>
      <c r="E69" s="14">
        <f t="shared" si="26"/>
        <v>1307.4025974025972</v>
      </c>
      <c r="F69" s="14">
        <f t="shared" si="26"/>
        <v>880.51948051948045</v>
      </c>
      <c r="G69" s="14">
        <f t="shared" si="26"/>
        <v>149.35064935064935</v>
      </c>
      <c r="H69" s="14">
        <f t="shared" si="26"/>
        <v>99.025974025974023</v>
      </c>
      <c r="I69" s="14">
        <f t="shared" si="26"/>
        <v>258.44155844155841</v>
      </c>
      <c r="J69" s="14">
        <f t="shared" si="26"/>
        <v>545.45454545454538</v>
      </c>
    </row>
    <row r="70" spans="1:10" x14ac:dyDescent="0.3">
      <c r="A70" s="1">
        <v>22</v>
      </c>
      <c r="B70" t="s">
        <v>27</v>
      </c>
      <c r="C70" s="14">
        <f t="shared" si="25"/>
        <v>449.61038961038957</v>
      </c>
      <c r="D70" s="14">
        <f t="shared" si="26"/>
        <v>358.44155844155841</v>
      </c>
      <c r="E70" s="14">
        <f t="shared" si="26"/>
        <v>3137.7662337662337</v>
      </c>
      <c r="F70" s="14">
        <f t="shared" si="26"/>
        <v>2113.2467532467531</v>
      </c>
      <c r="G70" s="14">
        <f t="shared" si="26"/>
        <v>358.44155844155841</v>
      </c>
      <c r="H70" s="14">
        <f t="shared" si="26"/>
        <v>237.66233766233765</v>
      </c>
      <c r="I70" s="14">
        <f t="shared" si="26"/>
        <v>620.25974025974028</v>
      </c>
      <c r="J70" s="14">
        <f t="shared" si="26"/>
        <v>1309.090909090909</v>
      </c>
    </row>
    <row r="71" spans="1:10" x14ac:dyDescent="0.3">
      <c r="A71" s="1">
        <v>3</v>
      </c>
      <c r="B71" t="s">
        <v>28</v>
      </c>
      <c r="C71" s="14">
        <f t="shared" si="25"/>
        <v>187.33766233766232</v>
      </c>
      <c r="D71" s="14">
        <f t="shared" si="26"/>
        <v>149.35064935064935</v>
      </c>
      <c r="E71" s="14">
        <f t="shared" si="26"/>
        <v>1307.4025974025972</v>
      </c>
      <c r="F71" s="14">
        <f t="shared" si="26"/>
        <v>880.51948051948045</v>
      </c>
      <c r="G71" s="14">
        <f t="shared" si="26"/>
        <v>149.35064935064935</v>
      </c>
      <c r="H71" s="14">
        <f t="shared" si="26"/>
        <v>99.025974025974023</v>
      </c>
      <c r="I71" s="14">
        <f t="shared" si="26"/>
        <v>258.44155844155841</v>
      </c>
      <c r="J71" s="14">
        <f t="shared" si="26"/>
        <v>545.45454545454538</v>
      </c>
    </row>
    <row r="72" spans="1:10" x14ac:dyDescent="0.3">
      <c r="A72" s="1">
        <v>2</v>
      </c>
      <c r="B72" t="s">
        <v>38</v>
      </c>
      <c r="C72" s="14">
        <f t="shared" si="25"/>
        <v>24.978354978354979</v>
      </c>
      <c r="D72" s="14">
        <f t="shared" ref="D72:I72" si="27">$A41*D$73</f>
        <v>19.913419913419915</v>
      </c>
      <c r="E72" s="14">
        <f t="shared" si="27"/>
        <v>174.32034632034632</v>
      </c>
      <c r="F72" s="14">
        <f t="shared" si="27"/>
        <v>117.40259740259741</v>
      </c>
      <c r="G72" s="14">
        <f t="shared" si="27"/>
        <v>19.913419913419915</v>
      </c>
      <c r="H72" s="14">
        <f t="shared" si="27"/>
        <v>13.203463203463203</v>
      </c>
      <c r="I72" s="14">
        <f t="shared" si="27"/>
        <v>34.458874458874462</v>
      </c>
      <c r="J72" s="14">
        <v>89</v>
      </c>
    </row>
    <row r="73" spans="1:10" x14ac:dyDescent="0.3">
      <c r="B73">
        <f>SUM(C73:J73)</f>
        <v>55084</v>
      </c>
      <c r="C73">
        <v>2885</v>
      </c>
      <c r="D73">
        <v>2300</v>
      </c>
      <c r="E73">
        <v>20134</v>
      </c>
      <c r="F73">
        <v>13560</v>
      </c>
      <c r="G73">
        <v>2300</v>
      </c>
      <c r="H73">
        <v>1525</v>
      </c>
      <c r="I73">
        <v>3980</v>
      </c>
      <c r="J73">
        <v>8400</v>
      </c>
    </row>
    <row r="75" spans="1:10" ht="28.8" x14ac:dyDescent="0.3">
      <c r="A75" s="4" t="s">
        <v>33</v>
      </c>
      <c r="B75" s="4" t="s">
        <v>19</v>
      </c>
      <c r="C75" s="4" t="s">
        <v>56</v>
      </c>
      <c r="D75" s="4" t="s">
        <v>57</v>
      </c>
      <c r="E75" s="4" t="s">
        <v>58</v>
      </c>
      <c r="F75" s="4" t="s">
        <v>59</v>
      </c>
      <c r="G75" s="3" t="s">
        <v>60</v>
      </c>
      <c r="H75" s="3" t="s">
        <v>61</v>
      </c>
      <c r="I75" s="3" t="s">
        <v>62</v>
      </c>
      <c r="J75" s="3" t="s">
        <v>63</v>
      </c>
    </row>
    <row r="76" spans="1:10" x14ac:dyDescent="0.3">
      <c r="A76" s="1">
        <v>19</v>
      </c>
      <c r="B76" t="s">
        <v>20</v>
      </c>
      <c r="C76" s="33">
        <f>C63-C48</f>
        <v>21.363636363636346</v>
      </c>
      <c r="D76" s="33">
        <f>D63-D48</f>
        <v>4.5454545454545325</v>
      </c>
      <c r="E76" s="33">
        <f t="shared" ref="E76:I76" si="28">E63-E48</f>
        <v>191.72727272727275</v>
      </c>
      <c r="F76" s="33">
        <f t="shared" si="28"/>
        <v>450.90909090909088</v>
      </c>
      <c r="G76" s="33">
        <f t="shared" si="28"/>
        <v>45.909090909090907</v>
      </c>
      <c r="H76" s="33">
        <f t="shared" si="28"/>
        <v>0</v>
      </c>
      <c r="I76" s="33">
        <f t="shared" si="28"/>
        <v>-52.727272727272748</v>
      </c>
      <c r="J76" s="33">
        <f t="shared" ref="J76:J85" si="29">J63-J48</f>
        <v>-143.63636363636363</v>
      </c>
    </row>
    <row r="77" spans="1:10" x14ac:dyDescent="0.3">
      <c r="A77" s="1">
        <v>42</v>
      </c>
      <c r="B77" t="s">
        <v>21</v>
      </c>
      <c r="C77" s="33">
        <f t="shared" ref="C77:I85" si="30">C64-C49</f>
        <v>43.744588744588782</v>
      </c>
      <c r="D77" s="33">
        <f t="shared" si="30"/>
        <v>9.3073593073593202</v>
      </c>
      <c r="E77" s="33">
        <f t="shared" si="30"/>
        <v>392.58441558441564</v>
      </c>
      <c r="F77" s="33">
        <f t="shared" si="30"/>
        <v>923.29004329004329</v>
      </c>
      <c r="G77" s="33">
        <f t="shared" si="30"/>
        <v>94.004329004329009</v>
      </c>
      <c r="H77" s="33">
        <f t="shared" si="30"/>
        <v>0</v>
      </c>
      <c r="I77" s="33">
        <f t="shared" si="30"/>
        <v>-107.96536796536793</v>
      </c>
      <c r="J77" s="33">
        <f t="shared" si="29"/>
        <v>-294.11255411255411</v>
      </c>
    </row>
    <row r="78" spans="1:10" x14ac:dyDescent="0.3">
      <c r="A78" s="1">
        <v>46</v>
      </c>
      <c r="B78" t="s">
        <v>22</v>
      </c>
      <c r="C78" s="33">
        <f t="shared" si="30"/>
        <v>50.865800865800907</v>
      </c>
      <c r="D78" s="33">
        <f t="shared" si="30"/>
        <v>10.822510822510822</v>
      </c>
      <c r="E78" s="33">
        <f t="shared" si="30"/>
        <v>456.49350649350663</v>
      </c>
      <c r="F78" s="33">
        <f t="shared" si="30"/>
        <v>1073.5930735930735</v>
      </c>
      <c r="G78" s="33">
        <f t="shared" si="30"/>
        <v>109.30735930735932</v>
      </c>
      <c r="H78" s="33">
        <f t="shared" si="30"/>
        <v>0</v>
      </c>
      <c r="I78" s="33">
        <f t="shared" si="30"/>
        <v>-125.54112554112555</v>
      </c>
      <c r="J78" s="33">
        <f t="shared" si="29"/>
        <v>-358.17316017316034</v>
      </c>
    </row>
    <row r="79" spans="1:10" x14ac:dyDescent="0.3">
      <c r="A79" s="1">
        <v>17</v>
      </c>
      <c r="B79" t="s">
        <v>23</v>
      </c>
      <c r="C79" s="33">
        <f t="shared" si="30"/>
        <v>14.242424242424221</v>
      </c>
      <c r="D79" s="33">
        <f t="shared" si="30"/>
        <v>3.0303030303030312</v>
      </c>
      <c r="E79" s="33">
        <f t="shared" si="30"/>
        <v>127.81818181818176</v>
      </c>
      <c r="F79" s="33">
        <f t="shared" si="30"/>
        <v>300.60606060606062</v>
      </c>
      <c r="G79" s="33">
        <f t="shared" si="30"/>
        <v>30.606060606060609</v>
      </c>
      <c r="H79" s="33">
        <f t="shared" si="30"/>
        <v>0</v>
      </c>
      <c r="I79" s="33">
        <f t="shared" si="30"/>
        <v>-35.151515151515156</v>
      </c>
      <c r="J79" s="33">
        <f t="shared" si="29"/>
        <v>-95.757575757575751</v>
      </c>
    </row>
    <row r="80" spans="1:10" x14ac:dyDescent="0.3">
      <c r="A80" s="1">
        <v>15</v>
      </c>
      <c r="B80" t="s">
        <v>24</v>
      </c>
      <c r="C80" s="33">
        <f t="shared" si="30"/>
        <v>17.294372294372295</v>
      </c>
      <c r="D80" s="33">
        <f t="shared" si="30"/>
        <v>3.6796536796536827</v>
      </c>
      <c r="E80" s="33">
        <f t="shared" si="30"/>
        <v>155.20779220779218</v>
      </c>
      <c r="F80" s="33">
        <f t="shared" si="30"/>
        <v>365.02164502164499</v>
      </c>
      <c r="G80" s="33">
        <f t="shared" si="30"/>
        <v>37.164502164502181</v>
      </c>
      <c r="H80" s="33">
        <f t="shared" si="30"/>
        <v>0</v>
      </c>
      <c r="I80" s="33">
        <f t="shared" si="30"/>
        <v>-42.68398268398272</v>
      </c>
      <c r="J80" s="33">
        <f t="shared" si="29"/>
        <v>-116.27705627705632</v>
      </c>
    </row>
    <row r="81" spans="1:10" x14ac:dyDescent="0.3">
      <c r="A81" s="1">
        <v>17</v>
      </c>
      <c r="B81" t="s">
        <v>25</v>
      </c>
      <c r="C81" s="33">
        <f t="shared" si="30"/>
        <v>18.3116883116883</v>
      </c>
      <c r="D81" s="33">
        <f t="shared" si="30"/>
        <v>3.896103896103881</v>
      </c>
      <c r="E81" s="33">
        <f t="shared" si="30"/>
        <v>164.33766233766232</v>
      </c>
      <c r="F81" s="33">
        <f t="shared" si="30"/>
        <v>386.4935064935064</v>
      </c>
      <c r="G81" s="33">
        <f t="shared" si="30"/>
        <v>39.350649350649348</v>
      </c>
      <c r="H81" s="33">
        <f t="shared" si="30"/>
        <v>0</v>
      </c>
      <c r="I81" s="33">
        <f t="shared" si="30"/>
        <v>-45.194805194805156</v>
      </c>
      <c r="J81" s="33">
        <f t="shared" si="29"/>
        <v>-123.11688311688317</v>
      </c>
    </row>
    <row r="82" spans="1:10" x14ac:dyDescent="0.3">
      <c r="A82" s="1">
        <v>9</v>
      </c>
      <c r="B82" t="s">
        <v>26</v>
      </c>
      <c r="C82" s="33">
        <f t="shared" si="30"/>
        <v>15.259740259740255</v>
      </c>
      <c r="D82" s="33">
        <f t="shared" si="30"/>
        <v>3.2467532467532578</v>
      </c>
      <c r="E82" s="33">
        <f t="shared" si="30"/>
        <v>136.9480519480519</v>
      </c>
      <c r="F82" s="33">
        <f t="shared" si="30"/>
        <v>322.07792207792204</v>
      </c>
      <c r="G82" s="33">
        <f t="shared" si="30"/>
        <v>32.792207792207805</v>
      </c>
      <c r="H82" s="33">
        <f t="shared" si="30"/>
        <v>0</v>
      </c>
      <c r="I82" s="33">
        <f t="shared" si="30"/>
        <v>-37.662337662337677</v>
      </c>
      <c r="J82" s="33">
        <f t="shared" si="29"/>
        <v>-102.59740259740261</v>
      </c>
    </row>
    <row r="83" spans="1:10" x14ac:dyDescent="0.3">
      <c r="A83" s="1">
        <v>22</v>
      </c>
      <c r="B83" t="s">
        <v>27</v>
      </c>
      <c r="C83" s="33">
        <f t="shared" si="30"/>
        <v>36.6233766233766</v>
      </c>
      <c r="D83" s="33">
        <f t="shared" si="30"/>
        <v>7.7922077922077619</v>
      </c>
      <c r="E83" s="33">
        <f t="shared" si="30"/>
        <v>328.67532467532465</v>
      </c>
      <c r="F83" s="33">
        <f t="shared" si="30"/>
        <v>772.9870129870128</v>
      </c>
      <c r="G83" s="33">
        <f t="shared" si="30"/>
        <v>78.701298701298697</v>
      </c>
      <c r="H83" s="33">
        <f t="shared" si="30"/>
        <v>0</v>
      </c>
      <c r="I83" s="33">
        <f t="shared" si="30"/>
        <v>-90.389610389610311</v>
      </c>
      <c r="J83" s="33">
        <f t="shared" si="29"/>
        <v>-246.23376623376635</v>
      </c>
    </row>
    <row r="84" spans="1:10" x14ac:dyDescent="0.3">
      <c r="A84" s="1">
        <v>3</v>
      </c>
      <c r="B84" t="s">
        <v>28</v>
      </c>
      <c r="C84" s="33">
        <f t="shared" si="30"/>
        <v>15.259740259740255</v>
      </c>
      <c r="D84" s="33">
        <f t="shared" si="30"/>
        <v>3.2467532467532578</v>
      </c>
      <c r="E84" s="33">
        <f t="shared" si="30"/>
        <v>136.9480519480519</v>
      </c>
      <c r="F84" s="33">
        <f t="shared" si="30"/>
        <v>322.07792207792204</v>
      </c>
      <c r="G84" s="33">
        <f t="shared" si="30"/>
        <v>32.792207792207805</v>
      </c>
      <c r="H84" s="33">
        <f t="shared" si="30"/>
        <v>0</v>
      </c>
      <c r="I84" s="33">
        <f t="shared" si="30"/>
        <v>-37.662337662337677</v>
      </c>
      <c r="J84" s="33">
        <f t="shared" si="29"/>
        <v>-102.59740259740261</v>
      </c>
    </row>
    <row r="85" spans="1:10" x14ac:dyDescent="0.3">
      <c r="A85" s="1">
        <v>2</v>
      </c>
      <c r="B85" t="s">
        <v>38</v>
      </c>
      <c r="C85" s="33">
        <f t="shared" si="30"/>
        <v>2.0346320346320361</v>
      </c>
      <c r="D85" s="33">
        <f t="shared" si="30"/>
        <v>0.43290043290043556</v>
      </c>
      <c r="E85" s="33">
        <f t="shared" si="30"/>
        <v>18.259740259740255</v>
      </c>
      <c r="F85" s="33">
        <f t="shared" si="30"/>
        <v>42.943722943722946</v>
      </c>
      <c r="G85" s="33">
        <f t="shared" si="30"/>
        <v>4.3722943722943732</v>
      </c>
      <c r="H85" s="33">
        <f t="shared" si="30"/>
        <v>0</v>
      </c>
      <c r="I85" s="33">
        <f t="shared" si="30"/>
        <v>-5.0216450216450212</v>
      </c>
      <c r="J85" s="33">
        <f t="shared" si="29"/>
        <v>2.5930735930735977</v>
      </c>
    </row>
    <row r="88" spans="1:10" x14ac:dyDescent="0.3">
      <c r="A88" t="s">
        <v>33</v>
      </c>
      <c r="B88" t="s">
        <v>19</v>
      </c>
      <c r="C88" t="s">
        <v>56</v>
      </c>
      <c r="D88" t="s">
        <v>57</v>
      </c>
      <c r="E88" t="s">
        <v>58</v>
      </c>
      <c r="F88" t="s">
        <v>59</v>
      </c>
      <c r="G88" t="s">
        <v>60</v>
      </c>
      <c r="H88" t="s">
        <v>61</v>
      </c>
      <c r="I88" t="s">
        <v>62</v>
      </c>
      <c r="J88" t="s">
        <v>63</v>
      </c>
    </row>
    <row r="89" spans="1:10" x14ac:dyDescent="0.3">
      <c r="A89">
        <v>19</v>
      </c>
      <c r="B89" t="s">
        <v>20</v>
      </c>
      <c r="C89" s="33">
        <v>21</v>
      </c>
      <c r="D89" s="33">
        <v>5</v>
      </c>
      <c r="E89" s="33">
        <v>192</v>
      </c>
      <c r="F89" s="33">
        <v>451</v>
      </c>
      <c r="G89" s="33">
        <v>46</v>
      </c>
      <c r="H89" s="33">
        <v>0</v>
      </c>
      <c r="I89" s="33">
        <v>-52</v>
      </c>
      <c r="J89" s="33">
        <v>-144</v>
      </c>
    </row>
    <row r="90" spans="1:10" x14ac:dyDescent="0.3">
      <c r="A90">
        <v>42</v>
      </c>
      <c r="B90" t="s">
        <v>21</v>
      </c>
      <c r="C90" s="33">
        <v>44</v>
      </c>
      <c r="D90" s="33">
        <v>9</v>
      </c>
      <c r="E90" s="33">
        <v>393</v>
      </c>
      <c r="F90" s="33">
        <v>923</v>
      </c>
      <c r="G90" s="33">
        <v>94</v>
      </c>
      <c r="H90" s="33">
        <v>0</v>
      </c>
      <c r="I90" s="33">
        <v>-108</v>
      </c>
      <c r="J90" s="33">
        <v>-294</v>
      </c>
    </row>
    <row r="91" spans="1:10" x14ac:dyDescent="0.3">
      <c r="A91">
        <v>46</v>
      </c>
      <c r="B91" t="s">
        <v>22</v>
      </c>
      <c r="C91" s="33">
        <v>52</v>
      </c>
      <c r="D91" s="33">
        <v>11</v>
      </c>
      <c r="E91" s="33">
        <v>456</v>
      </c>
      <c r="F91" s="33">
        <v>1074</v>
      </c>
      <c r="G91" s="33">
        <v>109</v>
      </c>
      <c r="H91" s="33">
        <v>0</v>
      </c>
      <c r="I91" s="33">
        <v>-126</v>
      </c>
      <c r="J91" s="33">
        <v>-358</v>
      </c>
    </row>
    <row r="92" spans="1:10" x14ac:dyDescent="0.3">
      <c r="A92">
        <v>17</v>
      </c>
      <c r="B92" t="s">
        <v>23</v>
      </c>
      <c r="C92" s="33">
        <v>14</v>
      </c>
      <c r="D92" s="33">
        <v>3</v>
      </c>
      <c r="E92" s="33">
        <v>128</v>
      </c>
      <c r="F92" s="33">
        <v>301</v>
      </c>
      <c r="G92" s="33">
        <v>31</v>
      </c>
      <c r="H92" s="33">
        <v>0</v>
      </c>
      <c r="I92" s="33">
        <v>-35</v>
      </c>
      <c r="J92" s="33">
        <v>-96</v>
      </c>
    </row>
    <row r="93" spans="1:10" x14ac:dyDescent="0.3">
      <c r="A93">
        <v>15</v>
      </c>
      <c r="B93" t="s">
        <v>24</v>
      </c>
      <c r="C93" s="33">
        <v>17</v>
      </c>
      <c r="D93" s="33">
        <v>4</v>
      </c>
      <c r="E93" s="33">
        <v>155</v>
      </c>
      <c r="F93" s="33">
        <v>365</v>
      </c>
      <c r="G93" s="33">
        <v>37</v>
      </c>
      <c r="H93" s="33">
        <v>0</v>
      </c>
      <c r="I93" s="33">
        <v>-43</v>
      </c>
      <c r="J93" s="33">
        <v>-116</v>
      </c>
    </row>
    <row r="94" spans="1:10" x14ac:dyDescent="0.3">
      <c r="A94">
        <v>17</v>
      </c>
      <c r="B94" t="s">
        <v>25</v>
      </c>
      <c r="C94" s="33">
        <v>18</v>
      </c>
      <c r="D94" s="33">
        <v>4</v>
      </c>
      <c r="E94" s="33">
        <v>164</v>
      </c>
      <c r="F94" s="33">
        <v>386</v>
      </c>
      <c r="G94" s="33">
        <v>39</v>
      </c>
      <c r="H94" s="33">
        <v>0</v>
      </c>
      <c r="I94" s="33">
        <v>-45</v>
      </c>
      <c r="J94" s="33">
        <v>-123</v>
      </c>
    </row>
    <row r="95" spans="1:10" x14ac:dyDescent="0.3">
      <c r="A95">
        <v>9</v>
      </c>
      <c r="B95" t="s">
        <v>26</v>
      </c>
      <c r="C95" s="33">
        <v>15</v>
      </c>
      <c r="D95" s="33">
        <v>3</v>
      </c>
      <c r="E95" s="33">
        <v>137</v>
      </c>
      <c r="F95" s="33">
        <v>322</v>
      </c>
      <c r="G95" s="33">
        <v>33</v>
      </c>
      <c r="H95" s="33">
        <v>0</v>
      </c>
      <c r="I95" s="33">
        <v>-38</v>
      </c>
      <c r="J95" s="33">
        <v>-103</v>
      </c>
    </row>
    <row r="96" spans="1:10" x14ac:dyDescent="0.3">
      <c r="A96">
        <v>22</v>
      </c>
      <c r="B96" t="s">
        <v>27</v>
      </c>
      <c r="C96" s="33">
        <v>37</v>
      </c>
      <c r="D96" s="33">
        <v>8</v>
      </c>
      <c r="E96" s="33">
        <v>329</v>
      </c>
      <c r="F96" s="33">
        <v>773</v>
      </c>
      <c r="G96" s="33">
        <v>79</v>
      </c>
      <c r="H96" s="33">
        <v>0</v>
      </c>
      <c r="I96" s="33">
        <v>-90</v>
      </c>
      <c r="J96" s="33">
        <v>-246</v>
      </c>
    </row>
    <row r="97" spans="1:14" x14ac:dyDescent="0.3">
      <c r="A97">
        <v>3</v>
      </c>
      <c r="B97" t="s">
        <v>28</v>
      </c>
      <c r="C97" s="33">
        <v>15</v>
      </c>
      <c r="D97" s="33">
        <v>3</v>
      </c>
      <c r="E97" s="33">
        <v>137</v>
      </c>
      <c r="F97" s="33">
        <v>322</v>
      </c>
      <c r="G97" s="33">
        <v>33</v>
      </c>
      <c r="H97" s="33">
        <v>0</v>
      </c>
      <c r="I97" s="33">
        <v>-38</v>
      </c>
      <c r="J97" s="33">
        <v>-103</v>
      </c>
    </row>
    <row r="98" spans="1:14" x14ac:dyDescent="0.3">
      <c r="A98">
        <v>2</v>
      </c>
      <c r="B98" t="s">
        <v>38</v>
      </c>
      <c r="C98" s="33">
        <v>2</v>
      </c>
      <c r="D98" s="33">
        <v>0</v>
      </c>
      <c r="E98" s="33">
        <v>18</v>
      </c>
      <c r="F98" s="33">
        <v>43</v>
      </c>
      <c r="G98" s="33">
        <v>4</v>
      </c>
      <c r="H98" s="33">
        <v>0</v>
      </c>
      <c r="I98" s="33">
        <v>-5</v>
      </c>
      <c r="J98" s="33">
        <v>3</v>
      </c>
    </row>
    <row r="100" spans="1:14" ht="28.8" x14ac:dyDescent="0.3">
      <c r="B100" s="4" t="s">
        <v>66</v>
      </c>
      <c r="C100" s="4" t="s">
        <v>56</v>
      </c>
      <c r="D100" s="4" t="s">
        <v>57</v>
      </c>
      <c r="E100" s="4" t="s">
        <v>58</v>
      </c>
      <c r="F100" s="4" t="s">
        <v>59</v>
      </c>
      <c r="G100" s="4" t="s">
        <v>60</v>
      </c>
      <c r="H100" s="4" t="s">
        <v>61</v>
      </c>
      <c r="I100" s="4" t="s">
        <v>62</v>
      </c>
      <c r="J100" s="4" t="s">
        <v>63</v>
      </c>
    </row>
    <row r="101" spans="1:14" x14ac:dyDescent="0.3">
      <c r="B101" s="16" t="s">
        <v>67</v>
      </c>
      <c r="C101" s="17">
        <f>C73-C58</f>
        <v>235</v>
      </c>
      <c r="D101" s="17">
        <f t="shared" ref="D101:J101" si="31">D73-D58</f>
        <v>50</v>
      </c>
      <c r="E101" s="17">
        <f t="shared" si="31"/>
        <v>2109</v>
      </c>
      <c r="F101" s="17">
        <f t="shared" si="31"/>
        <v>4960</v>
      </c>
      <c r="G101" s="17">
        <f t="shared" si="31"/>
        <v>505</v>
      </c>
      <c r="H101" s="17">
        <f t="shared" si="31"/>
        <v>0</v>
      </c>
      <c r="I101" s="17">
        <f t="shared" si="31"/>
        <v>-580</v>
      </c>
      <c r="J101" s="17">
        <f t="shared" si="31"/>
        <v>-1580</v>
      </c>
      <c r="L101">
        <v>5699</v>
      </c>
    </row>
    <row r="102" spans="1:14" x14ac:dyDescent="0.3">
      <c r="B102" s="16" t="s">
        <v>68</v>
      </c>
      <c r="C102" s="18">
        <f>C101/C58</f>
        <v>8.8679245283018862E-2</v>
      </c>
      <c r="D102" s="18">
        <f t="shared" ref="D102:J102" si="32">D101/D58</f>
        <v>2.2222222222222223E-2</v>
      </c>
      <c r="E102" s="18">
        <f t="shared" si="32"/>
        <v>0.11700416088765603</v>
      </c>
      <c r="F102" s="18">
        <f t="shared" si="32"/>
        <v>0.57674418604651168</v>
      </c>
      <c r="G102" s="18">
        <f t="shared" si="32"/>
        <v>0.28133704735376047</v>
      </c>
      <c r="H102" s="18">
        <f t="shared" si="32"/>
        <v>0</v>
      </c>
      <c r="I102" s="18">
        <f t="shared" si="32"/>
        <v>-0.12719298245614036</v>
      </c>
      <c r="J102" s="18">
        <f t="shared" si="32"/>
        <v>-0.15831663326653306</v>
      </c>
    </row>
    <row r="103" spans="1:14" x14ac:dyDescent="0.3">
      <c r="B103" s="16" t="s">
        <v>69</v>
      </c>
      <c r="C103" s="18">
        <f>C101/$L$101</f>
        <v>4.1235304439375328E-2</v>
      </c>
      <c r="D103" s="18">
        <f t="shared" ref="D103:J103" si="33">D101/$L$101</f>
        <v>8.7734690296543249E-3</v>
      </c>
      <c r="E103" s="18">
        <f t="shared" si="33"/>
        <v>0.37006492367081945</v>
      </c>
      <c r="F103" s="18">
        <f t="shared" si="33"/>
        <v>0.87032812774170909</v>
      </c>
      <c r="G103" s="18">
        <f t="shared" si="33"/>
        <v>8.8612037199508692E-2</v>
      </c>
      <c r="H103" s="18">
        <f t="shared" si="33"/>
        <v>0</v>
      </c>
      <c r="I103" s="18">
        <f t="shared" si="33"/>
        <v>-0.10177224074399017</v>
      </c>
      <c r="J103" s="18">
        <f t="shared" si="33"/>
        <v>-0.27724162133707669</v>
      </c>
    </row>
    <row r="104" spans="1:14" x14ac:dyDescent="0.3">
      <c r="B104" s="16"/>
      <c r="C104" s="16"/>
      <c r="D104" s="16"/>
      <c r="E104" s="16"/>
      <c r="F104" s="16"/>
      <c r="G104" s="16"/>
      <c r="H104" s="16"/>
      <c r="I104" s="16"/>
      <c r="J104" s="16"/>
    </row>
    <row r="107" spans="1:14" s="34" customFormat="1" x14ac:dyDescent="0.3">
      <c r="N107" s="35"/>
    </row>
    <row r="108" spans="1:14" s="34" customFormat="1" x14ac:dyDescent="0.3">
      <c r="N108" s="35"/>
    </row>
    <row r="109" spans="1:14" s="34" customFormat="1" x14ac:dyDescent="0.3">
      <c r="N109" s="35"/>
    </row>
    <row r="110" spans="1:14" s="34" customFormat="1" x14ac:dyDescent="0.3">
      <c r="N110" s="35"/>
    </row>
    <row r="111" spans="1:14" s="34" customFormat="1" x14ac:dyDescent="0.3">
      <c r="N111" s="35"/>
    </row>
    <row r="112" spans="1:14" s="34" customFormat="1" x14ac:dyDescent="0.3">
      <c r="N112" s="35"/>
    </row>
    <row r="113" spans="14:14" s="34" customFormat="1" x14ac:dyDescent="0.3">
      <c r="N113" s="35"/>
    </row>
    <row r="114" spans="14:14" s="34" customFormat="1" x14ac:dyDescent="0.3">
      <c r="N114" s="35"/>
    </row>
    <row r="115" spans="14:14" s="34" customFormat="1" x14ac:dyDescent="0.3">
      <c r="N115" s="35"/>
    </row>
    <row r="116" spans="14:14" s="34" customFormat="1" x14ac:dyDescent="0.3">
      <c r="N116" s="35"/>
    </row>
    <row r="117" spans="14:14" s="34" customFormat="1" x14ac:dyDescent="0.3">
      <c r="N117" s="35"/>
    </row>
    <row r="118" spans="14:14" s="34" customFormat="1" x14ac:dyDescent="0.3">
      <c r="N118" s="35"/>
    </row>
    <row r="119" spans="14:14" s="34" customFormat="1" x14ac:dyDescent="0.3">
      <c r="N119" s="35"/>
    </row>
    <row r="120" spans="14:14" s="34" customFormat="1" x14ac:dyDescent="0.3">
      <c r="N120" s="35"/>
    </row>
    <row r="121" spans="14:14" s="34" customFormat="1" x14ac:dyDescent="0.3">
      <c r="N121" s="35"/>
    </row>
    <row r="122" spans="14:14" s="34" customFormat="1" x14ac:dyDescent="0.3">
      <c r="N122" s="35"/>
    </row>
    <row r="123" spans="14:14" s="34" customFormat="1" x14ac:dyDescent="0.3">
      <c r="N123" s="35"/>
    </row>
    <row r="124" spans="14:14" s="34" customFormat="1" x14ac:dyDescent="0.3">
      <c r="N124" s="35"/>
    </row>
    <row r="125" spans="14:14" s="34" customFormat="1" x14ac:dyDescent="0.3">
      <c r="N125" s="35"/>
    </row>
    <row r="126" spans="14:14" s="34" customFormat="1" x14ac:dyDescent="0.3">
      <c r="N126" s="35"/>
    </row>
    <row r="127" spans="14:14" s="34" customFormat="1" x14ac:dyDescent="0.3">
      <c r="N127" s="35"/>
    </row>
    <row r="128" spans="14:14" s="34" customFormat="1" x14ac:dyDescent="0.3">
      <c r="N128" s="35"/>
    </row>
    <row r="129" spans="14:14" s="34" customFormat="1" x14ac:dyDescent="0.3">
      <c r="N129" s="35"/>
    </row>
    <row r="130" spans="14:14" s="34" customFormat="1" x14ac:dyDescent="0.3">
      <c r="N130" s="35"/>
    </row>
    <row r="131" spans="14:14" s="34" customFormat="1" x14ac:dyDescent="0.3">
      <c r="N131" s="35"/>
    </row>
    <row r="132" spans="14:14" s="34" customFormat="1" x14ac:dyDescent="0.3">
      <c r="N132" s="35"/>
    </row>
    <row r="133" spans="14:14" s="34" customFormat="1" x14ac:dyDescent="0.3">
      <c r="N133" s="35"/>
    </row>
    <row r="134" spans="14:14" s="34" customFormat="1" x14ac:dyDescent="0.3">
      <c r="N134" s="35"/>
    </row>
    <row r="135" spans="14:14" s="34" customFormat="1" x14ac:dyDescent="0.3">
      <c r="N135" s="35"/>
    </row>
    <row r="136" spans="14:14" s="34" customFormat="1" x14ac:dyDescent="0.3">
      <c r="N136" s="35"/>
    </row>
    <row r="137" spans="14:14" s="34" customFormat="1" x14ac:dyDescent="0.3">
      <c r="N137" s="35"/>
    </row>
    <row r="138" spans="14:14" s="34" customFormat="1" x14ac:dyDescent="0.3">
      <c r="N138" s="35"/>
    </row>
    <row r="139" spans="14:14" s="34" customFormat="1" x14ac:dyDescent="0.3">
      <c r="N139" s="35"/>
    </row>
    <row r="140" spans="14:14" s="34" customFormat="1" x14ac:dyDescent="0.3">
      <c r="N140" s="35"/>
    </row>
    <row r="141" spans="14:14" s="34" customFormat="1" x14ac:dyDescent="0.3">
      <c r="N141" s="35"/>
    </row>
    <row r="142" spans="14:14" s="34" customFormat="1" x14ac:dyDescent="0.3">
      <c r="N142" s="35"/>
    </row>
    <row r="143" spans="14:14" s="34" customFormat="1" x14ac:dyDescent="0.3">
      <c r="N143" s="35"/>
    </row>
    <row r="144" spans="14:14" s="34" customFormat="1" x14ac:dyDescent="0.3">
      <c r="N144" s="35"/>
    </row>
    <row r="145" spans="14:14" s="34" customFormat="1" x14ac:dyDescent="0.3">
      <c r="N145" s="35"/>
    </row>
    <row r="146" spans="14:14" s="34" customFormat="1" x14ac:dyDescent="0.3">
      <c r="N146" s="35"/>
    </row>
    <row r="147" spans="14:14" s="34" customFormat="1" x14ac:dyDescent="0.3">
      <c r="N147" s="35"/>
    </row>
    <row r="148" spans="14:14" s="34" customFormat="1" x14ac:dyDescent="0.3">
      <c r="N148" s="35"/>
    </row>
    <row r="149" spans="14:14" s="34" customFormat="1" x14ac:dyDescent="0.3">
      <c r="N149" s="35"/>
    </row>
    <row r="150" spans="14:14" s="34" customFormat="1" x14ac:dyDescent="0.3">
      <c r="N150" s="35"/>
    </row>
    <row r="151" spans="14:14" s="34" customFormat="1" x14ac:dyDescent="0.3">
      <c r="N151" s="35"/>
    </row>
    <row r="152" spans="14:14" s="34" customFormat="1" x14ac:dyDescent="0.3">
      <c r="N152" s="35"/>
    </row>
    <row r="153" spans="14:14" s="34" customFormat="1" x14ac:dyDescent="0.3">
      <c r="N153" s="35"/>
    </row>
    <row r="154" spans="14:14" s="34" customFormat="1" x14ac:dyDescent="0.3">
      <c r="N154" s="35"/>
    </row>
    <row r="155" spans="14:14" s="34" customFormat="1" x14ac:dyDescent="0.3">
      <c r="N155" s="35"/>
    </row>
    <row r="156" spans="14:14" s="34" customFormat="1" x14ac:dyDescent="0.3">
      <c r="N156" s="35"/>
    </row>
    <row r="157" spans="14:14" s="34" customFormat="1" x14ac:dyDescent="0.3">
      <c r="N157" s="35"/>
    </row>
    <row r="158" spans="14:14" s="34" customFormat="1" x14ac:dyDescent="0.3">
      <c r="N158" s="35"/>
    </row>
    <row r="159" spans="14:14" s="34" customFormat="1" x14ac:dyDescent="0.3">
      <c r="N159" s="35"/>
    </row>
    <row r="160" spans="14:14" s="34" customFormat="1" x14ac:dyDescent="0.3">
      <c r="N160" s="35"/>
    </row>
    <row r="161" spans="14:14" s="34" customFormat="1" x14ac:dyDescent="0.3">
      <c r="N161" s="35"/>
    </row>
    <row r="162" spans="14:14" s="34" customFormat="1" x14ac:dyDescent="0.3">
      <c r="N162" s="35"/>
    </row>
    <row r="163" spans="14:14" s="34" customFormat="1" x14ac:dyDescent="0.3">
      <c r="N163" s="35"/>
    </row>
    <row r="164" spans="14:14" s="34" customFormat="1" x14ac:dyDescent="0.3">
      <c r="N164" s="35"/>
    </row>
    <row r="165" spans="14:14" s="34" customFormat="1" x14ac:dyDescent="0.3">
      <c r="N165" s="35"/>
    </row>
    <row r="166" spans="14:14" s="34" customFormat="1" x14ac:dyDescent="0.3">
      <c r="N166" s="35"/>
    </row>
    <row r="167" spans="14:14" s="34" customFormat="1" x14ac:dyDescent="0.3">
      <c r="N167" s="35"/>
    </row>
    <row r="168" spans="14:14" s="34" customFormat="1" x14ac:dyDescent="0.3">
      <c r="N168" s="35"/>
    </row>
    <row r="169" spans="14:14" s="34" customFormat="1" x14ac:dyDescent="0.3">
      <c r="N169" s="35"/>
    </row>
    <row r="170" spans="14:14" s="34" customFormat="1" x14ac:dyDescent="0.3">
      <c r="N170" s="35"/>
    </row>
    <row r="171" spans="14:14" s="34" customFormat="1" x14ac:dyDescent="0.3">
      <c r="N171" s="35"/>
    </row>
    <row r="172" spans="14:14" s="34" customFormat="1" x14ac:dyDescent="0.3">
      <c r="N172" s="35"/>
    </row>
    <row r="173" spans="14:14" s="34" customFormat="1" x14ac:dyDescent="0.3">
      <c r="N173" s="35"/>
    </row>
    <row r="174" spans="14:14" s="34" customFormat="1" x14ac:dyDescent="0.3">
      <c r="N174" s="35"/>
    </row>
    <row r="175" spans="14:14" s="34" customFormat="1" x14ac:dyDescent="0.3">
      <c r="N175" s="35"/>
    </row>
    <row r="176" spans="14:14" s="34" customFormat="1" x14ac:dyDescent="0.3">
      <c r="N176" s="35"/>
    </row>
    <row r="177" spans="14:14" s="34" customFormat="1" x14ac:dyDescent="0.3">
      <c r="N177" s="35"/>
    </row>
    <row r="178" spans="14:14" s="34" customFormat="1" x14ac:dyDescent="0.3">
      <c r="N178" s="35"/>
    </row>
    <row r="179" spans="14:14" s="34" customFormat="1" x14ac:dyDescent="0.3">
      <c r="N179" s="35"/>
    </row>
    <row r="180" spans="14:14" s="34" customFormat="1" x14ac:dyDescent="0.3">
      <c r="N180" s="35"/>
    </row>
    <row r="181" spans="14:14" s="34" customFormat="1" x14ac:dyDescent="0.3">
      <c r="N181" s="35"/>
    </row>
    <row r="182" spans="14:14" s="34" customFormat="1" x14ac:dyDescent="0.3">
      <c r="N182" s="35"/>
    </row>
    <row r="183" spans="14:14" s="34" customFormat="1" x14ac:dyDescent="0.3">
      <c r="N183" s="35"/>
    </row>
    <row r="184" spans="14:14" s="34" customFormat="1" x14ac:dyDescent="0.3">
      <c r="N184" s="35"/>
    </row>
    <row r="185" spans="14:14" s="34" customFormat="1" x14ac:dyDescent="0.3">
      <c r="N185" s="35"/>
    </row>
    <row r="186" spans="14:14" s="34" customFormat="1" x14ac:dyDescent="0.3">
      <c r="N186" s="35"/>
    </row>
    <row r="187" spans="14:14" s="34" customFormat="1" x14ac:dyDescent="0.3">
      <c r="N187" s="35"/>
    </row>
    <row r="188" spans="14:14" s="34" customFormat="1" x14ac:dyDescent="0.3">
      <c r="N188" s="35"/>
    </row>
    <row r="189" spans="14:14" s="34" customFormat="1" x14ac:dyDescent="0.3">
      <c r="N189" s="35"/>
    </row>
    <row r="190" spans="14:14" s="34" customFormat="1" x14ac:dyDescent="0.3">
      <c r="N190" s="35"/>
    </row>
    <row r="191" spans="14:14" s="34" customFormat="1" x14ac:dyDescent="0.3">
      <c r="N191" s="35"/>
    </row>
    <row r="192" spans="14:14" s="34" customFormat="1" x14ac:dyDescent="0.3">
      <c r="N192" s="35"/>
    </row>
    <row r="193" spans="14:14" s="34" customFormat="1" x14ac:dyDescent="0.3">
      <c r="N193" s="35"/>
    </row>
    <row r="194" spans="14:14" s="34" customFormat="1" x14ac:dyDescent="0.3">
      <c r="N194" s="35"/>
    </row>
    <row r="195" spans="14:14" s="34" customFormat="1" x14ac:dyDescent="0.3">
      <c r="N195" s="35"/>
    </row>
    <row r="196" spans="14:14" s="34" customFormat="1" x14ac:dyDescent="0.3">
      <c r="N196" s="35"/>
    </row>
    <row r="197" spans="14:14" s="34" customFormat="1" x14ac:dyDescent="0.3">
      <c r="N197" s="35"/>
    </row>
    <row r="198" spans="14:14" s="34" customFormat="1" x14ac:dyDescent="0.3">
      <c r="N198" s="35"/>
    </row>
    <row r="199" spans="14:14" s="34" customFormat="1" x14ac:dyDescent="0.3">
      <c r="N199" s="35"/>
    </row>
    <row r="200" spans="14:14" s="34" customFormat="1" x14ac:dyDescent="0.3">
      <c r="N200" s="35"/>
    </row>
    <row r="201" spans="14:14" s="34" customFormat="1" x14ac:dyDescent="0.3">
      <c r="N201" s="35"/>
    </row>
    <row r="202" spans="14:14" s="34" customFormat="1" x14ac:dyDescent="0.3">
      <c r="N202" s="35"/>
    </row>
    <row r="203" spans="14:14" s="34" customFormat="1" x14ac:dyDescent="0.3">
      <c r="N203" s="35"/>
    </row>
    <row r="204" spans="14:14" s="34" customFormat="1" x14ac:dyDescent="0.3">
      <c r="N204" s="35"/>
    </row>
    <row r="205" spans="14:14" s="34" customFormat="1" x14ac:dyDescent="0.3">
      <c r="N205" s="35"/>
    </row>
    <row r="206" spans="14:14" s="34" customFormat="1" x14ac:dyDescent="0.3">
      <c r="N206" s="35"/>
    </row>
    <row r="207" spans="14:14" s="34" customFormat="1" x14ac:dyDescent="0.3">
      <c r="N207" s="35"/>
    </row>
    <row r="208" spans="14:14" s="34" customFormat="1" x14ac:dyDescent="0.3">
      <c r="N208" s="35"/>
    </row>
    <row r="209" spans="14:14" s="34" customFormat="1" x14ac:dyDescent="0.3">
      <c r="N209" s="35"/>
    </row>
    <row r="210" spans="14:14" s="34" customFormat="1" x14ac:dyDescent="0.3">
      <c r="N210" s="35"/>
    </row>
    <row r="211" spans="14:14" s="34" customFormat="1" x14ac:dyDescent="0.3">
      <c r="N211" s="35"/>
    </row>
    <row r="212" spans="14:14" s="34" customFormat="1" x14ac:dyDescent="0.3">
      <c r="N212" s="35"/>
    </row>
    <row r="213" spans="14:14" s="34" customFormat="1" x14ac:dyDescent="0.3">
      <c r="N213" s="35"/>
    </row>
    <row r="214" spans="14:14" s="34" customFormat="1" x14ac:dyDescent="0.3">
      <c r="N214" s="35"/>
    </row>
    <row r="215" spans="14:14" s="34" customFormat="1" x14ac:dyDescent="0.3">
      <c r="N215" s="35"/>
    </row>
    <row r="216" spans="14:14" s="34" customFormat="1" x14ac:dyDescent="0.3">
      <c r="N216" s="35"/>
    </row>
    <row r="217" spans="14:14" s="34" customFormat="1" x14ac:dyDescent="0.3">
      <c r="N217" s="35"/>
    </row>
    <row r="218" spans="14:14" s="34" customFormat="1" x14ac:dyDescent="0.3">
      <c r="N218" s="35"/>
    </row>
    <row r="219" spans="14:14" s="34" customFormat="1" x14ac:dyDescent="0.3">
      <c r="N219" s="35"/>
    </row>
    <row r="220" spans="14:14" s="34" customFormat="1" x14ac:dyDescent="0.3">
      <c r="N220" s="35"/>
    </row>
    <row r="221" spans="14:14" s="34" customFormat="1" x14ac:dyDescent="0.3">
      <c r="N221" s="35"/>
    </row>
    <row r="222" spans="14:14" s="34" customFormat="1" x14ac:dyDescent="0.3">
      <c r="N222" s="35"/>
    </row>
    <row r="223" spans="14:14" s="34" customFormat="1" x14ac:dyDescent="0.3">
      <c r="N223" s="35"/>
    </row>
    <row r="224" spans="14:14" s="34" customFormat="1" x14ac:dyDescent="0.3">
      <c r="N224" s="35"/>
    </row>
    <row r="225" spans="14:14" s="34" customFormat="1" x14ac:dyDescent="0.3">
      <c r="N225" s="35"/>
    </row>
    <row r="226" spans="14:14" s="34" customFormat="1" x14ac:dyDescent="0.3">
      <c r="N226" s="35"/>
    </row>
    <row r="227" spans="14:14" s="34" customFormat="1" x14ac:dyDescent="0.3">
      <c r="N227" s="35"/>
    </row>
    <row r="228" spans="14:14" s="34" customFormat="1" x14ac:dyDescent="0.3">
      <c r="N228" s="35"/>
    </row>
    <row r="229" spans="14:14" s="34" customFormat="1" x14ac:dyDescent="0.3">
      <c r="N229" s="35"/>
    </row>
    <row r="230" spans="14:14" s="34" customFormat="1" x14ac:dyDescent="0.3">
      <c r="N230" s="35"/>
    </row>
    <row r="231" spans="14:14" s="34" customFormat="1" x14ac:dyDescent="0.3">
      <c r="N231" s="35"/>
    </row>
    <row r="232" spans="14:14" s="34" customFormat="1" x14ac:dyDescent="0.3">
      <c r="N232" s="35"/>
    </row>
    <row r="233" spans="14:14" s="34" customFormat="1" x14ac:dyDescent="0.3">
      <c r="N233" s="35"/>
    </row>
    <row r="234" spans="14:14" s="34" customFormat="1" x14ac:dyDescent="0.3">
      <c r="N234" s="35"/>
    </row>
    <row r="235" spans="14:14" s="34" customFormat="1" x14ac:dyDescent="0.3">
      <c r="N235" s="35"/>
    </row>
    <row r="236" spans="14:14" s="34" customFormat="1" x14ac:dyDescent="0.3">
      <c r="N236" s="35"/>
    </row>
    <row r="237" spans="14:14" s="34" customFormat="1" x14ac:dyDescent="0.3">
      <c r="N237" s="35"/>
    </row>
    <row r="238" spans="14:14" s="34" customFormat="1" x14ac:dyDescent="0.3">
      <c r="N238" s="35"/>
    </row>
    <row r="239" spans="14:14" s="34" customFormat="1" x14ac:dyDescent="0.3">
      <c r="N239" s="35"/>
    </row>
    <row r="240" spans="14:14" s="34" customFormat="1" x14ac:dyDescent="0.3">
      <c r="N240" s="35"/>
    </row>
    <row r="241" spans="14:14" s="34" customFormat="1" x14ac:dyDescent="0.3">
      <c r="N241" s="35"/>
    </row>
    <row r="242" spans="14:14" s="34" customFormat="1" x14ac:dyDescent="0.3">
      <c r="N242" s="35"/>
    </row>
    <row r="243" spans="14:14" s="34" customFormat="1" x14ac:dyDescent="0.3">
      <c r="N243" s="35"/>
    </row>
    <row r="244" spans="14:14" s="34" customFormat="1" x14ac:dyDescent="0.3">
      <c r="N244" s="35"/>
    </row>
    <row r="245" spans="14:14" s="34" customFormat="1" x14ac:dyDescent="0.3">
      <c r="N245" s="35"/>
    </row>
    <row r="246" spans="14:14" s="34" customFormat="1" x14ac:dyDescent="0.3">
      <c r="N246" s="35"/>
    </row>
    <row r="247" spans="14:14" s="34" customFormat="1" x14ac:dyDescent="0.3">
      <c r="N247" s="35"/>
    </row>
    <row r="248" spans="14:14" s="34" customFormat="1" x14ac:dyDescent="0.3">
      <c r="N248" s="35"/>
    </row>
    <row r="249" spans="14:14" s="34" customFormat="1" x14ac:dyDescent="0.3">
      <c r="N249" s="35"/>
    </row>
    <row r="250" spans="14:14" s="34" customFormat="1" x14ac:dyDescent="0.3">
      <c r="N250" s="35"/>
    </row>
    <row r="251" spans="14:14" s="34" customFormat="1" x14ac:dyDescent="0.3">
      <c r="N251" s="35"/>
    </row>
    <row r="252" spans="14:14" s="34" customFormat="1" x14ac:dyDescent="0.3">
      <c r="N252" s="35"/>
    </row>
    <row r="253" spans="14:14" s="34" customFormat="1" x14ac:dyDescent="0.3">
      <c r="N253" s="35"/>
    </row>
    <row r="254" spans="14:14" s="34" customFormat="1" x14ac:dyDescent="0.3">
      <c r="N254" s="35"/>
    </row>
    <row r="255" spans="14:14" s="34" customFormat="1" x14ac:dyDescent="0.3">
      <c r="N255" s="35"/>
    </row>
    <row r="256" spans="14:14" s="34" customFormat="1" x14ac:dyDescent="0.3">
      <c r="N256" s="35"/>
    </row>
    <row r="257" spans="14:14" s="34" customFormat="1" x14ac:dyDescent="0.3">
      <c r="N257" s="35"/>
    </row>
    <row r="258" spans="14:14" s="34" customFormat="1" x14ac:dyDescent="0.3">
      <c r="N258" s="35"/>
    </row>
    <row r="259" spans="14:14" s="34" customFormat="1" x14ac:dyDescent="0.3">
      <c r="N259" s="35"/>
    </row>
    <row r="260" spans="14:14" s="34" customFormat="1" x14ac:dyDescent="0.3">
      <c r="N260" s="35"/>
    </row>
    <row r="261" spans="14:14" s="34" customFormat="1" x14ac:dyDescent="0.3">
      <c r="N261" s="35"/>
    </row>
    <row r="262" spans="14:14" s="34" customFormat="1" x14ac:dyDescent="0.3">
      <c r="N262" s="35"/>
    </row>
    <row r="263" spans="14:14" s="34" customFormat="1" x14ac:dyDescent="0.3">
      <c r="N263" s="35"/>
    </row>
    <row r="264" spans="14:14" s="34" customFormat="1" x14ac:dyDescent="0.3">
      <c r="N264" s="35"/>
    </row>
    <row r="265" spans="14:14" s="34" customFormat="1" x14ac:dyDescent="0.3">
      <c r="N265" s="35"/>
    </row>
    <row r="266" spans="14:14" s="34" customFormat="1" x14ac:dyDescent="0.3">
      <c r="N266" s="35"/>
    </row>
    <row r="267" spans="14:14" s="34" customFormat="1" x14ac:dyDescent="0.3">
      <c r="N267" s="35"/>
    </row>
    <row r="268" spans="14:14" s="34" customFormat="1" x14ac:dyDescent="0.3">
      <c r="N268" s="35"/>
    </row>
    <row r="269" spans="14:14" s="34" customFormat="1" x14ac:dyDescent="0.3">
      <c r="N269" s="35"/>
    </row>
    <row r="270" spans="14:14" s="34" customFormat="1" x14ac:dyDescent="0.3">
      <c r="N270" s="35"/>
    </row>
    <row r="271" spans="14:14" s="34" customFormat="1" x14ac:dyDescent="0.3">
      <c r="N271" s="35"/>
    </row>
    <row r="272" spans="14:14" s="34" customFormat="1" x14ac:dyDescent="0.3">
      <c r="N272" s="35"/>
    </row>
    <row r="273" spans="14:14" s="34" customFormat="1" x14ac:dyDescent="0.3">
      <c r="N273" s="35"/>
    </row>
    <row r="274" spans="14:14" s="34" customFormat="1" x14ac:dyDescent="0.3">
      <c r="N274" s="35"/>
    </row>
    <row r="275" spans="14:14" s="34" customFormat="1" x14ac:dyDescent="0.3">
      <c r="N275" s="35"/>
    </row>
    <row r="276" spans="14:14" s="34" customFormat="1" x14ac:dyDescent="0.3">
      <c r="N276" s="35"/>
    </row>
    <row r="277" spans="14:14" s="34" customFormat="1" x14ac:dyDescent="0.3">
      <c r="N277" s="35"/>
    </row>
    <row r="278" spans="14:14" s="34" customFormat="1" x14ac:dyDescent="0.3">
      <c r="N278" s="35"/>
    </row>
    <row r="279" spans="14:14" s="34" customFormat="1" x14ac:dyDescent="0.3">
      <c r="N279" s="35"/>
    </row>
    <row r="280" spans="14:14" s="34" customFormat="1" x14ac:dyDescent="0.3">
      <c r="N280" s="35"/>
    </row>
    <row r="281" spans="14:14" s="34" customFormat="1" x14ac:dyDescent="0.3">
      <c r="N281" s="35"/>
    </row>
    <row r="282" spans="14:14" s="34" customFormat="1" x14ac:dyDescent="0.3">
      <c r="N282" s="35"/>
    </row>
    <row r="283" spans="14:14" s="34" customFormat="1" x14ac:dyDescent="0.3">
      <c r="N283" s="35"/>
    </row>
    <row r="284" spans="14:14" s="34" customFormat="1" x14ac:dyDescent="0.3">
      <c r="N284" s="35"/>
    </row>
    <row r="285" spans="14:14" s="34" customFormat="1" x14ac:dyDescent="0.3">
      <c r="N285" s="35"/>
    </row>
    <row r="286" spans="14:14" s="34" customFormat="1" x14ac:dyDescent="0.3">
      <c r="N286" s="35"/>
    </row>
    <row r="287" spans="14:14" s="34" customFormat="1" x14ac:dyDescent="0.3">
      <c r="N287" s="35"/>
    </row>
    <row r="288" spans="14:14" s="34" customFormat="1" x14ac:dyDescent="0.3">
      <c r="N288" s="35"/>
    </row>
    <row r="289" spans="14:14" s="34" customFormat="1" x14ac:dyDescent="0.3">
      <c r="N289" s="35"/>
    </row>
    <row r="290" spans="14:14" s="34" customFormat="1" x14ac:dyDescent="0.3">
      <c r="N290" s="35"/>
    </row>
    <row r="291" spans="14:14" s="34" customFormat="1" x14ac:dyDescent="0.3">
      <c r="N291" s="35"/>
    </row>
    <row r="292" spans="14:14" s="34" customFormat="1" x14ac:dyDescent="0.3">
      <c r="N292" s="35"/>
    </row>
    <row r="293" spans="14:14" s="34" customFormat="1" x14ac:dyDescent="0.3">
      <c r="N293" s="35"/>
    </row>
    <row r="294" spans="14:14" s="34" customFormat="1" x14ac:dyDescent="0.3">
      <c r="N294" s="35"/>
    </row>
    <row r="295" spans="14:14" s="34" customFormat="1" x14ac:dyDescent="0.3">
      <c r="N295" s="35"/>
    </row>
    <row r="296" spans="14:14" s="34" customFormat="1" x14ac:dyDescent="0.3">
      <c r="N296" s="35"/>
    </row>
    <row r="297" spans="14:14" s="34" customFormat="1" x14ac:dyDescent="0.3">
      <c r="N297" s="35"/>
    </row>
    <row r="298" spans="14:14" s="34" customFormat="1" x14ac:dyDescent="0.3">
      <c r="N298" s="35"/>
    </row>
    <row r="299" spans="14:14" s="34" customFormat="1" x14ac:dyDescent="0.3">
      <c r="N299" s="35"/>
    </row>
    <row r="300" spans="14:14" s="34" customFormat="1" x14ac:dyDescent="0.3">
      <c r="N300" s="35"/>
    </row>
    <row r="301" spans="14:14" s="34" customFormat="1" x14ac:dyDescent="0.3">
      <c r="N301" s="35"/>
    </row>
    <row r="302" spans="14:14" s="34" customFormat="1" x14ac:dyDescent="0.3">
      <c r="N302" s="35"/>
    </row>
    <row r="303" spans="14:14" s="34" customFormat="1" x14ac:dyDescent="0.3">
      <c r="N303" s="35"/>
    </row>
    <row r="304" spans="14:14" s="34" customFormat="1" x14ac:dyDescent="0.3">
      <c r="N304" s="35"/>
    </row>
    <row r="305" spans="14:14" s="34" customFormat="1" x14ac:dyDescent="0.3">
      <c r="N305" s="35"/>
    </row>
    <row r="306" spans="14:14" s="34" customFormat="1" x14ac:dyDescent="0.3">
      <c r="N306" s="35"/>
    </row>
    <row r="307" spans="14:14" s="34" customFormat="1" x14ac:dyDescent="0.3">
      <c r="N307" s="35"/>
    </row>
    <row r="308" spans="14:14" s="34" customFormat="1" x14ac:dyDescent="0.3">
      <c r="N308" s="35"/>
    </row>
    <row r="309" spans="14:14" s="34" customFormat="1" x14ac:dyDescent="0.3">
      <c r="N309" s="35"/>
    </row>
    <row r="310" spans="14:14" s="34" customFormat="1" x14ac:dyDescent="0.3">
      <c r="N310" s="35"/>
    </row>
    <row r="311" spans="14:14" s="34" customFormat="1" x14ac:dyDescent="0.3">
      <c r="N311" s="35"/>
    </row>
    <row r="312" spans="14:14" s="34" customFormat="1" x14ac:dyDescent="0.3">
      <c r="N312" s="35"/>
    </row>
    <row r="313" spans="14:14" s="34" customFormat="1" x14ac:dyDescent="0.3">
      <c r="N313" s="35"/>
    </row>
    <row r="314" spans="14:14" s="34" customFormat="1" x14ac:dyDescent="0.3">
      <c r="N314" s="35"/>
    </row>
    <row r="315" spans="14:14" s="34" customFormat="1" x14ac:dyDescent="0.3">
      <c r="N315" s="35"/>
    </row>
    <row r="316" spans="14:14" s="34" customFormat="1" x14ac:dyDescent="0.3">
      <c r="N316" s="35"/>
    </row>
    <row r="317" spans="14:14" s="34" customFormat="1" x14ac:dyDescent="0.3">
      <c r="N317" s="35"/>
    </row>
    <row r="318" spans="14:14" s="34" customFormat="1" x14ac:dyDescent="0.3">
      <c r="N318" s="35"/>
    </row>
    <row r="319" spans="14:14" s="34" customFormat="1" x14ac:dyDescent="0.3">
      <c r="N319" s="35"/>
    </row>
    <row r="320" spans="14:14" s="34" customFormat="1" x14ac:dyDescent="0.3">
      <c r="N320" s="35"/>
    </row>
    <row r="321" spans="14:14" s="34" customFormat="1" x14ac:dyDescent="0.3">
      <c r="N321" s="35"/>
    </row>
    <row r="322" spans="14:14" s="34" customFormat="1" x14ac:dyDescent="0.3">
      <c r="N322" s="35"/>
    </row>
    <row r="323" spans="14:14" s="34" customFormat="1" x14ac:dyDescent="0.3">
      <c r="N323" s="35"/>
    </row>
    <row r="324" spans="14:14" s="34" customFormat="1" x14ac:dyDescent="0.3">
      <c r="N324" s="35"/>
    </row>
    <row r="325" spans="14:14" s="34" customFormat="1" x14ac:dyDescent="0.3">
      <c r="N325" s="35"/>
    </row>
    <row r="326" spans="14:14" s="34" customFormat="1" x14ac:dyDescent="0.3">
      <c r="N326" s="35"/>
    </row>
    <row r="327" spans="14:14" s="34" customFormat="1" x14ac:dyDescent="0.3">
      <c r="N327" s="35"/>
    </row>
    <row r="328" spans="14:14" s="34" customFormat="1" x14ac:dyDescent="0.3">
      <c r="N328" s="35"/>
    </row>
    <row r="329" spans="14:14" s="34" customFormat="1" x14ac:dyDescent="0.3">
      <c r="N329" s="35"/>
    </row>
    <row r="330" spans="14:14" s="34" customFormat="1" x14ac:dyDescent="0.3">
      <c r="N330" s="35"/>
    </row>
    <row r="331" spans="14:14" s="34" customFormat="1" x14ac:dyDescent="0.3">
      <c r="N331" s="35"/>
    </row>
    <row r="332" spans="14:14" s="34" customFormat="1" x14ac:dyDescent="0.3">
      <c r="N332" s="35"/>
    </row>
    <row r="333" spans="14:14" s="34" customFormat="1" x14ac:dyDescent="0.3">
      <c r="N333" s="35"/>
    </row>
    <row r="334" spans="14:14" s="34" customFormat="1" x14ac:dyDescent="0.3">
      <c r="N334" s="35"/>
    </row>
    <row r="335" spans="14:14" s="34" customFormat="1" x14ac:dyDescent="0.3">
      <c r="N335" s="35"/>
    </row>
    <row r="336" spans="14:14" s="34" customFormat="1" x14ac:dyDescent="0.3">
      <c r="N336" s="35"/>
    </row>
    <row r="337" spans="14:14" s="34" customFormat="1" x14ac:dyDescent="0.3">
      <c r="N337" s="35"/>
    </row>
    <row r="338" spans="14:14" s="34" customFormat="1" x14ac:dyDescent="0.3">
      <c r="N338" s="35"/>
    </row>
    <row r="339" spans="14:14" s="34" customFormat="1" x14ac:dyDescent="0.3">
      <c r="N339" s="35"/>
    </row>
    <row r="340" spans="14:14" s="34" customFormat="1" x14ac:dyDescent="0.3">
      <c r="N340" s="35"/>
    </row>
    <row r="341" spans="14:14" s="34" customFormat="1" x14ac:dyDescent="0.3">
      <c r="N341" s="35"/>
    </row>
    <row r="342" spans="14:14" s="34" customFormat="1" x14ac:dyDescent="0.3">
      <c r="N342" s="35"/>
    </row>
    <row r="343" spans="14:14" s="34" customFormat="1" x14ac:dyDescent="0.3">
      <c r="N343" s="35"/>
    </row>
    <row r="344" spans="14:14" s="34" customFormat="1" x14ac:dyDescent="0.3">
      <c r="N344" s="35"/>
    </row>
    <row r="345" spans="14:14" s="34" customFormat="1" x14ac:dyDescent="0.3">
      <c r="N345" s="35"/>
    </row>
    <row r="346" spans="14:14" s="34" customFormat="1" x14ac:dyDescent="0.3">
      <c r="N346" s="35"/>
    </row>
    <row r="347" spans="14:14" s="34" customFormat="1" x14ac:dyDescent="0.3">
      <c r="N347" s="35"/>
    </row>
    <row r="348" spans="14:14" s="34" customFormat="1" x14ac:dyDescent="0.3">
      <c r="N348" s="35"/>
    </row>
    <row r="349" spans="14:14" s="34" customFormat="1" x14ac:dyDescent="0.3">
      <c r="N349" s="35"/>
    </row>
    <row r="350" spans="14:14" s="34" customFormat="1" x14ac:dyDescent="0.3">
      <c r="N350" s="35"/>
    </row>
    <row r="351" spans="14:14" s="34" customFormat="1" x14ac:dyDescent="0.3">
      <c r="N351" s="35"/>
    </row>
    <row r="352" spans="14:14" s="34" customFormat="1" x14ac:dyDescent="0.3">
      <c r="N352" s="35"/>
    </row>
    <row r="353" spans="14:14" s="34" customFormat="1" x14ac:dyDescent="0.3">
      <c r="N353" s="35"/>
    </row>
    <row r="354" spans="14:14" s="34" customFormat="1" x14ac:dyDescent="0.3">
      <c r="N354" s="35"/>
    </row>
    <row r="355" spans="14:14" s="34" customFormat="1" x14ac:dyDescent="0.3">
      <c r="N355" s="35"/>
    </row>
    <row r="356" spans="14:14" s="34" customFormat="1" x14ac:dyDescent="0.3">
      <c r="N356" s="35"/>
    </row>
    <row r="357" spans="14:14" s="34" customFormat="1" x14ac:dyDescent="0.3">
      <c r="N357" s="35"/>
    </row>
    <row r="358" spans="14:14" s="34" customFormat="1" x14ac:dyDescent="0.3">
      <c r="N358" s="35"/>
    </row>
    <row r="359" spans="14:14" s="34" customFormat="1" x14ac:dyDescent="0.3">
      <c r="N359" s="35"/>
    </row>
    <row r="360" spans="14:14" s="34" customFormat="1" x14ac:dyDescent="0.3">
      <c r="N360" s="35"/>
    </row>
    <row r="361" spans="14:14" s="34" customFormat="1" x14ac:dyDescent="0.3">
      <c r="N361" s="35"/>
    </row>
    <row r="362" spans="14:14" s="34" customFormat="1" x14ac:dyDescent="0.3">
      <c r="N362" s="35"/>
    </row>
    <row r="363" spans="14:14" s="34" customFormat="1" x14ac:dyDescent="0.3">
      <c r="N363" s="35"/>
    </row>
    <row r="364" spans="14:14" s="34" customFormat="1" x14ac:dyDescent="0.3">
      <c r="N364" s="35"/>
    </row>
    <row r="365" spans="14:14" s="34" customFormat="1" x14ac:dyDescent="0.3">
      <c r="N365" s="35"/>
    </row>
    <row r="366" spans="14:14" s="34" customFormat="1" x14ac:dyDescent="0.3">
      <c r="N366" s="35"/>
    </row>
    <row r="367" spans="14:14" s="34" customFormat="1" x14ac:dyDescent="0.3">
      <c r="N367" s="35"/>
    </row>
    <row r="368" spans="14:14" s="34" customFormat="1" x14ac:dyDescent="0.3">
      <c r="N368" s="35"/>
    </row>
    <row r="369" spans="14:14" s="34" customFormat="1" x14ac:dyDescent="0.3">
      <c r="N369" s="35"/>
    </row>
    <row r="370" spans="14:14" s="34" customFormat="1" x14ac:dyDescent="0.3">
      <c r="N370" s="35"/>
    </row>
    <row r="371" spans="14:14" s="34" customFormat="1" x14ac:dyDescent="0.3">
      <c r="N371" s="35"/>
    </row>
    <row r="372" spans="14:14" s="34" customFormat="1" x14ac:dyDescent="0.3">
      <c r="N372" s="35"/>
    </row>
    <row r="373" spans="14:14" s="34" customFormat="1" x14ac:dyDescent="0.3">
      <c r="N373" s="35"/>
    </row>
    <row r="374" spans="14:14" s="34" customFormat="1" x14ac:dyDescent="0.3">
      <c r="N374" s="35"/>
    </row>
    <row r="375" spans="14:14" s="34" customFormat="1" x14ac:dyDescent="0.3">
      <c r="N375" s="35"/>
    </row>
    <row r="376" spans="14:14" s="34" customFormat="1" x14ac:dyDescent="0.3">
      <c r="N376" s="35"/>
    </row>
    <row r="377" spans="14:14" s="34" customFormat="1" x14ac:dyDescent="0.3">
      <c r="N377" s="35"/>
    </row>
    <row r="378" spans="14:14" s="34" customFormat="1" x14ac:dyDescent="0.3">
      <c r="N378" s="35"/>
    </row>
    <row r="379" spans="14:14" s="34" customFormat="1" x14ac:dyDescent="0.3">
      <c r="N379" s="35"/>
    </row>
    <row r="380" spans="14:14" s="34" customFormat="1" x14ac:dyDescent="0.3">
      <c r="N380" s="35"/>
    </row>
    <row r="381" spans="14:14" s="34" customFormat="1" x14ac:dyDescent="0.3">
      <c r="N381" s="35"/>
    </row>
    <row r="382" spans="14:14" s="34" customFormat="1" x14ac:dyDescent="0.3">
      <c r="N382" s="35"/>
    </row>
    <row r="383" spans="14:14" s="34" customFormat="1" x14ac:dyDescent="0.3">
      <c r="N383" s="35"/>
    </row>
    <row r="384" spans="14:14" s="34" customFormat="1" x14ac:dyDescent="0.3">
      <c r="N384" s="35"/>
    </row>
    <row r="385" spans="14:14" s="34" customFormat="1" x14ac:dyDescent="0.3">
      <c r="N385" s="35"/>
    </row>
    <row r="386" spans="14:14" s="34" customFormat="1" x14ac:dyDescent="0.3">
      <c r="N386" s="35"/>
    </row>
    <row r="387" spans="14:14" s="34" customFormat="1" x14ac:dyDescent="0.3">
      <c r="N387" s="35"/>
    </row>
    <row r="388" spans="14:14" s="34" customFormat="1" x14ac:dyDescent="0.3">
      <c r="N388" s="35"/>
    </row>
    <row r="389" spans="14:14" s="34" customFormat="1" x14ac:dyDescent="0.3">
      <c r="N389" s="35"/>
    </row>
    <row r="390" spans="14:14" s="34" customFormat="1" x14ac:dyDescent="0.3">
      <c r="N390" s="35"/>
    </row>
    <row r="391" spans="14:14" s="34" customFormat="1" x14ac:dyDescent="0.3">
      <c r="N391" s="35"/>
    </row>
    <row r="392" spans="14:14" s="34" customFormat="1" x14ac:dyDescent="0.3">
      <c r="N392" s="35"/>
    </row>
    <row r="393" spans="14:14" s="34" customFormat="1" x14ac:dyDescent="0.3">
      <c r="N393" s="35"/>
    </row>
    <row r="394" spans="14:14" s="34" customFormat="1" x14ac:dyDescent="0.3">
      <c r="N394" s="35"/>
    </row>
    <row r="395" spans="14:14" s="34" customFormat="1" x14ac:dyDescent="0.3">
      <c r="N395" s="35"/>
    </row>
    <row r="396" spans="14:14" s="34" customFormat="1" x14ac:dyDescent="0.3">
      <c r="N396" s="35"/>
    </row>
    <row r="397" spans="14:14" s="34" customFormat="1" x14ac:dyDescent="0.3">
      <c r="N397" s="35"/>
    </row>
    <row r="398" spans="14:14" s="34" customFormat="1" x14ac:dyDescent="0.3">
      <c r="N398" s="35"/>
    </row>
    <row r="399" spans="14:14" s="34" customFormat="1" x14ac:dyDescent="0.3">
      <c r="N399" s="35"/>
    </row>
    <row r="400" spans="14:14" s="34" customFormat="1" x14ac:dyDescent="0.3">
      <c r="N400" s="35"/>
    </row>
    <row r="401" spans="14:14" s="34" customFormat="1" x14ac:dyDescent="0.3">
      <c r="N401" s="35"/>
    </row>
    <row r="402" spans="14:14" s="34" customFormat="1" x14ac:dyDescent="0.3">
      <c r="N402" s="35"/>
    </row>
    <row r="403" spans="14:14" s="34" customFormat="1" x14ac:dyDescent="0.3">
      <c r="N403" s="35"/>
    </row>
    <row r="404" spans="14:14" s="34" customFormat="1" x14ac:dyDescent="0.3">
      <c r="N404" s="35"/>
    </row>
    <row r="405" spans="14:14" s="34" customFormat="1" x14ac:dyDescent="0.3">
      <c r="N405" s="35"/>
    </row>
    <row r="406" spans="14:14" s="34" customFormat="1" x14ac:dyDescent="0.3">
      <c r="N406" s="35"/>
    </row>
    <row r="407" spans="14:14" s="34" customFormat="1" x14ac:dyDescent="0.3">
      <c r="N407" s="35"/>
    </row>
    <row r="408" spans="14:14" s="34" customFormat="1" x14ac:dyDescent="0.3">
      <c r="N408" s="35"/>
    </row>
    <row r="409" spans="14:14" s="34" customFormat="1" x14ac:dyDescent="0.3">
      <c r="N409" s="35"/>
    </row>
    <row r="410" spans="14:14" s="34" customFormat="1" x14ac:dyDescent="0.3">
      <c r="N410" s="35"/>
    </row>
    <row r="411" spans="14:14" s="34" customFormat="1" x14ac:dyDescent="0.3">
      <c r="N411" s="35"/>
    </row>
    <row r="412" spans="14:14" s="34" customFormat="1" x14ac:dyDescent="0.3">
      <c r="N412" s="35"/>
    </row>
    <row r="413" spans="14:14" s="34" customFormat="1" x14ac:dyDescent="0.3">
      <c r="N413" s="35"/>
    </row>
    <row r="414" spans="14:14" s="34" customFormat="1" x14ac:dyDescent="0.3">
      <c r="N414" s="35"/>
    </row>
    <row r="415" spans="14:14" s="34" customFormat="1" x14ac:dyDescent="0.3">
      <c r="N415" s="35"/>
    </row>
    <row r="416" spans="14:14" s="34" customFormat="1" x14ac:dyDescent="0.3">
      <c r="N416" s="35"/>
    </row>
    <row r="417" spans="14:14" s="34" customFormat="1" x14ac:dyDescent="0.3">
      <c r="N417" s="35"/>
    </row>
    <row r="418" spans="14:14" s="34" customFormat="1" x14ac:dyDescent="0.3">
      <c r="N418" s="35"/>
    </row>
    <row r="419" spans="14:14" s="34" customFormat="1" x14ac:dyDescent="0.3">
      <c r="N419" s="35"/>
    </row>
    <row r="420" spans="14:14" s="34" customFormat="1" x14ac:dyDescent="0.3">
      <c r="N420" s="35"/>
    </row>
    <row r="421" spans="14:14" s="34" customFormat="1" x14ac:dyDescent="0.3">
      <c r="N421" s="35"/>
    </row>
    <row r="422" spans="14:14" s="34" customFormat="1" x14ac:dyDescent="0.3">
      <c r="N422" s="35"/>
    </row>
    <row r="423" spans="14:14" s="34" customFormat="1" x14ac:dyDescent="0.3">
      <c r="N423" s="35"/>
    </row>
    <row r="424" spans="14:14" s="34" customFormat="1" x14ac:dyDescent="0.3">
      <c r="N424" s="35"/>
    </row>
    <row r="425" spans="14:14" s="34" customFormat="1" x14ac:dyDescent="0.3">
      <c r="N425" s="35"/>
    </row>
    <row r="426" spans="14:14" s="34" customFormat="1" x14ac:dyDescent="0.3">
      <c r="N426" s="35"/>
    </row>
    <row r="427" spans="14:14" s="34" customFormat="1" x14ac:dyDescent="0.3">
      <c r="N427" s="35"/>
    </row>
    <row r="428" spans="14:14" s="34" customFormat="1" x14ac:dyDescent="0.3">
      <c r="N428" s="35"/>
    </row>
    <row r="429" spans="14:14" s="34" customFormat="1" x14ac:dyDescent="0.3">
      <c r="N429" s="35"/>
    </row>
    <row r="430" spans="14:14" s="34" customFormat="1" x14ac:dyDescent="0.3">
      <c r="N430" s="35"/>
    </row>
    <row r="431" spans="14:14" s="34" customFormat="1" x14ac:dyDescent="0.3">
      <c r="N431" s="35"/>
    </row>
    <row r="432" spans="14:14" s="34" customFormat="1" x14ac:dyDescent="0.3">
      <c r="N432" s="35"/>
    </row>
    <row r="433" spans="14:14" s="34" customFormat="1" x14ac:dyDescent="0.3">
      <c r="N433" s="35"/>
    </row>
    <row r="434" spans="14:14" s="34" customFormat="1" x14ac:dyDescent="0.3">
      <c r="N434" s="35"/>
    </row>
    <row r="435" spans="14:14" s="34" customFormat="1" x14ac:dyDescent="0.3">
      <c r="N435" s="35"/>
    </row>
    <row r="436" spans="14:14" s="34" customFormat="1" x14ac:dyDescent="0.3">
      <c r="N436" s="35"/>
    </row>
    <row r="437" spans="14:14" s="34" customFormat="1" x14ac:dyDescent="0.3">
      <c r="N437" s="35"/>
    </row>
    <row r="438" spans="14:14" s="34" customFormat="1" x14ac:dyDescent="0.3">
      <c r="N438" s="35"/>
    </row>
    <row r="439" spans="14:14" s="34" customFormat="1" x14ac:dyDescent="0.3">
      <c r="N439" s="35"/>
    </row>
    <row r="440" spans="14:14" s="34" customFormat="1" x14ac:dyDescent="0.3">
      <c r="N440" s="35"/>
    </row>
    <row r="441" spans="14:14" s="34" customFormat="1" x14ac:dyDescent="0.3">
      <c r="N441" s="35"/>
    </row>
    <row r="442" spans="14:14" s="34" customFormat="1" x14ac:dyDescent="0.3">
      <c r="N442" s="35"/>
    </row>
    <row r="443" spans="14:14" s="34" customFormat="1" x14ac:dyDescent="0.3">
      <c r="N443" s="35"/>
    </row>
    <row r="444" spans="14:14" s="34" customFormat="1" x14ac:dyDescent="0.3">
      <c r="N444" s="35"/>
    </row>
    <row r="445" spans="14:14" s="34" customFormat="1" x14ac:dyDescent="0.3">
      <c r="N445" s="35"/>
    </row>
    <row r="446" spans="14:14" s="34" customFormat="1" x14ac:dyDescent="0.3">
      <c r="N446" s="35"/>
    </row>
    <row r="447" spans="14:14" s="34" customFormat="1" x14ac:dyDescent="0.3">
      <c r="N447" s="35"/>
    </row>
    <row r="448" spans="14:14" s="34" customFormat="1" x14ac:dyDescent="0.3">
      <c r="N448" s="35"/>
    </row>
    <row r="449" spans="14:14" s="34" customFormat="1" x14ac:dyDescent="0.3">
      <c r="N449" s="35"/>
    </row>
    <row r="450" spans="14:14" s="34" customFormat="1" x14ac:dyDescent="0.3">
      <c r="N450" s="35"/>
    </row>
    <row r="451" spans="14:14" s="34" customFormat="1" x14ac:dyDescent="0.3">
      <c r="N451" s="35"/>
    </row>
    <row r="452" spans="14:14" s="34" customFormat="1" x14ac:dyDescent="0.3">
      <c r="N452" s="35"/>
    </row>
    <row r="453" spans="14:14" s="34" customFormat="1" x14ac:dyDescent="0.3">
      <c r="N453" s="35"/>
    </row>
    <row r="454" spans="14:14" s="34" customFormat="1" x14ac:dyDescent="0.3">
      <c r="N454" s="35"/>
    </row>
    <row r="455" spans="14:14" s="34" customFormat="1" x14ac:dyDescent="0.3">
      <c r="N455" s="35"/>
    </row>
    <row r="456" spans="14:14" s="34" customFormat="1" x14ac:dyDescent="0.3">
      <c r="N456" s="35"/>
    </row>
    <row r="457" spans="14:14" s="34" customFormat="1" x14ac:dyDescent="0.3">
      <c r="N457" s="35"/>
    </row>
    <row r="458" spans="14:14" s="34" customFormat="1" x14ac:dyDescent="0.3">
      <c r="N458" s="35"/>
    </row>
    <row r="459" spans="14:14" s="34" customFormat="1" x14ac:dyDescent="0.3">
      <c r="N459" s="35"/>
    </row>
    <row r="460" spans="14:14" s="34" customFormat="1" x14ac:dyDescent="0.3">
      <c r="N460" s="35"/>
    </row>
    <row r="461" spans="14:14" s="34" customFormat="1" x14ac:dyDescent="0.3">
      <c r="N461" s="35"/>
    </row>
    <row r="462" spans="14:14" s="34" customFormat="1" x14ac:dyDescent="0.3">
      <c r="N462" s="35"/>
    </row>
    <row r="463" spans="14:14" s="34" customFormat="1" x14ac:dyDescent="0.3">
      <c r="N463" s="35"/>
    </row>
    <row r="464" spans="14:14" s="34" customFormat="1" x14ac:dyDescent="0.3">
      <c r="N464" s="35"/>
    </row>
    <row r="465" spans="14:14" s="34" customFormat="1" x14ac:dyDescent="0.3">
      <c r="N465" s="35"/>
    </row>
    <row r="466" spans="14:14" s="34" customFormat="1" x14ac:dyDescent="0.3">
      <c r="N466" s="35"/>
    </row>
    <row r="467" spans="14:14" s="34" customFormat="1" x14ac:dyDescent="0.3">
      <c r="N467" s="35"/>
    </row>
    <row r="468" spans="14:14" s="34" customFormat="1" x14ac:dyDescent="0.3">
      <c r="N468" s="35"/>
    </row>
    <row r="469" spans="14:14" s="34" customFormat="1" x14ac:dyDescent="0.3">
      <c r="N469" s="35"/>
    </row>
    <row r="470" spans="14:14" s="34" customFormat="1" x14ac:dyDescent="0.3">
      <c r="N470" s="35"/>
    </row>
    <row r="471" spans="14:14" s="34" customFormat="1" x14ac:dyDescent="0.3">
      <c r="N471" s="35"/>
    </row>
    <row r="472" spans="14:14" s="34" customFormat="1" x14ac:dyDescent="0.3">
      <c r="N472" s="35"/>
    </row>
    <row r="473" spans="14:14" s="34" customFormat="1" x14ac:dyDescent="0.3">
      <c r="N473" s="35"/>
    </row>
    <row r="474" spans="14:14" s="34" customFormat="1" x14ac:dyDescent="0.3">
      <c r="N474" s="35"/>
    </row>
    <row r="475" spans="14:14" s="34" customFormat="1" x14ac:dyDescent="0.3">
      <c r="N475" s="35"/>
    </row>
    <row r="476" spans="14:14" s="34" customFormat="1" x14ac:dyDescent="0.3">
      <c r="N476" s="35"/>
    </row>
    <row r="477" spans="14:14" s="34" customFormat="1" x14ac:dyDescent="0.3">
      <c r="N477" s="35"/>
    </row>
    <row r="478" spans="14:14" s="34" customFormat="1" x14ac:dyDescent="0.3">
      <c r="N478" s="35"/>
    </row>
    <row r="479" spans="14:14" s="34" customFormat="1" x14ac:dyDescent="0.3">
      <c r="N479" s="35"/>
    </row>
    <row r="480" spans="14:14" s="34" customFormat="1" x14ac:dyDescent="0.3">
      <c r="N480" s="35"/>
    </row>
    <row r="481" spans="14:14" s="34" customFormat="1" x14ac:dyDescent="0.3">
      <c r="N481" s="35"/>
    </row>
    <row r="482" spans="14:14" s="34" customFormat="1" x14ac:dyDescent="0.3">
      <c r="N482" s="35"/>
    </row>
    <row r="483" spans="14:14" s="34" customFormat="1" x14ac:dyDescent="0.3">
      <c r="N483" s="35"/>
    </row>
    <row r="484" spans="14:14" s="34" customFormat="1" x14ac:dyDescent="0.3">
      <c r="N484" s="35"/>
    </row>
    <row r="485" spans="14:14" s="34" customFormat="1" x14ac:dyDescent="0.3">
      <c r="N485" s="35"/>
    </row>
    <row r="486" spans="14:14" s="34" customFormat="1" x14ac:dyDescent="0.3">
      <c r="N486" s="35"/>
    </row>
    <row r="487" spans="14:14" s="34" customFormat="1" x14ac:dyDescent="0.3">
      <c r="N487" s="35"/>
    </row>
    <row r="488" spans="14:14" s="34" customFormat="1" x14ac:dyDescent="0.3">
      <c r="N488" s="35"/>
    </row>
    <row r="489" spans="14:14" s="34" customFormat="1" x14ac:dyDescent="0.3">
      <c r="N489" s="35"/>
    </row>
    <row r="490" spans="14:14" s="34" customFormat="1" x14ac:dyDescent="0.3">
      <c r="N490" s="35"/>
    </row>
    <row r="491" spans="14:14" s="34" customFormat="1" x14ac:dyDescent="0.3">
      <c r="N491" s="35"/>
    </row>
    <row r="492" spans="14:14" s="34" customFormat="1" x14ac:dyDescent="0.3">
      <c r="N492" s="35"/>
    </row>
    <row r="493" spans="14:14" s="34" customFormat="1" x14ac:dyDescent="0.3">
      <c r="N493" s="35"/>
    </row>
    <row r="494" spans="14:14" s="34" customFormat="1" x14ac:dyDescent="0.3">
      <c r="N494" s="35"/>
    </row>
    <row r="495" spans="14:14" s="34" customFormat="1" x14ac:dyDescent="0.3">
      <c r="N495" s="35"/>
    </row>
    <row r="496" spans="14:14" s="34" customFormat="1" x14ac:dyDescent="0.3">
      <c r="N496" s="35"/>
    </row>
    <row r="497" spans="14:14" s="34" customFormat="1" x14ac:dyDescent="0.3">
      <c r="N497" s="35"/>
    </row>
    <row r="498" spans="14:14" s="34" customFormat="1" x14ac:dyDescent="0.3">
      <c r="N498" s="35"/>
    </row>
    <row r="499" spans="14:14" s="34" customFormat="1" x14ac:dyDescent="0.3">
      <c r="N499" s="35"/>
    </row>
    <row r="500" spans="14:14" s="34" customFormat="1" x14ac:dyDescent="0.3">
      <c r="N500" s="35"/>
    </row>
    <row r="501" spans="14:14" s="34" customFormat="1" x14ac:dyDescent="0.3">
      <c r="N501" s="35"/>
    </row>
    <row r="502" spans="14:14" s="34" customFormat="1" x14ac:dyDescent="0.3">
      <c r="N502" s="35"/>
    </row>
    <row r="503" spans="14:14" s="34" customFormat="1" x14ac:dyDescent="0.3">
      <c r="N503" s="35"/>
    </row>
    <row r="504" spans="14:14" s="34" customFormat="1" x14ac:dyDescent="0.3">
      <c r="N504" s="35"/>
    </row>
    <row r="505" spans="14:14" s="34" customFormat="1" x14ac:dyDescent="0.3">
      <c r="N505" s="35"/>
    </row>
    <row r="506" spans="14:14" s="34" customFormat="1" x14ac:dyDescent="0.3">
      <c r="N506" s="35"/>
    </row>
    <row r="507" spans="14:14" s="34" customFormat="1" x14ac:dyDescent="0.3">
      <c r="N507" s="35"/>
    </row>
    <row r="508" spans="14:14" s="34" customFormat="1" x14ac:dyDescent="0.3">
      <c r="N508" s="35"/>
    </row>
    <row r="509" spans="14:14" s="34" customFormat="1" x14ac:dyDescent="0.3">
      <c r="N509" s="35"/>
    </row>
    <row r="510" spans="14:14" s="34" customFormat="1" x14ac:dyDescent="0.3">
      <c r="N510" s="35"/>
    </row>
    <row r="511" spans="14:14" s="34" customFormat="1" x14ac:dyDescent="0.3">
      <c r="N511" s="35"/>
    </row>
    <row r="512" spans="14:14" s="34" customFormat="1" x14ac:dyDescent="0.3">
      <c r="N512" s="35"/>
    </row>
    <row r="513" spans="14:14" s="34" customFormat="1" x14ac:dyDescent="0.3">
      <c r="N513" s="35"/>
    </row>
    <row r="514" spans="14:14" s="34" customFormat="1" x14ac:dyDescent="0.3">
      <c r="N514" s="35"/>
    </row>
    <row r="515" spans="14:14" s="34" customFormat="1" x14ac:dyDescent="0.3">
      <c r="N515" s="35"/>
    </row>
    <row r="516" spans="14:14" s="34" customFormat="1" x14ac:dyDescent="0.3">
      <c r="N516" s="35"/>
    </row>
    <row r="517" spans="14:14" s="34" customFormat="1" x14ac:dyDescent="0.3">
      <c r="N517" s="35"/>
    </row>
    <row r="518" spans="14:14" s="34" customFormat="1" x14ac:dyDescent="0.3">
      <c r="N518" s="35"/>
    </row>
    <row r="519" spans="14:14" s="34" customFormat="1" x14ac:dyDescent="0.3">
      <c r="N519" s="35"/>
    </row>
    <row r="520" spans="14:14" s="34" customFormat="1" x14ac:dyDescent="0.3">
      <c r="N520" s="35"/>
    </row>
    <row r="521" spans="14:14" s="34" customFormat="1" x14ac:dyDescent="0.3">
      <c r="N521" s="35"/>
    </row>
    <row r="522" spans="14:14" s="34" customFormat="1" x14ac:dyDescent="0.3">
      <c r="N522" s="35"/>
    </row>
    <row r="523" spans="14:14" s="34" customFormat="1" x14ac:dyDescent="0.3">
      <c r="N523" s="35"/>
    </row>
    <row r="524" spans="14:14" s="34" customFormat="1" x14ac:dyDescent="0.3">
      <c r="N524" s="35"/>
    </row>
    <row r="525" spans="14:14" s="34" customFormat="1" x14ac:dyDescent="0.3">
      <c r="N525" s="35"/>
    </row>
    <row r="526" spans="14:14" s="34" customFormat="1" x14ac:dyDescent="0.3">
      <c r="N526" s="35"/>
    </row>
    <row r="527" spans="14:14" s="34" customFormat="1" x14ac:dyDescent="0.3">
      <c r="N527" s="35"/>
    </row>
    <row r="528" spans="14:14" s="34" customFormat="1" x14ac:dyDescent="0.3">
      <c r="N528" s="35"/>
    </row>
    <row r="529" spans="14:14" s="34" customFormat="1" x14ac:dyDescent="0.3">
      <c r="N529" s="35"/>
    </row>
    <row r="530" spans="14:14" s="34" customFormat="1" x14ac:dyDescent="0.3">
      <c r="N530" s="35"/>
    </row>
    <row r="531" spans="14:14" s="34" customFormat="1" x14ac:dyDescent="0.3">
      <c r="N531" s="35"/>
    </row>
    <row r="532" spans="14:14" s="34" customFormat="1" x14ac:dyDescent="0.3">
      <c r="N532" s="35"/>
    </row>
    <row r="533" spans="14:14" s="34" customFormat="1" x14ac:dyDescent="0.3">
      <c r="N533" s="35"/>
    </row>
    <row r="534" spans="14:14" s="34" customFormat="1" x14ac:dyDescent="0.3">
      <c r="N534" s="35"/>
    </row>
    <row r="535" spans="14:14" s="34" customFormat="1" x14ac:dyDescent="0.3">
      <c r="N535" s="35"/>
    </row>
    <row r="536" spans="14:14" s="34" customFormat="1" x14ac:dyDescent="0.3">
      <c r="N536" s="35"/>
    </row>
    <row r="537" spans="14:14" s="34" customFormat="1" x14ac:dyDescent="0.3">
      <c r="N537" s="35"/>
    </row>
    <row r="538" spans="14:14" s="34" customFormat="1" x14ac:dyDescent="0.3">
      <c r="N538" s="35"/>
    </row>
    <row r="539" spans="14:14" s="34" customFormat="1" x14ac:dyDescent="0.3">
      <c r="N539" s="35"/>
    </row>
    <row r="540" spans="14:14" s="34" customFormat="1" x14ac:dyDescent="0.3">
      <c r="N540" s="35"/>
    </row>
    <row r="541" spans="14:14" s="34" customFormat="1" x14ac:dyDescent="0.3">
      <c r="N541" s="35"/>
    </row>
    <row r="542" spans="14:14" s="34" customFormat="1" x14ac:dyDescent="0.3">
      <c r="N542" s="35"/>
    </row>
    <row r="543" spans="14:14" s="34" customFormat="1" x14ac:dyDescent="0.3">
      <c r="N543" s="35"/>
    </row>
    <row r="544" spans="14:14" s="34" customFormat="1" x14ac:dyDescent="0.3">
      <c r="N544" s="35"/>
    </row>
    <row r="545" spans="14:14" s="34" customFormat="1" x14ac:dyDescent="0.3">
      <c r="N545" s="35"/>
    </row>
    <row r="546" spans="14:14" s="34" customFormat="1" x14ac:dyDescent="0.3">
      <c r="N546" s="35"/>
    </row>
    <row r="547" spans="14:14" s="34" customFormat="1" x14ac:dyDescent="0.3">
      <c r="N547" s="35"/>
    </row>
    <row r="548" spans="14:14" s="34" customFormat="1" x14ac:dyDescent="0.3">
      <c r="N548" s="35"/>
    </row>
    <row r="549" spans="14:14" s="34" customFormat="1" x14ac:dyDescent="0.3">
      <c r="N549" s="35"/>
    </row>
    <row r="550" spans="14:14" s="34" customFormat="1" x14ac:dyDescent="0.3">
      <c r="N550" s="35"/>
    </row>
    <row r="551" spans="14:14" s="34" customFormat="1" x14ac:dyDescent="0.3">
      <c r="N551" s="35"/>
    </row>
    <row r="552" spans="14:14" s="34" customFormat="1" x14ac:dyDescent="0.3">
      <c r="N552" s="35"/>
    </row>
    <row r="553" spans="14:14" s="34" customFormat="1" x14ac:dyDescent="0.3">
      <c r="N553" s="35"/>
    </row>
    <row r="554" spans="14:14" s="34" customFormat="1" x14ac:dyDescent="0.3">
      <c r="N554" s="35"/>
    </row>
    <row r="555" spans="14:14" s="34" customFormat="1" x14ac:dyDescent="0.3">
      <c r="N555" s="35"/>
    </row>
    <row r="556" spans="14:14" s="34" customFormat="1" x14ac:dyDescent="0.3">
      <c r="N556" s="35"/>
    </row>
    <row r="557" spans="14:14" s="34" customFormat="1" x14ac:dyDescent="0.3">
      <c r="N557" s="35"/>
    </row>
    <row r="558" spans="14:14" s="34" customFormat="1" x14ac:dyDescent="0.3">
      <c r="N558" s="35"/>
    </row>
    <row r="559" spans="14:14" s="34" customFormat="1" x14ac:dyDescent="0.3">
      <c r="N559" s="35"/>
    </row>
    <row r="560" spans="14:14" s="34" customFormat="1" x14ac:dyDescent="0.3">
      <c r="N560" s="35"/>
    </row>
    <row r="561" spans="14:14" s="34" customFormat="1" x14ac:dyDescent="0.3">
      <c r="N561" s="35"/>
    </row>
    <row r="562" spans="14:14" s="34" customFormat="1" x14ac:dyDescent="0.3">
      <c r="N562" s="35"/>
    </row>
    <row r="563" spans="14:14" s="34" customFormat="1" x14ac:dyDescent="0.3">
      <c r="N563" s="35"/>
    </row>
    <row r="564" spans="14:14" s="34" customFormat="1" x14ac:dyDescent="0.3">
      <c r="N564" s="35"/>
    </row>
    <row r="565" spans="14:14" s="34" customFormat="1" x14ac:dyDescent="0.3">
      <c r="N565" s="35"/>
    </row>
    <row r="566" spans="14:14" s="34" customFormat="1" x14ac:dyDescent="0.3">
      <c r="N566" s="35"/>
    </row>
    <row r="567" spans="14:14" s="34" customFormat="1" x14ac:dyDescent="0.3">
      <c r="N567" s="35"/>
    </row>
    <row r="568" spans="14:14" s="34" customFormat="1" x14ac:dyDescent="0.3">
      <c r="N568" s="35"/>
    </row>
    <row r="569" spans="14:14" s="34" customFormat="1" x14ac:dyDescent="0.3">
      <c r="N569" s="35"/>
    </row>
    <row r="570" spans="14:14" s="34" customFormat="1" x14ac:dyDescent="0.3">
      <c r="N570" s="35"/>
    </row>
    <row r="571" spans="14:14" s="34" customFormat="1" x14ac:dyDescent="0.3">
      <c r="N571" s="35"/>
    </row>
    <row r="572" spans="14:14" s="34" customFormat="1" x14ac:dyDescent="0.3">
      <c r="N572" s="35"/>
    </row>
    <row r="573" spans="14:14" s="34" customFormat="1" x14ac:dyDescent="0.3">
      <c r="N573" s="35"/>
    </row>
    <row r="574" spans="14:14" s="34" customFormat="1" x14ac:dyDescent="0.3">
      <c r="N574" s="35"/>
    </row>
    <row r="575" spans="14:14" s="34" customFormat="1" x14ac:dyDescent="0.3">
      <c r="N575" s="35"/>
    </row>
    <row r="576" spans="14:14" s="34" customFormat="1" x14ac:dyDescent="0.3">
      <c r="N576" s="35"/>
    </row>
    <row r="577" spans="14:14" s="34" customFormat="1" x14ac:dyDescent="0.3">
      <c r="N577" s="35"/>
    </row>
    <row r="578" spans="14:14" s="34" customFormat="1" x14ac:dyDescent="0.3">
      <c r="N578" s="35"/>
    </row>
    <row r="579" spans="14:14" s="34" customFormat="1" x14ac:dyDescent="0.3">
      <c r="N579" s="35"/>
    </row>
    <row r="580" spans="14:14" s="34" customFormat="1" x14ac:dyDescent="0.3">
      <c r="N580" s="35"/>
    </row>
    <row r="581" spans="14:14" s="34" customFormat="1" x14ac:dyDescent="0.3">
      <c r="N581" s="35"/>
    </row>
    <row r="582" spans="14:14" s="34" customFormat="1" x14ac:dyDescent="0.3">
      <c r="N582" s="35"/>
    </row>
    <row r="583" spans="14:14" s="34" customFormat="1" x14ac:dyDescent="0.3">
      <c r="N583" s="35"/>
    </row>
    <row r="584" spans="14:14" s="34" customFormat="1" x14ac:dyDescent="0.3">
      <c r="N584" s="35"/>
    </row>
    <row r="585" spans="14:14" s="34" customFormat="1" x14ac:dyDescent="0.3">
      <c r="N585" s="35"/>
    </row>
    <row r="586" spans="14:14" s="34" customFormat="1" x14ac:dyDescent="0.3">
      <c r="N586" s="35"/>
    </row>
    <row r="587" spans="14:14" s="34" customFormat="1" x14ac:dyDescent="0.3">
      <c r="N587" s="35"/>
    </row>
    <row r="588" spans="14:14" s="34" customFormat="1" x14ac:dyDescent="0.3">
      <c r="N588" s="35"/>
    </row>
    <row r="589" spans="14:14" s="34" customFormat="1" x14ac:dyDescent="0.3">
      <c r="N589" s="35"/>
    </row>
    <row r="590" spans="14:14" s="34" customFormat="1" x14ac:dyDescent="0.3">
      <c r="N590" s="35"/>
    </row>
    <row r="591" spans="14:14" s="34" customFormat="1" x14ac:dyDescent="0.3">
      <c r="N591" s="35"/>
    </row>
    <row r="592" spans="14:14" s="34" customFormat="1" x14ac:dyDescent="0.3">
      <c r="N592" s="35"/>
    </row>
    <row r="593" spans="14:14" s="34" customFormat="1" x14ac:dyDescent="0.3">
      <c r="N593" s="35"/>
    </row>
    <row r="594" spans="14:14" s="34" customFormat="1" x14ac:dyDescent="0.3">
      <c r="N594" s="35"/>
    </row>
    <row r="595" spans="14:14" s="34" customFormat="1" x14ac:dyDescent="0.3">
      <c r="N595" s="35"/>
    </row>
    <row r="596" spans="14:14" s="34" customFormat="1" x14ac:dyDescent="0.3">
      <c r="N596" s="35"/>
    </row>
    <row r="597" spans="14:14" s="34" customFormat="1" x14ac:dyDescent="0.3">
      <c r="N597" s="35"/>
    </row>
    <row r="598" spans="14:14" s="34" customFormat="1" x14ac:dyDescent="0.3">
      <c r="N598" s="35"/>
    </row>
    <row r="599" spans="14:14" s="34" customFormat="1" x14ac:dyDescent="0.3">
      <c r="N599" s="35"/>
    </row>
    <row r="600" spans="14:14" s="34" customFormat="1" x14ac:dyDescent="0.3">
      <c r="N600" s="35"/>
    </row>
    <row r="601" spans="14:14" s="34" customFormat="1" x14ac:dyDescent="0.3">
      <c r="N601" s="35"/>
    </row>
    <row r="602" spans="14:14" s="34" customFormat="1" x14ac:dyDescent="0.3">
      <c r="N602" s="35"/>
    </row>
    <row r="603" spans="14:14" s="34" customFormat="1" x14ac:dyDescent="0.3">
      <c r="N603" s="35"/>
    </row>
    <row r="604" spans="14:14" s="34" customFormat="1" x14ac:dyDescent="0.3">
      <c r="N604" s="35"/>
    </row>
    <row r="605" spans="14:14" s="34" customFormat="1" x14ac:dyDescent="0.3">
      <c r="N605" s="35"/>
    </row>
    <row r="606" spans="14:14" s="34" customFormat="1" x14ac:dyDescent="0.3">
      <c r="N606" s="35"/>
    </row>
    <row r="607" spans="14:14" s="34" customFormat="1" x14ac:dyDescent="0.3">
      <c r="N607" s="35"/>
    </row>
    <row r="608" spans="14:14" s="34" customFormat="1" x14ac:dyDescent="0.3">
      <c r="N608" s="35"/>
    </row>
    <row r="609" spans="14:14" s="34" customFormat="1" x14ac:dyDescent="0.3">
      <c r="N609" s="35"/>
    </row>
    <row r="610" spans="14:14" s="34" customFormat="1" x14ac:dyDescent="0.3">
      <c r="N610" s="35"/>
    </row>
    <row r="611" spans="14:14" s="34" customFormat="1" x14ac:dyDescent="0.3">
      <c r="N611" s="35"/>
    </row>
    <row r="612" spans="14:14" s="34" customFormat="1" x14ac:dyDescent="0.3">
      <c r="N612" s="35"/>
    </row>
    <row r="613" spans="14:14" s="34" customFormat="1" x14ac:dyDescent="0.3">
      <c r="N613" s="35"/>
    </row>
    <row r="614" spans="14:14" s="34" customFormat="1" x14ac:dyDescent="0.3">
      <c r="N614" s="35"/>
    </row>
    <row r="615" spans="14:14" s="34" customFormat="1" x14ac:dyDescent="0.3">
      <c r="N615" s="35"/>
    </row>
    <row r="616" spans="14:14" s="34" customFormat="1" x14ac:dyDescent="0.3">
      <c r="N616" s="35"/>
    </row>
    <row r="617" spans="14:14" s="34" customFormat="1" x14ac:dyDescent="0.3">
      <c r="N617" s="35"/>
    </row>
    <row r="618" spans="14:14" s="34" customFormat="1" x14ac:dyDescent="0.3">
      <c r="N618" s="35"/>
    </row>
    <row r="619" spans="14:14" s="34" customFormat="1" x14ac:dyDescent="0.3">
      <c r="N619" s="35"/>
    </row>
    <row r="620" spans="14:14" s="34" customFormat="1" x14ac:dyDescent="0.3">
      <c r="N620" s="35"/>
    </row>
    <row r="621" spans="14:14" s="34" customFormat="1" x14ac:dyDescent="0.3">
      <c r="N621" s="35"/>
    </row>
    <row r="622" spans="14:14" s="34" customFormat="1" x14ac:dyDescent="0.3">
      <c r="N622" s="35"/>
    </row>
    <row r="623" spans="14:14" s="34" customFormat="1" x14ac:dyDescent="0.3">
      <c r="N623" s="35"/>
    </row>
    <row r="624" spans="14:14" s="34" customFormat="1" x14ac:dyDescent="0.3">
      <c r="N624" s="35"/>
    </row>
    <row r="625" spans="14:14" s="34" customFormat="1" x14ac:dyDescent="0.3">
      <c r="N625" s="35"/>
    </row>
    <row r="626" spans="14:14" s="34" customFormat="1" x14ac:dyDescent="0.3">
      <c r="N626" s="35"/>
    </row>
    <row r="627" spans="14:14" s="34" customFormat="1" x14ac:dyDescent="0.3">
      <c r="N627" s="35"/>
    </row>
    <row r="628" spans="14:14" s="34" customFormat="1" x14ac:dyDescent="0.3">
      <c r="N628" s="35"/>
    </row>
    <row r="629" spans="14:14" s="34" customFormat="1" x14ac:dyDescent="0.3">
      <c r="N629" s="35"/>
    </row>
    <row r="630" spans="14:14" s="34" customFormat="1" x14ac:dyDescent="0.3">
      <c r="N630" s="35"/>
    </row>
    <row r="631" spans="14:14" s="34" customFormat="1" x14ac:dyDescent="0.3">
      <c r="N631" s="35"/>
    </row>
    <row r="632" spans="14:14" s="34" customFormat="1" x14ac:dyDescent="0.3">
      <c r="N632" s="35"/>
    </row>
    <row r="633" spans="14:14" s="34" customFormat="1" x14ac:dyDescent="0.3">
      <c r="N633" s="35"/>
    </row>
  </sheetData>
  <pageMargins left="0.7" right="0.7" top="0.75" bottom="0.75" header="0.3" footer="0.3"/>
  <pageSetup orientation="portrait" horizontalDpi="300" verticalDpi="300" r:id="rId1"/>
  <ignoredErrors>
    <ignoredError sqref="E9:E13 E20:E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67EB-F065-47E1-8A84-F133D5888F69}">
  <dimension ref="A1:O73"/>
  <sheetViews>
    <sheetView tabSelected="1" workbookViewId="0">
      <selection activeCell="B54" sqref="B54"/>
    </sheetView>
  </sheetViews>
  <sheetFormatPr defaultRowHeight="14.4" x14ac:dyDescent="0.3"/>
  <cols>
    <col min="1" max="1" width="11.44140625" customWidth="1"/>
    <col min="2" max="2" width="21.6640625" customWidth="1"/>
    <col min="4" max="4" width="11.88671875" bestFit="1" customWidth="1"/>
    <col min="5" max="5" width="18.21875" bestFit="1" customWidth="1"/>
    <col min="6" max="6" width="10.88671875" bestFit="1" customWidth="1"/>
    <col min="7" max="7" width="13.77734375" bestFit="1" customWidth="1"/>
    <col min="8" max="8" width="18.21875" bestFit="1" customWidth="1"/>
    <col min="9" max="9" width="12.77734375" bestFit="1" customWidth="1"/>
  </cols>
  <sheetData>
    <row r="1" spans="1:15" x14ac:dyDescent="0.3">
      <c r="A1" s="14">
        <v>12.34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ht="40.799999999999997" x14ac:dyDescent="0.3">
      <c r="A2" s="19" t="s">
        <v>19</v>
      </c>
      <c r="B2" s="19" t="s">
        <v>70</v>
      </c>
      <c r="C2" s="19" t="s">
        <v>71</v>
      </c>
      <c r="D2" s="19" t="s">
        <v>72</v>
      </c>
      <c r="E2" s="20" t="s">
        <v>73</v>
      </c>
      <c r="F2" s="19" t="s">
        <v>15</v>
      </c>
      <c r="G2" s="19" t="s">
        <v>14</v>
      </c>
      <c r="H2" s="19" t="s">
        <v>74</v>
      </c>
      <c r="I2" s="19" t="s">
        <v>10</v>
      </c>
      <c r="J2" s="19" t="s">
        <v>9</v>
      </c>
      <c r="K2" s="19" t="s">
        <v>75</v>
      </c>
      <c r="L2" s="19" t="s">
        <v>76</v>
      </c>
      <c r="M2" s="19" t="s">
        <v>7</v>
      </c>
      <c r="N2" s="19" t="s">
        <v>77</v>
      </c>
      <c r="O2" s="19" t="s">
        <v>78</v>
      </c>
    </row>
    <row r="3" spans="1:15" x14ac:dyDescent="0.3">
      <c r="A3" t="s">
        <v>79</v>
      </c>
      <c r="B3" s="21">
        <f>5*A1</f>
        <v>61.7</v>
      </c>
      <c r="C3" s="21">
        <f>25*A1</f>
        <v>308.5</v>
      </c>
      <c r="D3" s="21">
        <v>308.49056603773585</v>
      </c>
      <c r="E3" s="22">
        <v>0</v>
      </c>
      <c r="F3" s="21">
        <f>22*A1</f>
        <v>271.48</v>
      </c>
      <c r="G3" s="21">
        <v>37</v>
      </c>
      <c r="H3" s="21">
        <v>0</v>
      </c>
      <c r="I3" s="2">
        <f>F3/D3</f>
        <v>0.88002691131498478</v>
      </c>
      <c r="J3" s="2">
        <f>G3/D3</f>
        <v>0.1199388379204893</v>
      </c>
      <c r="K3" s="23">
        <f>H3/D3</f>
        <v>0</v>
      </c>
      <c r="L3" s="21">
        <v>0</v>
      </c>
      <c r="M3" s="21">
        <v>35</v>
      </c>
      <c r="N3" s="21">
        <v>308</v>
      </c>
      <c r="O3" s="21">
        <v>308</v>
      </c>
    </row>
    <row r="4" spans="1:15" x14ac:dyDescent="0.3">
      <c r="A4" t="s">
        <v>80</v>
      </c>
      <c r="B4" s="21">
        <f>6*A1</f>
        <v>74.039999999999992</v>
      </c>
      <c r="C4" s="21">
        <f>40*A1</f>
        <v>493.6</v>
      </c>
      <c r="D4" s="21">
        <v>493.58490566037739</v>
      </c>
      <c r="E4" s="22">
        <v>0</v>
      </c>
      <c r="F4" s="21">
        <f>35*A1</f>
        <v>431.9</v>
      </c>
      <c r="G4" s="21">
        <v>62</v>
      </c>
      <c r="H4" s="21">
        <v>0</v>
      </c>
      <c r="I4" s="2">
        <f t="shared" ref="I4:I11" si="0">F4/D4</f>
        <v>0.87502675840978583</v>
      </c>
      <c r="J4" s="2">
        <f t="shared" ref="J4:J11" si="1">G4/D4</f>
        <v>0.12561162079510702</v>
      </c>
      <c r="K4" s="23">
        <f t="shared" ref="K4:K11" si="2">H4/D4</f>
        <v>0</v>
      </c>
      <c r="L4" s="21">
        <v>0</v>
      </c>
      <c r="M4" s="21">
        <v>41</v>
      </c>
      <c r="N4" s="21">
        <f t="shared" ref="N4:O11" si="3">N3+C4</f>
        <v>801.6</v>
      </c>
      <c r="O4" s="21">
        <f t="shared" si="3"/>
        <v>801.58490566037744</v>
      </c>
    </row>
    <row r="5" spans="1:15" x14ac:dyDescent="0.3">
      <c r="A5" t="s">
        <v>81</v>
      </c>
      <c r="B5" s="21">
        <f>8*A1</f>
        <v>98.72</v>
      </c>
      <c r="C5" s="21">
        <f>48*A1</f>
        <v>592.31999999999994</v>
      </c>
      <c r="D5" s="21">
        <v>592.30188679245282</v>
      </c>
      <c r="E5" s="22">
        <v>0</v>
      </c>
      <c r="F5" s="21">
        <f>42*A1</f>
        <v>518.28</v>
      </c>
      <c r="G5" s="21">
        <v>74</v>
      </c>
      <c r="H5" s="21">
        <v>0</v>
      </c>
      <c r="I5" s="2">
        <f t="shared" si="0"/>
        <v>0.87502675840978594</v>
      </c>
      <c r="J5" s="2">
        <f t="shared" si="1"/>
        <v>0.12493628950050968</v>
      </c>
      <c r="K5" s="23">
        <f t="shared" si="2"/>
        <v>0</v>
      </c>
      <c r="L5" s="21">
        <v>0</v>
      </c>
      <c r="M5" s="21">
        <v>42</v>
      </c>
      <c r="N5" s="21">
        <f t="shared" si="3"/>
        <v>1393.92</v>
      </c>
      <c r="O5" s="21">
        <f t="shared" si="3"/>
        <v>1393.8867924528304</v>
      </c>
    </row>
    <row r="6" spans="1:15" x14ac:dyDescent="0.3">
      <c r="A6" t="s">
        <v>82</v>
      </c>
      <c r="B6" s="21">
        <f>3*A1</f>
        <v>37.019999999999996</v>
      </c>
      <c r="C6" s="21">
        <f>10*A1</f>
        <v>123.4</v>
      </c>
      <c r="D6" s="21">
        <v>123.39622641509435</v>
      </c>
      <c r="E6" s="22">
        <v>0</v>
      </c>
      <c r="F6" s="21">
        <f>9*A1</f>
        <v>111.06</v>
      </c>
      <c r="G6" s="21">
        <v>12</v>
      </c>
      <c r="H6" s="21">
        <v>0</v>
      </c>
      <c r="I6" s="2">
        <f t="shared" si="0"/>
        <v>0.90002752293577981</v>
      </c>
      <c r="J6" s="2">
        <f t="shared" si="1"/>
        <v>9.724770642201834E-2</v>
      </c>
      <c r="K6" s="23">
        <f t="shared" si="2"/>
        <v>0</v>
      </c>
      <c r="L6" s="21">
        <v>0</v>
      </c>
      <c r="M6" s="21">
        <v>16</v>
      </c>
      <c r="N6" s="21">
        <f t="shared" si="3"/>
        <v>1517.3200000000002</v>
      </c>
      <c r="O6" s="21">
        <f t="shared" si="3"/>
        <v>1517.2830188679247</v>
      </c>
    </row>
    <row r="7" spans="1:15" x14ac:dyDescent="0.3">
      <c r="A7" t="s">
        <v>83</v>
      </c>
      <c r="B7" s="21">
        <f>2*A1</f>
        <v>24.68</v>
      </c>
      <c r="C7" s="21">
        <f>30*A1</f>
        <v>370.2</v>
      </c>
      <c r="D7" s="21">
        <v>370.18867924528303</v>
      </c>
      <c r="E7" s="22">
        <v>0</v>
      </c>
      <c r="F7" s="21">
        <f>26*A1</f>
        <v>320.83999999999997</v>
      </c>
      <c r="G7" s="21">
        <v>49</v>
      </c>
      <c r="H7" s="21">
        <v>0</v>
      </c>
      <c r="I7" s="2">
        <f t="shared" si="0"/>
        <v>0.86669317023445458</v>
      </c>
      <c r="J7" s="2">
        <f t="shared" si="1"/>
        <v>0.13236493374108052</v>
      </c>
      <c r="K7" s="23">
        <f t="shared" si="2"/>
        <v>0</v>
      </c>
      <c r="L7" s="21">
        <v>0</v>
      </c>
      <c r="M7" s="21">
        <v>49</v>
      </c>
      <c r="N7" s="21">
        <f t="shared" si="3"/>
        <v>1887.5200000000002</v>
      </c>
      <c r="O7" s="21">
        <f t="shared" si="3"/>
        <v>1887.4716981132078</v>
      </c>
    </row>
    <row r="8" spans="1:15" x14ac:dyDescent="0.3">
      <c r="A8" t="s">
        <v>84</v>
      </c>
      <c r="B8" s="21">
        <f>15*A1</f>
        <v>185.1</v>
      </c>
      <c r="C8" s="21">
        <f>58*A1</f>
        <v>715.72</v>
      </c>
      <c r="D8" s="21">
        <v>715.69811320754718</v>
      </c>
      <c r="E8" s="22">
        <v>0</v>
      </c>
      <c r="F8" s="21">
        <f>50*A1</f>
        <v>617</v>
      </c>
      <c r="G8" s="21">
        <v>99</v>
      </c>
      <c r="H8" s="21">
        <v>0</v>
      </c>
      <c r="I8" s="2">
        <f t="shared" si="0"/>
        <v>0.86209532848254766</v>
      </c>
      <c r="J8" s="2">
        <f t="shared" si="1"/>
        <v>0.13832647896235367</v>
      </c>
      <c r="K8" s="23">
        <f t="shared" si="2"/>
        <v>0</v>
      </c>
      <c r="L8" s="21">
        <v>0</v>
      </c>
      <c r="M8" s="21">
        <v>43</v>
      </c>
      <c r="N8" s="21">
        <f t="shared" si="3"/>
        <v>2603.2400000000002</v>
      </c>
      <c r="O8" s="21">
        <f t="shared" si="3"/>
        <v>2603.1698113207549</v>
      </c>
    </row>
    <row r="9" spans="1:15" x14ac:dyDescent="0.3">
      <c r="A9" t="s">
        <v>85</v>
      </c>
      <c r="B9" s="21">
        <f>7*A1</f>
        <v>86.38</v>
      </c>
      <c r="C9" s="21">
        <f>37*A1</f>
        <v>456.58</v>
      </c>
      <c r="D9" s="21">
        <v>456.56603773584908</v>
      </c>
      <c r="E9" s="22">
        <v>0</v>
      </c>
      <c r="F9" s="21">
        <f>32*A1</f>
        <v>394.88</v>
      </c>
      <c r="G9" s="21">
        <v>62</v>
      </c>
      <c r="H9" s="21">
        <v>0</v>
      </c>
      <c r="I9" s="2">
        <f t="shared" si="0"/>
        <v>0.86489131333168023</v>
      </c>
      <c r="J9" s="2">
        <f t="shared" si="1"/>
        <v>0.13579634680552111</v>
      </c>
      <c r="K9" s="23">
        <f t="shared" si="2"/>
        <v>0</v>
      </c>
      <c r="L9" s="21">
        <v>0</v>
      </c>
      <c r="M9" s="21">
        <v>71</v>
      </c>
      <c r="N9" s="21">
        <f t="shared" si="3"/>
        <v>3059.82</v>
      </c>
      <c r="O9" s="21">
        <f t="shared" si="3"/>
        <v>3059.7358490566039</v>
      </c>
    </row>
    <row r="10" spans="1:15" x14ac:dyDescent="0.3">
      <c r="A10" t="s">
        <v>86</v>
      </c>
      <c r="B10" s="21">
        <f>5*A1</f>
        <v>61.7</v>
      </c>
      <c r="C10" s="21">
        <f>42*A1</f>
        <v>518.28</v>
      </c>
      <c r="D10" s="21">
        <v>518.2641509433962</v>
      </c>
      <c r="E10" s="22">
        <v>0</v>
      </c>
      <c r="F10" s="21">
        <f>37*A1</f>
        <v>456.58</v>
      </c>
      <c r="G10" s="21">
        <v>61</v>
      </c>
      <c r="H10" s="21">
        <v>0</v>
      </c>
      <c r="I10" s="2">
        <f t="shared" si="0"/>
        <v>0.88097932139216539</v>
      </c>
      <c r="J10" s="2">
        <f t="shared" si="1"/>
        <v>0.11770059705839522</v>
      </c>
      <c r="K10" s="23">
        <f t="shared" si="2"/>
        <v>0</v>
      </c>
      <c r="L10" s="21">
        <v>0</v>
      </c>
      <c r="M10" s="21">
        <v>61</v>
      </c>
      <c r="N10" s="21">
        <f t="shared" si="3"/>
        <v>3578.1000000000004</v>
      </c>
      <c r="O10" s="21">
        <f t="shared" si="3"/>
        <v>3578</v>
      </c>
    </row>
    <row r="11" spans="1:15" x14ac:dyDescent="0.3">
      <c r="A11" t="s">
        <v>87</v>
      </c>
      <c r="B11" s="21">
        <f>2*A1</f>
        <v>24.68</v>
      </c>
      <c r="C11" s="21">
        <f>2*A1</f>
        <v>24.68</v>
      </c>
      <c r="D11" s="21">
        <v>24.679245283018869</v>
      </c>
      <c r="E11" s="1">
        <v>0</v>
      </c>
      <c r="F11" s="21">
        <v>23</v>
      </c>
      <c r="G11" s="21">
        <v>2</v>
      </c>
      <c r="H11" s="21">
        <v>0</v>
      </c>
      <c r="I11" s="2">
        <f t="shared" si="0"/>
        <v>0.93195718654434245</v>
      </c>
      <c r="J11" s="2">
        <f t="shared" si="1"/>
        <v>8.1039755351681952E-2</v>
      </c>
      <c r="K11" s="23">
        <f t="shared" si="2"/>
        <v>0</v>
      </c>
      <c r="L11" s="21">
        <v>0</v>
      </c>
      <c r="M11" s="21">
        <v>4</v>
      </c>
      <c r="N11" s="21">
        <f t="shared" si="3"/>
        <v>3602.78</v>
      </c>
      <c r="O11" s="21">
        <f t="shared" si="3"/>
        <v>3602.6792452830186</v>
      </c>
    </row>
    <row r="12" spans="1:15" x14ac:dyDescent="0.3">
      <c r="A12" s="15" t="s">
        <v>88</v>
      </c>
      <c r="B12" s="24">
        <f t="shared" ref="B12:M12" si="4">SUM(B3:B11)</f>
        <v>654.02</v>
      </c>
      <c r="C12" s="24">
        <f t="shared" si="4"/>
        <v>3603.28</v>
      </c>
      <c r="D12" s="24">
        <f t="shared" si="4"/>
        <v>3603.1698113207544</v>
      </c>
      <c r="E12" s="24">
        <f t="shared" si="4"/>
        <v>0</v>
      </c>
      <c r="F12" s="24">
        <f t="shared" si="4"/>
        <v>3145.0199999999995</v>
      </c>
      <c r="G12" s="24">
        <f t="shared" si="4"/>
        <v>458</v>
      </c>
      <c r="H12" s="24">
        <f t="shared" si="4"/>
        <v>0</v>
      </c>
      <c r="I12" s="25">
        <f>F12/D12</f>
        <v>0.87284812115118759</v>
      </c>
      <c r="J12" s="25">
        <f>G12/D12</f>
        <v>0.12711030120229569</v>
      </c>
      <c r="K12" s="24"/>
      <c r="L12" s="24">
        <f t="shared" si="4"/>
        <v>0</v>
      </c>
      <c r="M12" s="24">
        <f t="shared" si="4"/>
        <v>362</v>
      </c>
      <c r="N12" s="24">
        <f>SUM(N3:N11)</f>
        <v>18752.3</v>
      </c>
      <c r="O12" s="24">
        <f>SUM(O3:O11)</f>
        <v>18751.811320754718</v>
      </c>
    </row>
    <row r="15" spans="1:15" x14ac:dyDescent="0.3">
      <c r="B15" s="15" t="s">
        <v>64</v>
      </c>
      <c r="N15" s="14">
        <f>C12+N12</f>
        <v>22355.579999999998</v>
      </c>
    </row>
    <row r="16" spans="1:15" ht="20.399999999999999" x14ac:dyDescent="0.3">
      <c r="A16" s="19" t="s">
        <v>19</v>
      </c>
      <c r="B16" s="19" t="s">
        <v>56</v>
      </c>
      <c r="C16" s="19" t="s">
        <v>57</v>
      </c>
      <c r="D16" s="19" t="s">
        <v>58</v>
      </c>
      <c r="E16" s="19" t="s">
        <v>90</v>
      </c>
      <c r="F16" s="19" t="s">
        <v>60</v>
      </c>
      <c r="G16" s="19" t="s">
        <v>61</v>
      </c>
      <c r="H16" s="19" t="s">
        <v>62</v>
      </c>
      <c r="I16" s="19" t="s">
        <v>63</v>
      </c>
    </row>
    <row r="17" spans="1:11" x14ac:dyDescent="0.3">
      <c r="A17" t="s">
        <v>79</v>
      </c>
      <c r="B17" s="21">
        <v>174.06976744186048</v>
      </c>
      <c r="C17" s="21">
        <v>147.7950855638438</v>
      </c>
      <c r="D17" s="21">
        <v>1184.0028521281263</v>
      </c>
      <c r="E17" s="1">
        <v>444</v>
      </c>
      <c r="F17" s="21">
        <v>117.90763492759983</v>
      </c>
      <c r="G17" s="21">
        <v>100.17222465993859</v>
      </c>
      <c r="H17" s="21">
        <v>299.53137340939008</v>
      </c>
      <c r="I17" s="21">
        <v>655.55331285651607</v>
      </c>
    </row>
    <row r="18" spans="1:11" x14ac:dyDescent="0.3">
      <c r="A18" t="s">
        <v>80</v>
      </c>
      <c r="B18" s="21">
        <v>208.88372093023256</v>
      </c>
      <c r="C18" s="21">
        <v>177.35410267661254</v>
      </c>
      <c r="D18" s="21">
        <v>1420.8034225537515</v>
      </c>
      <c r="E18" s="1">
        <v>600</v>
      </c>
      <c r="F18" s="21">
        <v>141.48916191311977</v>
      </c>
      <c r="G18" s="21">
        <v>120.2066695919263</v>
      </c>
      <c r="H18" s="21">
        <v>359.4376480912681</v>
      </c>
      <c r="I18" s="21">
        <v>786.6639754278192</v>
      </c>
    </row>
    <row r="19" spans="1:11" x14ac:dyDescent="0.3">
      <c r="A19" t="s">
        <v>81</v>
      </c>
      <c r="B19" s="21">
        <v>278.51162790697674</v>
      </c>
      <c r="C19" s="21">
        <v>236.47213690215008</v>
      </c>
      <c r="D19" s="21">
        <v>1894.4045634050021</v>
      </c>
      <c r="E19" s="1">
        <v>1140</v>
      </c>
      <c r="F19" s="21">
        <v>188.65221588415972</v>
      </c>
      <c r="G19" s="21">
        <v>160.27555945590174</v>
      </c>
      <c r="H19" s="21">
        <v>479.25019745502414</v>
      </c>
      <c r="I19" s="21">
        <v>1048.8853005704257</v>
      </c>
    </row>
    <row r="20" spans="1:11" x14ac:dyDescent="0.3">
      <c r="A20" t="s">
        <v>82</v>
      </c>
      <c r="B20" s="21">
        <v>104.44186046511628</v>
      </c>
      <c r="C20" s="21">
        <v>88.677051338306271</v>
      </c>
      <c r="D20" s="21">
        <v>710.40171127687574</v>
      </c>
      <c r="E20" s="1">
        <v>240</v>
      </c>
      <c r="F20" s="21">
        <v>70.744580956559886</v>
      </c>
      <c r="G20" s="21">
        <v>60.10333479596315</v>
      </c>
      <c r="H20" s="21">
        <v>179.71882404563405</v>
      </c>
      <c r="I20" s="21">
        <v>393.3319877139096</v>
      </c>
    </row>
    <row r="21" spans="1:11" x14ac:dyDescent="0.3">
      <c r="A21" t="s">
        <v>83</v>
      </c>
      <c r="B21" s="21">
        <v>69.627906976744185</v>
      </c>
      <c r="C21" s="21">
        <v>59.118034225537521</v>
      </c>
      <c r="D21" s="21">
        <v>473.60114085125053</v>
      </c>
      <c r="E21" s="1">
        <v>540</v>
      </c>
      <c r="F21" s="21">
        <v>47.163053971039929</v>
      </c>
      <c r="G21" s="21">
        <v>40.068889863975436</v>
      </c>
      <c r="H21" s="21">
        <v>119.81254936375603</v>
      </c>
      <c r="I21" s="21">
        <v>262.22132514260642</v>
      </c>
    </row>
    <row r="22" spans="1:11" x14ac:dyDescent="0.3">
      <c r="A22" t="s">
        <v>84</v>
      </c>
      <c r="B22" s="21">
        <v>522.20930232558146</v>
      </c>
      <c r="C22" s="21">
        <v>443.38525669153137</v>
      </c>
      <c r="D22" s="21">
        <v>3552.0085563843786</v>
      </c>
      <c r="E22" s="1">
        <v>1380</v>
      </c>
      <c r="F22" s="21">
        <v>353.72290478279945</v>
      </c>
      <c r="G22" s="21">
        <v>300.51667397981578</v>
      </c>
      <c r="H22" s="21">
        <v>898.59412022817025</v>
      </c>
      <c r="I22" s="21">
        <v>1966.6599385695481</v>
      </c>
    </row>
    <row r="23" spans="1:11" x14ac:dyDescent="0.3">
      <c r="A23" t="s">
        <v>85</v>
      </c>
      <c r="B23" s="21">
        <v>243.69767441860466</v>
      </c>
      <c r="C23" s="21">
        <v>206.91311978938131</v>
      </c>
      <c r="D23" s="21">
        <v>1657.6039929793767</v>
      </c>
      <c r="E23" s="1">
        <v>600</v>
      </c>
      <c r="F23" s="21">
        <v>165.07068889863976</v>
      </c>
      <c r="G23" s="21">
        <v>140.24111452391404</v>
      </c>
      <c r="H23" s="21">
        <v>419.34392277314612</v>
      </c>
      <c r="I23" s="21">
        <v>917.77463799912243</v>
      </c>
    </row>
    <row r="24" spans="1:11" x14ac:dyDescent="0.3">
      <c r="A24" t="s">
        <v>86</v>
      </c>
      <c r="B24" s="21">
        <v>174.06976744186048</v>
      </c>
      <c r="C24" s="21">
        <v>147.7950855638438</v>
      </c>
      <c r="D24" s="21">
        <v>1184.0028521281263</v>
      </c>
      <c r="E24" s="1">
        <v>840</v>
      </c>
      <c r="F24" s="21">
        <v>117.90763492759983</v>
      </c>
      <c r="G24" s="21">
        <v>100.17222465993859</v>
      </c>
      <c r="H24" s="21">
        <v>299.53137340939008</v>
      </c>
      <c r="I24" s="21">
        <v>655.55331285651607</v>
      </c>
    </row>
    <row r="25" spans="1:11" x14ac:dyDescent="0.3">
      <c r="A25" t="s">
        <v>87</v>
      </c>
      <c r="B25" s="21">
        <v>69.627906976744185</v>
      </c>
      <c r="C25" s="21">
        <v>59.118034225537521</v>
      </c>
      <c r="D25" s="21">
        <v>473.60114085125053</v>
      </c>
      <c r="E25" s="1">
        <v>204</v>
      </c>
      <c r="F25" s="21">
        <v>47.163053971039929</v>
      </c>
      <c r="G25" s="21">
        <v>40.068889863975436</v>
      </c>
      <c r="H25" s="21">
        <v>119.81254936375603</v>
      </c>
      <c r="I25" s="21">
        <v>262.22132514260642</v>
      </c>
    </row>
    <row r="26" spans="1:11" x14ac:dyDescent="0.3">
      <c r="B26" s="14">
        <f>SUM(B17:B25)</f>
        <v>1845.1395348837211</v>
      </c>
      <c r="C26" s="14">
        <f t="shared" ref="C26:I26" si="5">SUM(C17:C25)</f>
        <v>1566.6279069767438</v>
      </c>
      <c r="D26" s="14">
        <f t="shared" si="5"/>
        <v>12550.430232558138</v>
      </c>
      <c r="E26" s="14">
        <f t="shared" si="5"/>
        <v>5988</v>
      </c>
      <c r="F26" s="14">
        <f t="shared" si="5"/>
        <v>1249.8209302325583</v>
      </c>
      <c r="G26" s="14">
        <f t="shared" si="5"/>
        <v>1061.825581395349</v>
      </c>
      <c r="H26" s="14">
        <f t="shared" si="5"/>
        <v>3175.0325581395346</v>
      </c>
      <c r="I26" s="14">
        <f t="shared" si="5"/>
        <v>6948.8651162790702</v>
      </c>
      <c r="J26" s="27">
        <f>SUM(B26:I26)</f>
        <v>34385.741860465117</v>
      </c>
      <c r="K26" s="14">
        <f>J26*22</f>
        <v>756486.32093023253</v>
      </c>
    </row>
    <row r="29" spans="1:11" x14ac:dyDescent="0.3">
      <c r="B29" s="15" t="s">
        <v>65</v>
      </c>
    </row>
    <row r="30" spans="1:11" x14ac:dyDescent="0.3">
      <c r="A30" s="19" t="s">
        <v>89</v>
      </c>
      <c r="B30" s="19" t="s">
        <v>56</v>
      </c>
      <c r="C30" s="19" t="s">
        <v>57</v>
      </c>
      <c r="D30" s="19" t="s">
        <v>58</v>
      </c>
      <c r="E30" s="19" t="s">
        <v>90</v>
      </c>
      <c r="F30" s="19" t="s">
        <v>60</v>
      </c>
      <c r="G30" s="19" t="s">
        <v>61</v>
      </c>
      <c r="H30" s="19" t="s">
        <v>62</v>
      </c>
      <c r="I30" s="19" t="s">
        <v>63</v>
      </c>
    </row>
    <row r="31" spans="1:11" x14ac:dyDescent="0.3">
      <c r="A31" s="16" t="s">
        <v>79</v>
      </c>
      <c r="B31" s="26">
        <v>169</v>
      </c>
      <c r="C31" s="26">
        <v>142</v>
      </c>
      <c r="D31" s="26">
        <v>1285</v>
      </c>
      <c r="E31" s="17">
        <v>424</v>
      </c>
      <c r="F31" s="26">
        <v>117.90763492759983</v>
      </c>
      <c r="G31" s="26">
        <v>100.17222465993859</v>
      </c>
      <c r="H31" s="26">
        <v>260</v>
      </c>
      <c r="I31" s="26">
        <v>655.55331285651607</v>
      </c>
    </row>
    <row r="32" spans="1:11" x14ac:dyDescent="0.3">
      <c r="A32" s="16" t="s">
        <v>80</v>
      </c>
      <c r="B32" s="26">
        <v>208.88372093023256</v>
      </c>
      <c r="C32" s="26">
        <v>165</v>
      </c>
      <c r="D32" s="26">
        <v>1666</v>
      </c>
      <c r="E32" s="17">
        <v>384</v>
      </c>
      <c r="F32" s="26">
        <v>141.48916191311977</v>
      </c>
      <c r="G32" s="26">
        <v>120.2066695919263</v>
      </c>
      <c r="H32" s="26">
        <v>260</v>
      </c>
      <c r="I32" s="26">
        <v>786.6639754278192</v>
      </c>
    </row>
    <row r="33" spans="1:12" x14ac:dyDescent="0.3">
      <c r="A33" s="16" t="s">
        <v>81</v>
      </c>
      <c r="B33" s="26">
        <v>226</v>
      </c>
      <c r="C33" s="26">
        <v>231</v>
      </c>
      <c r="D33" s="26">
        <v>1789</v>
      </c>
      <c r="E33" s="17">
        <v>960</v>
      </c>
      <c r="F33" s="26">
        <v>188.65221588415972</v>
      </c>
      <c r="G33" s="26">
        <v>160.27555945590174</v>
      </c>
      <c r="H33" s="26">
        <v>260</v>
      </c>
      <c r="I33" s="26">
        <v>1048.8853005704257</v>
      </c>
    </row>
    <row r="34" spans="1:12" x14ac:dyDescent="0.3">
      <c r="A34" s="16" t="s">
        <v>82</v>
      </c>
      <c r="B34" s="26">
        <v>102</v>
      </c>
      <c r="C34" s="26">
        <v>90</v>
      </c>
      <c r="D34" s="26">
        <v>722</v>
      </c>
      <c r="E34" s="17">
        <v>220</v>
      </c>
      <c r="F34" s="26">
        <v>70.744580956559886</v>
      </c>
      <c r="G34" s="26">
        <v>60.10333479596315</v>
      </c>
      <c r="H34" s="26">
        <v>280</v>
      </c>
      <c r="I34" s="26">
        <v>393.3319877139096</v>
      </c>
    </row>
    <row r="35" spans="1:12" x14ac:dyDescent="0.3">
      <c r="A35" s="16" t="s">
        <v>83</v>
      </c>
      <c r="B35" s="26">
        <v>69</v>
      </c>
      <c r="C35" s="26">
        <v>61</v>
      </c>
      <c r="D35" s="26">
        <v>462</v>
      </c>
      <c r="E35" s="17">
        <v>560</v>
      </c>
      <c r="F35" s="26">
        <v>47.163053971039929</v>
      </c>
      <c r="G35" s="26">
        <v>40.068889863975436</v>
      </c>
      <c r="H35" s="26">
        <v>260</v>
      </c>
      <c r="I35" s="26">
        <v>262.22132514260642</v>
      </c>
    </row>
    <row r="36" spans="1:12" x14ac:dyDescent="0.3">
      <c r="A36" s="16" t="s">
        <v>84</v>
      </c>
      <c r="B36" s="26">
        <v>528</v>
      </c>
      <c r="C36" s="26">
        <v>440</v>
      </c>
      <c r="D36" s="26">
        <v>3552</v>
      </c>
      <c r="E36" s="17">
        <v>1420</v>
      </c>
      <c r="F36" s="26">
        <v>353.72290478279945</v>
      </c>
      <c r="G36" s="26">
        <v>300.51667397981578</v>
      </c>
      <c r="H36" s="26">
        <v>280</v>
      </c>
      <c r="I36" s="26">
        <v>1966.6599385695481</v>
      </c>
    </row>
    <row r="37" spans="1:12" x14ac:dyDescent="0.3">
      <c r="A37" s="16" t="s">
        <v>85</v>
      </c>
      <c r="B37" s="26">
        <v>241</v>
      </c>
      <c r="C37" s="26">
        <v>208</v>
      </c>
      <c r="D37" s="26">
        <v>1648</v>
      </c>
      <c r="E37" s="17">
        <v>540</v>
      </c>
      <c r="F37" s="26">
        <v>165.07068889863976</v>
      </c>
      <c r="G37" s="26">
        <v>140.24111452391404</v>
      </c>
      <c r="H37" s="26">
        <v>260</v>
      </c>
      <c r="I37" s="26">
        <v>917.77463799912243</v>
      </c>
    </row>
    <row r="38" spans="1:12" x14ac:dyDescent="0.3">
      <c r="A38" s="16" t="s">
        <v>86</v>
      </c>
      <c r="B38" s="26">
        <v>165</v>
      </c>
      <c r="C38" s="26">
        <v>140</v>
      </c>
      <c r="D38" s="26">
        <v>1200</v>
      </c>
      <c r="E38" s="17">
        <v>884</v>
      </c>
      <c r="F38" s="26">
        <v>117.90763492759983</v>
      </c>
      <c r="G38" s="26">
        <v>100.17222465993859</v>
      </c>
      <c r="H38" s="26">
        <v>320</v>
      </c>
      <c r="I38" s="26">
        <v>655.55331285651607</v>
      </c>
    </row>
    <row r="39" spans="1:12" x14ac:dyDescent="0.3">
      <c r="A39" s="16" t="s">
        <v>87</v>
      </c>
      <c r="B39" s="26">
        <v>84</v>
      </c>
      <c r="C39" s="26">
        <v>59.118034225537521</v>
      </c>
      <c r="D39" s="26">
        <v>502</v>
      </c>
      <c r="E39" s="17">
        <v>182</v>
      </c>
      <c r="F39" s="26">
        <v>47.163053971039929</v>
      </c>
      <c r="G39" s="26">
        <v>40.068889863975436</v>
      </c>
      <c r="H39" s="26">
        <v>320</v>
      </c>
      <c r="I39" s="26">
        <v>262.22132514260642</v>
      </c>
    </row>
    <row r="40" spans="1:12" x14ac:dyDescent="0.3">
      <c r="B40" s="14">
        <f>SUM(B31:B39)</f>
        <v>1792.8837209302326</v>
      </c>
      <c r="C40" s="14">
        <f t="shared" ref="C40:I40" si="6">SUM(C31:C39)</f>
        <v>1536.1180342255375</v>
      </c>
      <c r="D40" s="14">
        <f t="shared" si="6"/>
        <v>12826</v>
      </c>
      <c r="E40" s="14">
        <f t="shared" si="6"/>
        <v>5574</v>
      </c>
      <c r="F40" s="14">
        <f t="shared" si="6"/>
        <v>1249.8209302325583</v>
      </c>
      <c r="G40" s="14">
        <f t="shared" si="6"/>
        <v>1061.825581395349</v>
      </c>
      <c r="H40" s="14">
        <f t="shared" si="6"/>
        <v>2500</v>
      </c>
      <c r="I40" s="14">
        <f t="shared" si="6"/>
        <v>6948.8651162790702</v>
      </c>
      <c r="J40" s="14">
        <f>SUM(B40:I40)</f>
        <v>33489.513383062746</v>
      </c>
      <c r="K40" s="14">
        <f>J40*22</f>
        <v>736769.29442738043</v>
      </c>
      <c r="L40" s="14">
        <f>K26-K40</f>
        <v>19717.026502852095</v>
      </c>
    </row>
    <row r="43" spans="1:12" x14ac:dyDescent="0.3">
      <c r="A43" s="19" t="s">
        <v>89</v>
      </c>
      <c r="B43" s="19" t="s">
        <v>56</v>
      </c>
      <c r="C43" s="19" t="s">
        <v>57</v>
      </c>
      <c r="D43" s="19" t="s">
        <v>58</v>
      </c>
      <c r="E43" s="19" t="s">
        <v>90</v>
      </c>
      <c r="F43" s="19" t="s">
        <v>60</v>
      </c>
      <c r="G43" s="19" t="s">
        <v>61</v>
      </c>
      <c r="H43" s="19" t="s">
        <v>62</v>
      </c>
      <c r="I43" s="19" t="s">
        <v>63</v>
      </c>
    </row>
    <row r="44" spans="1:12" x14ac:dyDescent="0.3">
      <c r="A44" s="16" t="s">
        <v>79</v>
      </c>
      <c r="B44" s="26">
        <f>B31-B17</f>
        <v>-5.0697674418604777</v>
      </c>
      <c r="C44" s="26">
        <f t="shared" ref="C44:I44" si="7">C31-C17</f>
        <v>-5.7950855638437986</v>
      </c>
      <c r="D44" s="26">
        <f t="shared" si="7"/>
        <v>100.99714787187372</v>
      </c>
      <c r="E44" s="26">
        <f t="shared" si="7"/>
        <v>-20</v>
      </c>
      <c r="F44" s="26">
        <f t="shared" si="7"/>
        <v>0</v>
      </c>
      <c r="G44" s="26">
        <f t="shared" si="7"/>
        <v>0</v>
      </c>
      <c r="H44" s="26">
        <f t="shared" si="7"/>
        <v>-39.531373409390085</v>
      </c>
      <c r="I44" s="26">
        <f t="shared" si="7"/>
        <v>0</v>
      </c>
    </row>
    <row r="45" spans="1:12" x14ac:dyDescent="0.3">
      <c r="A45" s="16" t="s">
        <v>80</v>
      </c>
      <c r="B45" s="26">
        <f t="shared" ref="B45:I45" si="8">B32-B18</f>
        <v>0</v>
      </c>
      <c r="C45" s="26">
        <f t="shared" si="8"/>
        <v>-12.354102676612541</v>
      </c>
      <c r="D45" s="26">
        <f t="shared" si="8"/>
        <v>245.19657744624851</v>
      </c>
      <c r="E45" s="26">
        <f t="shared" si="8"/>
        <v>-216</v>
      </c>
      <c r="F45" s="26">
        <f t="shared" si="8"/>
        <v>0</v>
      </c>
      <c r="G45" s="26">
        <f t="shared" si="8"/>
        <v>0</v>
      </c>
      <c r="H45" s="26">
        <f t="shared" si="8"/>
        <v>-99.437648091268102</v>
      </c>
      <c r="I45" s="26">
        <f t="shared" si="8"/>
        <v>0</v>
      </c>
    </row>
    <row r="46" spans="1:12" x14ac:dyDescent="0.3">
      <c r="A46" s="16" t="s">
        <v>81</v>
      </c>
      <c r="B46" s="26">
        <f t="shared" ref="B46:I46" si="9">B33-B19</f>
        <v>-52.511627906976742</v>
      </c>
      <c r="C46" s="26">
        <f t="shared" si="9"/>
        <v>-5.4721369021500834</v>
      </c>
      <c r="D46" s="26">
        <f t="shared" si="9"/>
        <v>-105.40456340500214</v>
      </c>
      <c r="E46" s="26">
        <f t="shared" si="9"/>
        <v>-180</v>
      </c>
      <c r="F46" s="26">
        <f t="shared" si="9"/>
        <v>0</v>
      </c>
      <c r="G46" s="26">
        <f t="shared" si="9"/>
        <v>0</v>
      </c>
      <c r="H46" s="26">
        <f t="shared" si="9"/>
        <v>-219.25019745502414</v>
      </c>
      <c r="I46" s="26">
        <f t="shared" si="9"/>
        <v>0</v>
      </c>
    </row>
    <row r="47" spans="1:12" x14ac:dyDescent="0.3">
      <c r="A47" s="16" t="s">
        <v>82</v>
      </c>
      <c r="B47" s="26">
        <f t="shared" ref="B47:I47" si="10">B34-B20</f>
        <v>-2.4418604651162781</v>
      </c>
      <c r="C47" s="26">
        <f t="shared" si="10"/>
        <v>1.3229486616937294</v>
      </c>
      <c r="D47" s="26">
        <f t="shared" si="10"/>
        <v>11.598288723124256</v>
      </c>
      <c r="E47" s="26">
        <f t="shared" si="10"/>
        <v>-20</v>
      </c>
      <c r="F47" s="26">
        <f t="shared" si="10"/>
        <v>0</v>
      </c>
      <c r="G47" s="26">
        <f t="shared" si="10"/>
        <v>0</v>
      </c>
      <c r="H47" s="26">
        <f t="shared" si="10"/>
        <v>100.28117595436595</v>
      </c>
      <c r="I47" s="26">
        <f t="shared" si="10"/>
        <v>0</v>
      </c>
    </row>
    <row r="48" spans="1:12" x14ac:dyDescent="0.3">
      <c r="A48" s="16" t="s">
        <v>83</v>
      </c>
      <c r="B48" s="26">
        <f t="shared" ref="B48:I48" si="11">B35-B21</f>
        <v>-0.62790697674418539</v>
      </c>
      <c r="C48" s="26">
        <f t="shared" si="11"/>
        <v>1.8819657744624791</v>
      </c>
      <c r="D48" s="26">
        <f t="shared" si="11"/>
        <v>-11.601140851250534</v>
      </c>
      <c r="E48" s="26">
        <f t="shared" si="11"/>
        <v>20</v>
      </c>
      <c r="F48" s="26">
        <f t="shared" si="11"/>
        <v>0</v>
      </c>
      <c r="G48" s="26">
        <f t="shared" si="11"/>
        <v>0</v>
      </c>
      <c r="H48" s="26">
        <f t="shared" si="11"/>
        <v>140.18745063624397</v>
      </c>
      <c r="I48" s="26">
        <f t="shared" si="11"/>
        <v>0</v>
      </c>
    </row>
    <row r="49" spans="1:12" x14ac:dyDescent="0.3">
      <c r="A49" s="16" t="s">
        <v>84</v>
      </c>
      <c r="B49" s="26">
        <f t="shared" ref="B49:I49" si="12">B36-B22</f>
        <v>5.7906976744185386</v>
      </c>
      <c r="C49" s="26">
        <f t="shared" si="12"/>
        <v>-3.3852566915313673</v>
      </c>
      <c r="D49" s="26">
        <f t="shared" si="12"/>
        <v>-8.5563843786076177E-3</v>
      </c>
      <c r="E49" s="26">
        <f t="shared" si="12"/>
        <v>40</v>
      </c>
      <c r="F49" s="26">
        <f t="shared" si="12"/>
        <v>0</v>
      </c>
      <c r="G49" s="26">
        <f t="shared" si="12"/>
        <v>0</v>
      </c>
      <c r="H49" s="26">
        <f t="shared" si="12"/>
        <v>-618.59412022817025</v>
      </c>
      <c r="I49" s="26">
        <f t="shared" si="12"/>
        <v>0</v>
      </c>
    </row>
    <row r="50" spans="1:12" x14ac:dyDescent="0.3">
      <c r="A50" s="16" t="s">
        <v>85</v>
      </c>
      <c r="B50" s="26">
        <f t="shared" ref="B50:I50" si="13">B37-B23</f>
        <v>-2.6976744186046631</v>
      </c>
      <c r="C50" s="26">
        <f t="shared" si="13"/>
        <v>1.0868802106186877</v>
      </c>
      <c r="D50" s="26">
        <f t="shared" si="13"/>
        <v>-9.6039929793766987</v>
      </c>
      <c r="E50" s="26">
        <f t="shared" si="13"/>
        <v>-60</v>
      </c>
      <c r="F50" s="26">
        <f t="shared" si="13"/>
        <v>0</v>
      </c>
      <c r="G50" s="26">
        <f t="shared" si="13"/>
        <v>0</v>
      </c>
      <c r="H50" s="26">
        <f t="shared" si="13"/>
        <v>-159.34392277314612</v>
      </c>
      <c r="I50" s="26">
        <f t="shared" si="13"/>
        <v>0</v>
      </c>
    </row>
    <row r="51" spans="1:12" x14ac:dyDescent="0.3">
      <c r="A51" s="16" t="s">
        <v>86</v>
      </c>
      <c r="B51" s="26">
        <f t="shared" ref="B51:I51" si="14">B38-B24</f>
        <v>-9.0697674418604777</v>
      </c>
      <c r="C51" s="26">
        <f t="shared" si="14"/>
        <v>-7.7950855638437986</v>
      </c>
      <c r="D51" s="26">
        <f t="shared" si="14"/>
        <v>15.997147871873722</v>
      </c>
      <c r="E51" s="26">
        <f t="shared" si="14"/>
        <v>44</v>
      </c>
      <c r="F51" s="26">
        <f t="shared" si="14"/>
        <v>0</v>
      </c>
      <c r="G51" s="26">
        <f t="shared" si="14"/>
        <v>0</v>
      </c>
      <c r="H51" s="26">
        <f t="shared" si="14"/>
        <v>20.468626590609915</v>
      </c>
      <c r="I51" s="26">
        <f t="shared" si="14"/>
        <v>0</v>
      </c>
    </row>
    <row r="52" spans="1:12" x14ac:dyDescent="0.3">
      <c r="A52" s="16" t="s">
        <v>87</v>
      </c>
      <c r="B52" s="26">
        <f t="shared" ref="B52:I52" si="15">B39-B25</f>
        <v>14.372093023255815</v>
      </c>
      <c r="C52" s="26">
        <f t="shared" si="15"/>
        <v>0</v>
      </c>
      <c r="D52" s="26">
        <f t="shared" si="15"/>
        <v>28.398859148749466</v>
      </c>
      <c r="E52" s="26">
        <f t="shared" si="15"/>
        <v>-22</v>
      </c>
      <c r="F52" s="26">
        <f t="shared" si="15"/>
        <v>0</v>
      </c>
      <c r="G52" s="26">
        <f t="shared" si="15"/>
        <v>0</v>
      </c>
      <c r="H52" s="26">
        <f t="shared" si="15"/>
        <v>200.18745063624397</v>
      </c>
      <c r="I52" s="26">
        <f t="shared" si="15"/>
        <v>0</v>
      </c>
    </row>
    <row r="56" spans="1:12" ht="28.8" x14ac:dyDescent="0.3">
      <c r="B56" s="4" t="s">
        <v>66</v>
      </c>
      <c r="C56" s="4" t="s">
        <v>56</v>
      </c>
      <c r="D56" s="4" t="s">
        <v>57</v>
      </c>
      <c r="E56" s="4" t="s">
        <v>58</v>
      </c>
      <c r="F56" s="4" t="s">
        <v>59</v>
      </c>
      <c r="G56" s="4" t="s">
        <v>60</v>
      </c>
      <c r="H56" s="4" t="s">
        <v>61</v>
      </c>
      <c r="I56" s="4" t="s">
        <v>62</v>
      </c>
      <c r="J56" s="4" t="s">
        <v>63</v>
      </c>
    </row>
    <row r="57" spans="1:12" x14ac:dyDescent="0.3">
      <c r="B57" s="16" t="s">
        <v>67</v>
      </c>
      <c r="C57" s="26">
        <f>B40-B26</f>
        <v>-52.255813953488541</v>
      </c>
      <c r="D57" s="26">
        <f>C40-C26</f>
        <v>-30.509872751206331</v>
      </c>
      <c r="E57" s="26">
        <f>D40-D26</f>
        <v>275.5697674418625</v>
      </c>
      <c r="F57" s="26">
        <f>E40-E26</f>
        <v>-414</v>
      </c>
      <c r="G57" s="26">
        <f>F40-F26</f>
        <v>0</v>
      </c>
      <c r="H57" s="26">
        <f>G40-G26</f>
        <v>0</v>
      </c>
      <c r="I57" s="26">
        <f>H40-H26</f>
        <v>-675.03255813953456</v>
      </c>
      <c r="J57" s="26">
        <f>I40-I26</f>
        <v>0</v>
      </c>
      <c r="K57" s="14">
        <f>SUM(C57:J57)</f>
        <v>-896.22847740236693</v>
      </c>
      <c r="L57" s="28">
        <f>K57/J26</f>
        <v>-2.6063956422379894E-2</v>
      </c>
    </row>
    <row r="58" spans="1:12" x14ac:dyDescent="0.3">
      <c r="B58" s="16" t="s">
        <v>68</v>
      </c>
      <c r="C58" s="18">
        <f>C57/B26</f>
        <v>-2.8320792528453223E-2</v>
      </c>
      <c r="D58" s="18">
        <f>D57/C26</f>
        <v>-1.947486867515583E-2</v>
      </c>
      <c r="E58" s="18">
        <f>E57/D26</f>
        <v>2.1956997675424986E-2</v>
      </c>
      <c r="F58" s="18">
        <f>F57/E26</f>
        <v>-6.9138276553106212E-2</v>
      </c>
      <c r="G58" s="18">
        <f>G57/F26</f>
        <v>0</v>
      </c>
      <c r="H58" s="18">
        <f>H57/G26</f>
        <v>0</v>
      </c>
      <c r="I58" s="18">
        <f>I57/H26</f>
        <v>-0.21260649954880514</v>
      </c>
      <c r="J58" s="18">
        <f>J57/I26</f>
        <v>0</v>
      </c>
    </row>
    <row r="59" spans="1:12" x14ac:dyDescent="0.3">
      <c r="B59" s="16" t="s">
        <v>69</v>
      </c>
      <c r="C59" s="18">
        <f>C57/$K$57</f>
        <v>5.8306352979261553E-2</v>
      </c>
      <c r="D59" s="18">
        <f t="shared" ref="D59:J59" si="16">D57/$K$57</f>
        <v>3.4042516523951905E-2</v>
      </c>
      <c r="E59" s="18">
        <f t="shared" si="16"/>
        <v>-0.30747713824110484</v>
      </c>
      <c r="F59" s="18">
        <f t="shared" si="16"/>
        <v>0.46193577914410805</v>
      </c>
      <c r="G59" s="18">
        <f t="shared" si="16"/>
        <v>0</v>
      </c>
      <c r="H59" s="18">
        <f t="shared" si="16"/>
        <v>0</v>
      </c>
      <c r="I59" s="18">
        <f t="shared" si="16"/>
        <v>0.75319248959378338</v>
      </c>
      <c r="J59" s="18">
        <f t="shared" si="16"/>
        <v>0</v>
      </c>
    </row>
    <row r="60" spans="1:12" x14ac:dyDescent="0.3">
      <c r="B60" s="16"/>
      <c r="C60" s="16"/>
      <c r="D60" s="16"/>
      <c r="E60" s="16"/>
      <c r="F60" s="16"/>
      <c r="G60" s="16"/>
      <c r="H60" s="16"/>
      <c r="I60" s="16"/>
      <c r="J60" s="16"/>
    </row>
    <row r="62" spans="1:12" ht="15" thickBot="1" x14ac:dyDescent="0.35">
      <c r="C62" t="s">
        <v>91</v>
      </c>
    </row>
    <row r="63" spans="1:12" ht="21" thickBot="1" x14ac:dyDescent="0.35">
      <c r="B63" s="29" t="s">
        <v>92</v>
      </c>
      <c r="C63" s="30" t="s">
        <v>7</v>
      </c>
    </row>
    <row r="64" spans="1:12" ht="15" thickBot="1" x14ac:dyDescent="0.35">
      <c r="B64" s="31" t="s">
        <v>79</v>
      </c>
      <c r="C64" s="32">
        <v>2</v>
      </c>
    </row>
    <row r="65" spans="2:4" ht="15" thickBot="1" x14ac:dyDescent="0.35">
      <c r="B65" s="31" t="s">
        <v>80</v>
      </c>
      <c r="C65" s="32">
        <v>3</v>
      </c>
    </row>
    <row r="66" spans="2:4" ht="15" thickBot="1" x14ac:dyDescent="0.35">
      <c r="B66" s="31" t="s">
        <v>81</v>
      </c>
      <c r="C66" s="32">
        <v>0</v>
      </c>
    </row>
    <row r="67" spans="2:4" ht="15" thickBot="1" x14ac:dyDescent="0.35">
      <c r="B67" s="31" t="s">
        <v>82</v>
      </c>
      <c r="C67" s="32">
        <v>4</v>
      </c>
    </row>
    <row r="68" spans="2:4" ht="15" thickBot="1" x14ac:dyDescent="0.35">
      <c r="B68" s="31" t="s">
        <v>83</v>
      </c>
      <c r="C68" s="32">
        <v>0</v>
      </c>
    </row>
    <row r="69" spans="2:4" ht="15" thickBot="1" x14ac:dyDescent="0.35">
      <c r="B69" s="31" t="s">
        <v>84</v>
      </c>
      <c r="C69" s="32">
        <v>2</v>
      </c>
    </row>
    <row r="70" spans="2:4" ht="15" thickBot="1" x14ac:dyDescent="0.35">
      <c r="B70" s="31" t="s">
        <v>85</v>
      </c>
      <c r="C70" s="32">
        <v>4</v>
      </c>
    </row>
    <row r="71" spans="2:4" ht="15" thickBot="1" x14ac:dyDescent="0.35">
      <c r="B71" s="31" t="s">
        <v>86</v>
      </c>
      <c r="C71" s="32">
        <v>1</v>
      </c>
    </row>
    <row r="72" spans="2:4" ht="15" thickBot="1" x14ac:dyDescent="0.35">
      <c r="B72" s="31" t="s">
        <v>87</v>
      </c>
      <c r="C72" s="32">
        <v>3</v>
      </c>
    </row>
    <row r="73" spans="2:4" x14ac:dyDescent="0.3">
      <c r="C73">
        <f>SUM(C64:C72)</f>
        <v>19</v>
      </c>
      <c r="D73" s="6">
        <f>C73/381</f>
        <v>4.9868766404199474E-2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Engagement 1 - Master Data</vt:lpstr>
      <vt:lpstr>Engagement 2 - 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Akhter</dc:creator>
  <cp:lastModifiedBy>Nadeem Akhter</cp:lastModifiedBy>
  <dcterms:created xsi:type="dcterms:W3CDTF">2023-01-07T04:26:16Z</dcterms:created>
  <dcterms:modified xsi:type="dcterms:W3CDTF">2023-03-05T14:19:02Z</dcterms:modified>
</cp:coreProperties>
</file>