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0455" windowHeight="46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48" i="1"/>
  <c r="O148"/>
  <c r="N149"/>
  <c r="O149"/>
  <c r="N150"/>
  <c r="O150"/>
  <c r="N151"/>
  <c r="O151"/>
  <c r="N152"/>
  <c r="O152"/>
  <c r="N153"/>
  <c r="O153"/>
  <c r="N154"/>
  <c r="O154"/>
  <c r="O147"/>
  <c r="N147"/>
  <c r="L155"/>
  <c r="I155"/>
  <c r="F155"/>
  <c r="M154"/>
  <c r="J154"/>
  <c r="G154"/>
  <c r="P154"/>
  <c r="M153"/>
  <c r="J153"/>
  <c r="G153"/>
  <c r="M152"/>
  <c r="J152"/>
  <c r="M151"/>
  <c r="J151"/>
  <c r="G151"/>
  <c r="M150"/>
  <c r="J150"/>
  <c r="M149"/>
  <c r="J149"/>
  <c r="G149"/>
  <c r="M148"/>
  <c r="J148"/>
  <c r="G148"/>
  <c r="O155"/>
  <c r="K155"/>
  <c r="J147"/>
  <c r="E155"/>
  <c r="P150" l="1"/>
  <c r="G150"/>
  <c r="P152"/>
  <c r="G147"/>
  <c r="M147"/>
  <c r="P148"/>
  <c r="G152"/>
  <c r="G155"/>
  <c r="M155"/>
  <c r="P149"/>
  <c r="P151"/>
  <c r="P153"/>
  <c r="H155"/>
  <c r="P147" l="1"/>
  <c r="N155"/>
  <c r="J155"/>
  <c r="P155" l="1"/>
  <c r="I110" l="1"/>
  <c r="N110" s="1"/>
  <c r="O110" s="1"/>
  <c r="I109"/>
  <c r="N109" s="1"/>
  <c r="E62"/>
  <c r="F62"/>
  <c r="G62"/>
  <c r="H62"/>
  <c r="I62"/>
  <c r="J62"/>
  <c r="K62"/>
  <c r="L62"/>
  <c r="M62"/>
  <c r="N62"/>
  <c r="P62"/>
  <c r="Q62"/>
  <c r="Q44"/>
  <c r="P44"/>
  <c r="N44"/>
  <c r="M44"/>
  <c r="L44"/>
  <c r="K44"/>
  <c r="J44"/>
  <c r="I44"/>
  <c r="H44"/>
  <c r="G44"/>
  <c r="F44"/>
  <c r="E44"/>
  <c r="O44"/>
  <c r="R41"/>
  <c r="R40"/>
  <c r="R39"/>
  <c r="R38"/>
  <c r="R37"/>
  <c r="R36"/>
  <c r="R35"/>
  <c r="R34"/>
  <c r="R33"/>
  <c r="I6"/>
  <c r="K6" s="1"/>
  <c r="I7"/>
  <c r="K7" s="1"/>
  <c r="J13"/>
  <c r="K13"/>
  <c r="J14"/>
  <c r="K14"/>
  <c r="J22"/>
  <c r="J23"/>
  <c r="J24"/>
  <c r="J25"/>
  <c r="J26"/>
  <c r="I71"/>
  <c r="I72"/>
  <c r="J78"/>
  <c r="K78"/>
  <c r="J79"/>
  <c r="K79"/>
  <c r="J88"/>
  <c r="J89"/>
  <c r="J90"/>
  <c r="J91"/>
  <c r="J92"/>
  <c r="K100"/>
  <c r="L100" s="1"/>
  <c r="K101"/>
  <c r="L101" s="1"/>
  <c r="M118"/>
  <c r="R114" s="1"/>
  <c r="N118"/>
  <c r="O118" s="1"/>
  <c r="Q114"/>
  <c r="M119"/>
  <c r="R115" s="1"/>
  <c r="N119"/>
  <c r="O119" s="1"/>
  <c r="G125"/>
  <c r="I125" s="1"/>
  <c r="G126"/>
  <c r="I126" s="1"/>
  <c r="G127"/>
  <c r="I127" s="1"/>
  <c r="G128"/>
  <c r="I128" s="1"/>
  <c r="G129"/>
  <c r="I129" s="1"/>
  <c r="G130"/>
  <c r="I130" s="1"/>
  <c r="G131"/>
  <c r="I131" s="1"/>
  <c r="G132"/>
  <c r="I132" s="1"/>
  <c r="G133"/>
  <c r="I133" s="1"/>
  <c r="G134"/>
  <c r="I134" s="1"/>
  <c r="G135"/>
  <c r="I135" s="1"/>
  <c r="G136"/>
  <c r="I136" s="1"/>
  <c r="E137"/>
  <c r="F137"/>
  <c r="G137"/>
  <c r="H137"/>
  <c r="O61"/>
  <c r="R61" s="1"/>
  <c r="R60"/>
  <c r="R59"/>
  <c r="R58"/>
  <c r="R57"/>
  <c r="R56"/>
  <c r="R55"/>
  <c r="R54"/>
  <c r="R53"/>
  <c r="R52"/>
  <c r="R51"/>
  <c r="R50"/>
  <c r="R49"/>
  <c r="P119" l="1"/>
  <c r="P110"/>
  <c r="P109"/>
  <c r="O109"/>
  <c r="O62"/>
  <c r="R62"/>
  <c r="S62" s="1"/>
  <c r="I137"/>
  <c r="P118"/>
  <c r="Q115"/>
  <c r="M100"/>
  <c r="M101"/>
  <c r="S60" l="1"/>
  <c r="S49"/>
  <c r="T49" s="1"/>
  <c r="S58"/>
  <c r="S54"/>
  <c r="S50"/>
  <c r="S55"/>
  <c r="S61"/>
  <c r="S53"/>
  <c r="S56"/>
  <c r="S52"/>
  <c r="S57"/>
  <c r="S51"/>
  <c r="S59"/>
  <c r="R44"/>
  <c r="T50" l="1"/>
  <c r="T51" s="1"/>
  <c r="T52" s="1"/>
  <c r="T53" s="1"/>
  <c r="T54" s="1"/>
  <c r="T55" s="1"/>
  <c r="T56" s="1"/>
  <c r="T57" s="1"/>
  <c r="T58" s="1"/>
  <c r="T59" s="1"/>
  <c r="T60" s="1"/>
  <c r="T61" s="1"/>
  <c r="S43"/>
  <c r="S42"/>
  <c r="S36"/>
  <c r="S40"/>
  <c r="S37"/>
  <c r="S41"/>
  <c r="S33"/>
  <c r="S34"/>
  <c r="S38"/>
  <c r="S35"/>
  <c r="S39"/>
  <c r="T33" l="1"/>
  <c r="T34" s="1"/>
  <c r="T35" s="1"/>
  <c r="T36" s="1"/>
  <c r="T37" s="1"/>
  <c r="T38" s="1"/>
  <c r="T39" s="1"/>
  <c r="T40" s="1"/>
  <c r="T41" s="1"/>
  <c r="S44"/>
</calcChain>
</file>

<file path=xl/comments1.xml><?xml version="1.0" encoding="utf-8"?>
<comments xmlns="http://schemas.openxmlformats.org/spreadsheetml/2006/main">
  <authors>
    <author>Author</author>
  </authors>
  <commentList>
    <comment ref="D3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key product of the company</t>
        </r>
      </text>
    </comment>
  </commentList>
</comments>
</file>

<file path=xl/sharedStrings.xml><?xml version="1.0" encoding="utf-8"?>
<sst xmlns="http://schemas.openxmlformats.org/spreadsheetml/2006/main" count="267" uniqueCount="138">
  <si>
    <t>Primary Sales</t>
  </si>
  <si>
    <t>Primary targets Vs Achievement for each month (This report must be created according to the Field Sales Structure)</t>
  </si>
  <si>
    <t>Ex:</t>
  </si>
  <si>
    <t>Primary Target</t>
  </si>
  <si>
    <t>Market Returns</t>
  </si>
  <si>
    <t>Net Achievement</t>
  </si>
  <si>
    <t>Achievement %</t>
  </si>
  <si>
    <t>1.Primary Sales</t>
  </si>
  <si>
    <t>Territory</t>
  </si>
  <si>
    <t>Distributor</t>
  </si>
  <si>
    <t>Katugastota</t>
  </si>
  <si>
    <t>Neon Marketing</t>
  </si>
  <si>
    <t>2015-2016</t>
  </si>
  <si>
    <t>2016-2017</t>
  </si>
  <si>
    <t>Progress</t>
  </si>
  <si>
    <t>Akurana 1</t>
  </si>
  <si>
    <t>Akurana 2</t>
  </si>
  <si>
    <t>Lakdiva Distributors</t>
  </si>
  <si>
    <t>Lucky Distributors</t>
  </si>
  <si>
    <t>Region</t>
  </si>
  <si>
    <t>Zone</t>
  </si>
  <si>
    <t>Central</t>
  </si>
  <si>
    <t>East</t>
  </si>
  <si>
    <t>Batticaloa 1</t>
  </si>
  <si>
    <t>Batticaloa 2</t>
  </si>
  <si>
    <t>Rifaiz Distributor</t>
  </si>
  <si>
    <t>Zahreen Distributor</t>
  </si>
  <si>
    <t>Zone wise ,Region wise, Area wise, Item wise Primary sales</t>
  </si>
  <si>
    <t>BANANA CREAM 1.44 KG</t>
  </si>
  <si>
    <t>BANANA CREAM 4.5 KG</t>
  </si>
  <si>
    <t>BETTER CAROLS 1.44 KG</t>
  </si>
  <si>
    <t>CHOCOLATE CREAM 1.44 KG</t>
  </si>
  <si>
    <t>CHOCOLATE CREAM 4.5 KG</t>
  </si>
  <si>
    <t>Akuressa</t>
  </si>
  <si>
    <t>Elpitiya</t>
  </si>
  <si>
    <t>Ambalangoda</t>
  </si>
  <si>
    <t>Galle</t>
  </si>
  <si>
    <t>Item</t>
  </si>
  <si>
    <t>Total</t>
  </si>
  <si>
    <t>Zone 02</t>
  </si>
  <si>
    <t xml:space="preserve">Price </t>
  </si>
  <si>
    <t>South Region (quantity)</t>
  </si>
  <si>
    <t>RD targets Vs Achievement for each month (This report must be created according to the Field Sales Structure)</t>
  </si>
  <si>
    <t>RD Sales</t>
  </si>
  <si>
    <t>RD Target</t>
  </si>
  <si>
    <t>Zone wise ,Region wise, Area wise, Item wise RD sales</t>
  </si>
  <si>
    <t>Discount % for RD Sales</t>
  </si>
  <si>
    <t>Discount % for Primary Sales</t>
  </si>
  <si>
    <t xml:space="preserve">Trade Discount </t>
  </si>
  <si>
    <t>Trade Free Issue</t>
  </si>
  <si>
    <t>Total Discount &amp; Free Issue</t>
  </si>
  <si>
    <t>2.RD Sales</t>
  </si>
  <si>
    <t>3.Trade Discount</t>
  </si>
  <si>
    <t>Discount Analysis Report according to the Field Sales Structure</t>
  </si>
  <si>
    <t xml:space="preserve"> Market Return Analysis - Territory wise</t>
  </si>
  <si>
    <t>Market Return</t>
  </si>
  <si>
    <t xml:space="preserve">Damage </t>
  </si>
  <si>
    <t>Expiry</t>
  </si>
  <si>
    <t>Product Complains</t>
  </si>
  <si>
    <t>Good Returns</t>
  </si>
  <si>
    <t>Total Returns</t>
  </si>
  <si>
    <t>Total Market Returns (Damage+Expiry)</t>
  </si>
  <si>
    <t>Return % of Market Returns</t>
  </si>
  <si>
    <t>Return % ofTotal Returns</t>
  </si>
  <si>
    <t>5.Market Returns</t>
  </si>
  <si>
    <t xml:space="preserve"> Market Return Analysis - Item wise</t>
  </si>
  <si>
    <t>4.Free Issue</t>
  </si>
  <si>
    <t>PRIMARY SALES</t>
  </si>
  <si>
    <t>FREE ISSUE</t>
  </si>
  <si>
    <t>TOTAL SALES</t>
  </si>
  <si>
    <t>MARKET RETURN</t>
  </si>
  <si>
    <t>%</t>
  </si>
  <si>
    <t>TEA TIME FAVOURITES 150 G</t>
  </si>
  <si>
    <t>FINE CREAM CRACKER 190G</t>
  </si>
  <si>
    <t>KARA KARAS-HOT &amp; SPICY 50G</t>
  </si>
  <si>
    <t>LEMON PUFF 100 G (40 PACK)</t>
  </si>
  <si>
    <t>NICE 4.5 KG</t>
  </si>
  <si>
    <t>MILK BISCUITS 150 G (40 PACK)</t>
  </si>
  <si>
    <t>RANWAN MARIE 1.44 KG</t>
  </si>
  <si>
    <t>RANWAN MARIE 80G x60</t>
  </si>
  <si>
    <t>KARA KARAS-TOMATO 50G</t>
  </si>
  <si>
    <t>KARA KARAS-SPICY CHICKEN 50G</t>
  </si>
  <si>
    <t>FINE CREAM CRACKER 125G</t>
  </si>
  <si>
    <t>Sales</t>
  </si>
  <si>
    <t>TOTAL</t>
  </si>
  <si>
    <t>EX:</t>
  </si>
  <si>
    <t>6. Fiels Sales Expenses Report</t>
  </si>
  <si>
    <t>AVG(Last 3 months)</t>
  </si>
  <si>
    <t>MILK SHORTIES 1.280KG</t>
  </si>
  <si>
    <t>ORANGE SHORTIES 320G</t>
  </si>
  <si>
    <t>MILK SHORTIES 60G x 60</t>
  </si>
  <si>
    <t>CHOCO SHORTIES 1.12 KG</t>
  </si>
  <si>
    <t>GINGER SHORTIES 260G</t>
  </si>
  <si>
    <t>CHOCO SHORTIES 55G</t>
  </si>
  <si>
    <t>FINE CREAM CRACKER 500G</t>
  </si>
  <si>
    <t>ORANGE SHORTIES 60G</t>
  </si>
  <si>
    <t>NICE 1.44 KG</t>
  </si>
  <si>
    <t>GINGER SHORTIES 60G</t>
  </si>
  <si>
    <t>CHOCOLATE MARIE 320G</t>
  </si>
  <si>
    <t xml:space="preserve">EX: </t>
  </si>
  <si>
    <t>AVG (Last 3 months)</t>
  </si>
  <si>
    <t>GIFT SELECTION 360 G</t>
  </si>
  <si>
    <t>SMOKED ONION 30G x 60</t>
  </si>
  <si>
    <t>SPICY CHICKEN 30G x 60</t>
  </si>
  <si>
    <t>Contribution</t>
  </si>
  <si>
    <t>Cum.Contribution</t>
  </si>
  <si>
    <t>Sales Item Ranking comparision (Value wise, Quantity wise, Weight wise)</t>
  </si>
  <si>
    <t>Value wise Item Ranking</t>
  </si>
  <si>
    <t>Quantity Wise Item Ranking</t>
  </si>
  <si>
    <t>Market Return %</t>
  </si>
  <si>
    <t>Free Issues</t>
  </si>
  <si>
    <t>Milk Shorties Special</t>
  </si>
  <si>
    <t>Additional-Biscuit</t>
  </si>
  <si>
    <t>Additional-Wafers</t>
  </si>
  <si>
    <t xml:space="preserve">Promotional </t>
  </si>
  <si>
    <t xml:space="preserve">Total </t>
  </si>
  <si>
    <t>Free Issue % against Sales</t>
  </si>
  <si>
    <t>Territory wise free issue report</t>
  </si>
  <si>
    <t>Field Sales Expenses Format should be designed through the system &amp; the format must be filled by the respective managers and executives end of each month.</t>
  </si>
  <si>
    <t>A report should be generated in order to analyze their monthly expenses trend as follows;</t>
  </si>
  <si>
    <t>Average  Exp. (3 months)</t>
  </si>
  <si>
    <t>Expenses</t>
  </si>
  <si>
    <t>TOTAL EXPENSES</t>
  </si>
  <si>
    <t>ASM/ASE</t>
  </si>
  <si>
    <t>Mr.Raseef</t>
  </si>
  <si>
    <t>Mr. Asela Bandara</t>
  </si>
  <si>
    <t>Mr. Nandana Karunarathne</t>
  </si>
  <si>
    <t>Mr. Priyantha Dissanayake</t>
  </si>
  <si>
    <t>Mr.Careem Naushad</t>
  </si>
  <si>
    <t>Mr. Vijitha Abeywarna</t>
  </si>
  <si>
    <t>Mr.Rithas Mohamed</t>
  </si>
  <si>
    <t>Mr. Lakmal Sisira Kumara</t>
  </si>
  <si>
    <t>Sales Reports required through Palmtop System</t>
  </si>
  <si>
    <t>Separate report will be needed to recognize new product sales value</t>
  </si>
  <si>
    <t xml:space="preserve">RD Sales Comparision against last year same month. </t>
  </si>
  <si>
    <t>As similar to the above format month to month sales growth must be shown.</t>
  </si>
  <si>
    <t>Primary Sales Comparision against last year same month &amp; month to month growth.</t>
  </si>
  <si>
    <t>Category wise primary sales report. (Category must be amendable and all reports must be changed according to the amendments.)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</si>
</sst>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[$-409]mmmm\-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rgb="FFFF0000"/>
      <name val="Cambria"/>
      <family val="1"/>
      <scheme val="maj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8"/>
      <color theme="1"/>
      <name val="Cambria"/>
      <family val="1"/>
      <scheme val="major"/>
    </font>
    <font>
      <b/>
      <u/>
      <sz val="14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indexed="64"/>
      </right>
      <top style="dott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3" fontId="6" fillId="3" borderId="9" xfId="1" applyNumberFormat="1" applyFont="1" applyFill="1" applyBorder="1" applyAlignment="1">
      <alignment horizontal="right" vertical="center"/>
    </xf>
    <xf numFmtId="43" fontId="4" fillId="4" borderId="9" xfId="1" applyFont="1" applyFill="1" applyBorder="1" applyAlignment="1">
      <alignment horizontal="right" vertical="center"/>
    </xf>
    <xf numFmtId="3" fontId="6" fillId="3" borderId="10" xfId="1" applyNumberFormat="1" applyFont="1" applyFill="1" applyBorder="1" applyAlignment="1">
      <alignment horizontal="right" vertical="center"/>
    </xf>
    <xf numFmtId="43" fontId="4" fillId="4" borderId="10" xfId="1" applyFont="1" applyFill="1" applyBorder="1" applyAlignment="1">
      <alignment horizontal="right" vertical="center"/>
    </xf>
    <xf numFmtId="3" fontId="6" fillId="3" borderId="7" xfId="1" applyNumberFormat="1" applyFont="1" applyFill="1" applyBorder="1" applyAlignment="1">
      <alignment horizontal="right" vertical="center"/>
    </xf>
    <xf numFmtId="43" fontId="4" fillId="4" borderId="7" xfId="1" applyFont="1" applyFill="1" applyBorder="1" applyAlignment="1">
      <alignment horizontal="right" vertical="center"/>
    </xf>
    <xf numFmtId="43" fontId="4" fillId="4" borderId="1" xfId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3" fontId="6" fillId="3" borderId="11" xfId="1" applyNumberFormat="1" applyFont="1" applyFill="1" applyBorder="1" applyAlignment="1">
      <alignment horizontal="right" vertical="center"/>
    </xf>
    <xf numFmtId="3" fontId="3" fillId="3" borderId="10" xfId="1" applyNumberFormat="1" applyFont="1" applyFill="1" applyBorder="1" applyAlignment="1">
      <alignment horizontal="right" vertical="center"/>
    </xf>
    <xf numFmtId="2" fontId="9" fillId="3" borderId="11" xfId="0" applyNumberFormat="1" applyFont="1" applyFill="1" applyBorder="1" applyAlignment="1">
      <alignment horizontal="right" vertical="center"/>
    </xf>
    <xf numFmtId="165" fontId="6" fillId="3" borderId="11" xfId="1" applyNumberFormat="1" applyFont="1" applyFill="1" applyBorder="1" applyAlignment="1">
      <alignment horizontal="right" vertical="center"/>
    </xf>
    <xf numFmtId="165" fontId="6" fillId="3" borderId="7" xfId="1" applyNumberFormat="1" applyFont="1" applyFill="1" applyBorder="1" applyAlignment="1">
      <alignment horizontal="right" vertical="center"/>
    </xf>
    <xf numFmtId="3" fontId="3" fillId="3" borderId="18" xfId="1" applyNumberFormat="1" applyFont="1" applyFill="1" applyBorder="1" applyAlignment="1">
      <alignment horizontal="right" vertical="center"/>
    </xf>
    <xf numFmtId="2" fontId="9" fillId="3" borderId="18" xfId="0" applyNumberFormat="1" applyFont="1" applyFill="1" applyBorder="1" applyAlignment="1">
      <alignment horizontal="right" vertical="center"/>
    </xf>
    <xf numFmtId="2" fontId="3" fillId="3" borderId="18" xfId="0" applyNumberFormat="1" applyFont="1" applyFill="1" applyBorder="1" applyAlignment="1">
      <alignment horizontal="right" vertical="center"/>
    </xf>
    <xf numFmtId="165" fontId="6" fillId="3" borderId="17" xfId="1" applyNumberFormat="1" applyFont="1" applyFill="1" applyBorder="1" applyAlignment="1">
      <alignment horizontal="right" vertical="center"/>
    </xf>
    <xf numFmtId="2" fontId="9" fillId="3" borderId="7" xfId="0" applyNumberFormat="1" applyFont="1" applyFill="1" applyBorder="1" applyAlignment="1">
      <alignment horizontal="right" vertical="center"/>
    </xf>
    <xf numFmtId="2" fontId="9" fillId="3" borderId="1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7" fillId="0" borderId="0" xfId="0" applyFont="1"/>
    <xf numFmtId="0" fontId="13" fillId="0" borderId="0" xfId="0" applyFont="1"/>
    <xf numFmtId="0" fontId="8" fillId="4" borderId="1" xfId="0" applyFont="1" applyFill="1" applyBorder="1"/>
    <xf numFmtId="0" fontId="7" fillId="0" borderId="1" xfId="0" applyFont="1" applyBorder="1"/>
    <xf numFmtId="43" fontId="7" fillId="0" borderId="1" xfId="1" applyFont="1" applyBorder="1"/>
    <xf numFmtId="10" fontId="8" fillId="0" borderId="1" xfId="2" applyNumberFormat="1" applyFont="1" applyBorder="1"/>
    <xf numFmtId="43" fontId="7" fillId="0" borderId="1" xfId="0" applyNumberFormat="1" applyFont="1" applyBorder="1"/>
    <xf numFmtId="43" fontId="7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0" fontId="7" fillId="0" borderId="1" xfId="2" applyNumberFormat="1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43" fontId="7" fillId="0" borderId="0" xfId="1" applyFont="1" applyBorder="1"/>
    <xf numFmtId="43" fontId="7" fillId="0" borderId="0" xfId="0" applyNumberFormat="1" applyFont="1" applyBorder="1"/>
    <xf numFmtId="10" fontId="7" fillId="0" borderId="0" xfId="2" applyNumberFormat="1" applyFont="1" applyBorder="1"/>
    <xf numFmtId="0" fontId="5" fillId="4" borderId="1" xfId="0" applyFont="1" applyFill="1" applyBorder="1" applyAlignment="1">
      <alignment horizontal="center"/>
    </xf>
    <xf numFmtId="0" fontId="3" fillId="0" borderId="1" xfId="0" applyFont="1" applyBorder="1"/>
    <xf numFmtId="43" fontId="3" fillId="0" borderId="1" xfId="1" applyFont="1" applyBorder="1"/>
    <xf numFmtId="0" fontId="5" fillId="0" borderId="1" xfId="0" applyFont="1" applyBorder="1"/>
    <xf numFmtId="0" fontId="5" fillId="4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43" fontId="3" fillId="0" borderId="0" xfId="1" applyFont="1" applyBorder="1"/>
    <xf numFmtId="3" fontId="5" fillId="4" borderId="1" xfId="0" applyNumberFormat="1" applyFont="1" applyFill="1" applyBorder="1" applyAlignment="1">
      <alignment horizontal="right"/>
    </xf>
    <xf numFmtId="0" fontId="3" fillId="3" borderId="1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2" fontId="3" fillId="3" borderId="10" xfId="0" applyNumberFormat="1" applyFont="1" applyFill="1" applyBorder="1" applyAlignment="1">
      <alignment horizontal="right" vertical="center"/>
    </xf>
    <xf numFmtId="0" fontId="3" fillId="3" borderId="11" xfId="0" applyFont="1" applyFill="1" applyBorder="1" applyAlignment="1">
      <alignment vertical="center"/>
    </xf>
    <xf numFmtId="2" fontId="3" fillId="3" borderId="11" xfId="0" applyNumberFormat="1" applyFont="1" applyFill="1" applyBorder="1" applyAlignment="1">
      <alignment horizontal="right" vertical="center"/>
    </xf>
    <xf numFmtId="0" fontId="3" fillId="0" borderId="11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3" fontId="6" fillId="0" borderId="21" xfId="1" applyNumberFormat="1" applyFont="1" applyFill="1" applyBorder="1" applyAlignment="1">
      <alignment horizontal="right" vertical="center"/>
    </xf>
    <xf numFmtId="3" fontId="3" fillId="3" borderId="21" xfId="1" applyNumberFormat="1" applyFont="1" applyFill="1" applyBorder="1" applyAlignment="1">
      <alignment horizontal="right"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vertical="center"/>
    </xf>
    <xf numFmtId="0" fontId="8" fillId="0" borderId="0" xfId="0" applyFont="1"/>
    <xf numFmtId="164" fontId="6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164" fontId="5" fillId="2" borderId="1" xfId="0" applyNumberFormat="1" applyFont="1" applyFill="1" applyBorder="1" applyAlignment="1">
      <alignment horizontal="center" vertical="center"/>
    </xf>
    <xf numFmtId="43" fontId="3" fillId="3" borderId="11" xfId="1" applyFont="1" applyFill="1" applyBorder="1"/>
    <xf numFmtId="0" fontId="7" fillId="3" borderId="11" xfId="0" applyFont="1" applyFill="1" applyBorder="1"/>
    <xf numFmtId="43" fontId="3" fillId="3" borderId="11" xfId="0" applyNumberFormat="1" applyFont="1" applyFill="1" applyBorder="1"/>
    <xf numFmtId="43" fontId="5" fillId="4" borderId="10" xfId="0" applyNumberFormat="1" applyFont="1" applyFill="1" applyBorder="1"/>
    <xf numFmtId="43" fontId="3" fillId="3" borderId="10" xfId="0" applyNumberFormat="1" applyFont="1" applyFill="1" applyBorder="1"/>
    <xf numFmtId="166" fontId="7" fillId="3" borderId="10" xfId="0" applyNumberFormat="1" applyFont="1" applyFill="1" applyBorder="1"/>
    <xf numFmtId="166" fontId="5" fillId="3" borderId="1" xfId="0" applyNumberFormat="1" applyFont="1" applyFill="1" applyBorder="1"/>
    <xf numFmtId="43" fontId="5" fillId="3" borderId="21" xfId="0" applyNumberFormat="1" applyFont="1" applyFill="1" applyBorder="1"/>
    <xf numFmtId="43" fontId="5" fillId="4" borderId="21" xfId="0" applyNumberFormat="1" applyFont="1" applyFill="1" applyBorder="1"/>
    <xf numFmtId="0" fontId="3" fillId="3" borderId="0" xfId="0" applyFont="1" applyFill="1"/>
    <xf numFmtId="0" fontId="12" fillId="0" borderId="0" xfId="0" applyFont="1" applyAlignment="1"/>
    <xf numFmtId="0" fontId="8" fillId="4" borderId="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43" fontId="7" fillId="0" borderId="2" xfId="0" applyNumberFormat="1" applyFont="1" applyBorder="1" applyAlignment="1">
      <alignment horizontal="center" vertical="center"/>
    </xf>
    <xf numFmtId="43" fontId="7" fillId="0" borderId="3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/>
    </xf>
    <xf numFmtId="164" fontId="5" fillId="2" borderId="4" xfId="0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6"/>
  <sheetViews>
    <sheetView tabSelected="1" topLeftCell="E68" workbookViewId="0">
      <selection activeCell="D66" sqref="D66"/>
    </sheetView>
  </sheetViews>
  <sheetFormatPr defaultRowHeight="14.25"/>
  <cols>
    <col min="1" max="2" width="9.140625" style="26"/>
    <col min="3" max="3" width="9" style="26" customWidth="1"/>
    <col min="4" max="4" width="28.28515625" style="26" bestFit="1" customWidth="1"/>
    <col min="5" max="5" width="18.7109375" style="26" bestFit="1" customWidth="1"/>
    <col min="6" max="6" width="19.7109375" style="26" bestFit="1" customWidth="1"/>
    <col min="7" max="7" width="18.7109375" style="26" bestFit="1" customWidth="1"/>
    <col min="8" max="8" width="15" style="26" bestFit="1" customWidth="1"/>
    <col min="9" max="10" width="16.7109375" style="26" bestFit="1" customWidth="1"/>
    <col min="11" max="11" width="16.85546875" style="26" bestFit="1" customWidth="1"/>
    <col min="12" max="12" width="15" style="26" bestFit="1" customWidth="1"/>
    <col min="13" max="13" width="13.85546875" style="26" customWidth="1"/>
    <col min="14" max="14" width="16.5703125" style="26" customWidth="1"/>
    <col min="15" max="15" width="16.140625" style="26" customWidth="1"/>
    <col min="16" max="18" width="11" style="26" bestFit="1" customWidth="1"/>
    <col min="19" max="19" width="9.85546875" style="26" bestFit="1" customWidth="1"/>
    <col min="20" max="30" width="9.140625" style="26"/>
    <col min="31" max="32" width="9.5703125" style="26" bestFit="1" customWidth="1"/>
    <col min="33" max="16384" width="9.140625" style="26"/>
  </cols>
  <sheetData>
    <row r="1" spans="1:11" ht="22.5">
      <c r="A1" s="98" t="s">
        <v>132</v>
      </c>
      <c r="B1" s="98"/>
      <c r="C1" s="98"/>
      <c r="D1" s="98"/>
      <c r="E1" s="98"/>
      <c r="F1" s="98"/>
      <c r="G1" s="98"/>
    </row>
    <row r="3" spans="1:11" ht="18">
      <c r="A3" s="27" t="s">
        <v>7</v>
      </c>
    </row>
    <row r="4" spans="1:11" ht="21.75" customHeight="1">
      <c r="A4" s="26">
        <v>1.1000000000000001</v>
      </c>
      <c r="B4" s="26" t="s">
        <v>1</v>
      </c>
    </row>
    <row r="5" spans="1:11">
      <c r="B5" s="26" t="s">
        <v>2</v>
      </c>
      <c r="C5" s="9" t="s">
        <v>20</v>
      </c>
      <c r="D5" s="9" t="s">
        <v>19</v>
      </c>
      <c r="E5" s="9" t="s">
        <v>8</v>
      </c>
      <c r="F5" s="9" t="s">
        <v>9</v>
      </c>
      <c r="G5" s="28" t="s">
        <v>0</v>
      </c>
      <c r="H5" s="28" t="s">
        <v>4</v>
      </c>
      <c r="I5" s="28" t="s">
        <v>5</v>
      </c>
      <c r="J5" s="28" t="s">
        <v>3</v>
      </c>
      <c r="K5" s="28" t="s">
        <v>6</v>
      </c>
    </row>
    <row r="6" spans="1:11">
      <c r="C6" s="8">
        <v>1</v>
      </c>
      <c r="D6" s="8" t="s">
        <v>22</v>
      </c>
      <c r="E6" s="29" t="s">
        <v>23</v>
      </c>
      <c r="F6" s="29" t="s">
        <v>25</v>
      </c>
      <c r="G6" s="30">
        <v>2500000</v>
      </c>
      <c r="H6" s="30">
        <v>50300</v>
      </c>
      <c r="I6" s="30">
        <f>G6-H6</f>
        <v>2449700</v>
      </c>
      <c r="J6" s="30">
        <v>2600000</v>
      </c>
      <c r="K6" s="31">
        <f>I6/J6</f>
        <v>0.94219230769230766</v>
      </c>
    </row>
    <row r="7" spans="1:11">
      <c r="C7" s="8">
        <v>1</v>
      </c>
      <c r="D7" s="8" t="s">
        <v>22</v>
      </c>
      <c r="E7" s="29" t="s">
        <v>24</v>
      </c>
      <c r="F7" s="29" t="s">
        <v>26</v>
      </c>
      <c r="G7" s="30">
        <v>2100000</v>
      </c>
      <c r="H7" s="30">
        <v>35000</v>
      </c>
      <c r="I7" s="30">
        <f>G7-H7</f>
        <v>2065000</v>
      </c>
      <c r="J7" s="30">
        <v>2000000</v>
      </c>
      <c r="K7" s="31">
        <f>I7/J7</f>
        <v>1.0325</v>
      </c>
    </row>
    <row r="9" spans="1:11">
      <c r="A9" s="26">
        <v>1.2</v>
      </c>
      <c r="B9" s="26" t="s">
        <v>136</v>
      </c>
    </row>
    <row r="11" spans="1:11">
      <c r="B11" s="26" t="s">
        <v>2</v>
      </c>
      <c r="C11" s="95" t="s">
        <v>20</v>
      </c>
      <c r="D11" s="95" t="s">
        <v>19</v>
      </c>
      <c r="E11" s="93" t="s">
        <v>8</v>
      </c>
      <c r="F11" s="93" t="s">
        <v>9</v>
      </c>
      <c r="G11" s="88" t="s">
        <v>0</v>
      </c>
      <c r="H11" s="96"/>
      <c r="I11" s="89"/>
      <c r="J11" s="88" t="s">
        <v>14</v>
      </c>
      <c r="K11" s="89"/>
    </row>
    <row r="12" spans="1:11">
      <c r="C12" s="95"/>
      <c r="D12" s="95"/>
      <c r="E12" s="94"/>
      <c r="F12" s="94"/>
      <c r="G12" s="9">
        <v>2015</v>
      </c>
      <c r="H12" s="9">
        <v>2016</v>
      </c>
      <c r="I12" s="9">
        <v>2017</v>
      </c>
      <c r="J12" s="9" t="s">
        <v>12</v>
      </c>
      <c r="K12" s="9" t="s">
        <v>13</v>
      </c>
    </row>
    <row r="13" spans="1:11">
      <c r="C13" s="8">
        <v>3</v>
      </c>
      <c r="D13" s="8" t="s">
        <v>21</v>
      </c>
      <c r="E13" s="29" t="s">
        <v>10</v>
      </c>
      <c r="F13" s="29" t="s">
        <v>11</v>
      </c>
      <c r="G13" s="30">
        <v>1800000</v>
      </c>
      <c r="H13" s="30">
        <v>1850000</v>
      </c>
      <c r="I13" s="30">
        <v>1875000</v>
      </c>
      <c r="J13" s="32">
        <f>(H13-G13)/G13*100</f>
        <v>2.7777777777777777</v>
      </c>
      <c r="K13" s="32">
        <f>(I13-H13)/H13*100</f>
        <v>1.3513513513513513</v>
      </c>
    </row>
    <row r="14" spans="1:11">
      <c r="C14" s="8">
        <v>3</v>
      </c>
      <c r="D14" s="8" t="s">
        <v>21</v>
      </c>
      <c r="E14" s="29" t="s">
        <v>15</v>
      </c>
      <c r="F14" s="29" t="s">
        <v>17</v>
      </c>
      <c r="G14" s="30">
        <v>1500000</v>
      </c>
      <c r="H14" s="30">
        <v>1200000</v>
      </c>
      <c r="I14" s="30">
        <v>1350000</v>
      </c>
      <c r="J14" s="33">
        <f>((H14+H15)-G14)/G14*100</f>
        <v>33.333333333333329</v>
      </c>
      <c r="K14" s="33">
        <f>((I14+I15)-(H14+H15))/(H15+H14)*100</f>
        <v>12.5</v>
      </c>
    </row>
    <row r="15" spans="1:11">
      <c r="C15" s="8">
        <v>3</v>
      </c>
      <c r="D15" s="8" t="s">
        <v>21</v>
      </c>
      <c r="E15" s="29" t="s">
        <v>16</v>
      </c>
      <c r="F15" s="29" t="s">
        <v>18</v>
      </c>
      <c r="G15" s="29"/>
      <c r="H15" s="30">
        <v>800000</v>
      </c>
      <c r="I15" s="30">
        <v>900000</v>
      </c>
      <c r="J15" s="33"/>
      <c r="K15" s="33"/>
    </row>
    <row r="17" spans="1:20">
      <c r="A17" s="26">
        <v>1.3</v>
      </c>
      <c r="B17" s="26" t="s">
        <v>27</v>
      </c>
    </row>
    <row r="19" spans="1:20">
      <c r="B19" s="26" t="s">
        <v>2</v>
      </c>
      <c r="C19" s="99" t="s">
        <v>37</v>
      </c>
      <c r="D19" s="100"/>
      <c r="E19" s="93" t="s">
        <v>40</v>
      </c>
      <c r="F19" s="90" t="s">
        <v>39</v>
      </c>
      <c r="G19" s="91"/>
      <c r="H19" s="91"/>
      <c r="I19" s="91"/>
      <c r="J19" s="92"/>
    </row>
    <row r="20" spans="1:20">
      <c r="C20" s="101"/>
      <c r="D20" s="102"/>
      <c r="E20" s="97"/>
      <c r="F20" s="90" t="s">
        <v>41</v>
      </c>
      <c r="G20" s="91"/>
      <c r="H20" s="91"/>
      <c r="I20" s="91"/>
      <c r="J20" s="92"/>
    </row>
    <row r="21" spans="1:20">
      <c r="C21" s="103"/>
      <c r="D21" s="104"/>
      <c r="E21" s="94"/>
      <c r="F21" s="9" t="s">
        <v>33</v>
      </c>
      <c r="G21" s="9" t="s">
        <v>34</v>
      </c>
      <c r="H21" s="9" t="s">
        <v>35</v>
      </c>
      <c r="I21" s="9" t="s">
        <v>36</v>
      </c>
      <c r="J21" s="9" t="s">
        <v>38</v>
      </c>
    </row>
    <row r="22" spans="1:20">
      <c r="C22" s="44" t="s">
        <v>28</v>
      </c>
      <c r="D22" s="44"/>
      <c r="E22" s="45">
        <v>612</v>
      </c>
      <c r="F22" s="44">
        <v>125</v>
      </c>
      <c r="G22" s="44">
        <v>25</v>
      </c>
      <c r="H22" s="44">
        <v>0</v>
      </c>
      <c r="I22" s="44">
        <v>140</v>
      </c>
      <c r="J22" s="46">
        <f>SUM(F22:I22)</f>
        <v>290</v>
      </c>
    </row>
    <row r="23" spans="1:20">
      <c r="C23" s="44" t="s">
        <v>29</v>
      </c>
      <c r="D23" s="44"/>
      <c r="E23" s="45">
        <v>2170</v>
      </c>
      <c r="F23" s="44">
        <v>20</v>
      </c>
      <c r="G23" s="44">
        <v>5</v>
      </c>
      <c r="H23" s="44">
        <v>10</v>
      </c>
      <c r="I23" s="44">
        <v>30</v>
      </c>
      <c r="J23" s="46">
        <f t="shared" ref="J23:J26" si="0">SUM(F23:I23)</f>
        <v>65</v>
      </c>
    </row>
    <row r="24" spans="1:20">
      <c r="C24" s="44" t="s">
        <v>30</v>
      </c>
      <c r="D24" s="44"/>
      <c r="E24" s="45">
        <v>1150</v>
      </c>
      <c r="F24" s="44">
        <v>10</v>
      </c>
      <c r="G24" s="44">
        <v>50</v>
      </c>
      <c r="H24" s="44">
        <v>0</v>
      </c>
      <c r="I24" s="44">
        <v>0</v>
      </c>
      <c r="J24" s="46">
        <f t="shared" si="0"/>
        <v>60</v>
      </c>
    </row>
    <row r="25" spans="1:20">
      <c r="C25" s="44" t="s">
        <v>31</v>
      </c>
      <c r="D25" s="44"/>
      <c r="E25" s="45">
        <v>612</v>
      </c>
      <c r="F25" s="44">
        <v>185</v>
      </c>
      <c r="G25" s="44">
        <v>150</v>
      </c>
      <c r="H25" s="44">
        <v>75</v>
      </c>
      <c r="I25" s="44">
        <v>135</v>
      </c>
      <c r="J25" s="46">
        <f t="shared" si="0"/>
        <v>545</v>
      </c>
    </row>
    <row r="26" spans="1:20">
      <c r="C26" s="44" t="s">
        <v>32</v>
      </c>
      <c r="D26" s="44"/>
      <c r="E26" s="45">
        <v>2170</v>
      </c>
      <c r="F26" s="44">
        <v>60</v>
      </c>
      <c r="G26" s="44">
        <v>20</v>
      </c>
      <c r="H26" s="44">
        <v>40</v>
      </c>
      <c r="I26" s="44">
        <v>60</v>
      </c>
      <c r="J26" s="46">
        <f t="shared" si="0"/>
        <v>180</v>
      </c>
    </row>
    <row r="28" spans="1:20">
      <c r="A28" s="26">
        <v>1.4</v>
      </c>
      <c r="B28" s="26" t="s">
        <v>106</v>
      </c>
    </row>
    <row r="29" spans="1:20">
      <c r="B29" s="26" t="s">
        <v>133</v>
      </c>
    </row>
    <row r="31" spans="1:20">
      <c r="B31" s="26" t="s">
        <v>99</v>
      </c>
      <c r="C31" s="26" t="s">
        <v>107</v>
      </c>
    </row>
    <row r="32" spans="1:20" s="65" customFormat="1" ht="25.5">
      <c r="C32" s="43"/>
      <c r="D32" s="23" t="s">
        <v>37</v>
      </c>
      <c r="E32" s="24">
        <v>42381</v>
      </c>
      <c r="F32" s="24">
        <v>42412</v>
      </c>
      <c r="G32" s="24">
        <v>42441</v>
      </c>
      <c r="H32" s="24">
        <v>42472</v>
      </c>
      <c r="I32" s="24">
        <v>42502</v>
      </c>
      <c r="J32" s="24">
        <v>42533</v>
      </c>
      <c r="K32" s="24">
        <v>42563</v>
      </c>
      <c r="L32" s="24">
        <v>42595</v>
      </c>
      <c r="M32" s="24">
        <v>42627</v>
      </c>
      <c r="N32" s="24">
        <v>42659</v>
      </c>
      <c r="O32" s="24">
        <v>42691</v>
      </c>
      <c r="P32" s="24">
        <v>42722</v>
      </c>
      <c r="Q32" s="24">
        <v>42753</v>
      </c>
      <c r="R32" s="25" t="s">
        <v>100</v>
      </c>
      <c r="S32" s="25" t="s">
        <v>104</v>
      </c>
      <c r="T32" s="25" t="s">
        <v>105</v>
      </c>
    </row>
    <row r="33" spans="2:20">
      <c r="C33" s="52">
        <v>1</v>
      </c>
      <c r="D33" s="53" t="s">
        <v>90</v>
      </c>
      <c r="E33" s="12">
        <v>17268960</v>
      </c>
      <c r="F33" s="12">
        <v>8255760</v>
      </c>
      <c r="G33" s="12">
        <v>12616200</v>
      </c>
      <c r="H33" s="12">
        <v>8910120</v>
      </c>
      <c r="I33" s="12">
        <v>11382120</v>
      </c>
      <c r="J33" s="12">
        <v>11539320</v>
      </c>
      <c r="K33" s="12">
        <v>12394080</v>
      </c>
      <c r="L33" s="3">
        <v>11969640</v>
      </c>
      <c r="M33" s="3">
        <v>16004448</v>
      </c>
      <c r="N33" s="3">
        <v>15198240</v>
      </c>
      <c r="O33" s="3">
        <v>11004474</v>
      </c>
      <c r="P33" s="3">
        <v>11129706</v>
      </c>
      <c r="Q33" s="3">
        <v>8230680</v>
      </c>
      <c r="R33" s="13">
        <f>AVERAGE(O33:Q33)</f>
        <v>10121620</v>
      </c>
      <c r="S33" s="14">
        <f t="shared" ref="S33:S43" si="1">+R33/$R$44*100</f>
        <v>18.566694926816922</v>
      </c>
      <c r="T33" s="54">
        <f>S33</f>
        <v>18.566694926816922</v>
      </c>
    </row>
    <row r="34" spans="2:20">
      <c r="C34" s="52">
        <v>2</v>
      </c>
      <c r="D34" s="55" t="s">
        <v>88</v>
      </c>
      <c r="E34" s="12">
        <v>12520641.1</v>
      </c>
      <c r="F34" s="12">
        <v>5676821.6500000004</v>
      </c>
      <c r="G34" s="12">
        <v>8937068.5</v>
      </c>
      <c r="H34" s="12">
        <v>6836680</v>
      </c>
      <c r="I34" s="12">
        <v>7771320</v>
      </c>
      <c r="J34" s="12">
        <v>6501600</v>
      </c>
      <c r="K34" s="12">
        <v>7795800</v>
      </c>
      <c r="L34" s="3">
        <v>6211800</v>
      </c>
      <c r="M34" s="3">
        <v>7646260</v>
      </c>
      <c r="N34" s="3">
        <v>9998000</v>
      </c>
      <c r="O34" s="3">
        <v>5976250</v>
      </c>
      <c r="P34" s="3">
        <v>9147400</v>
      </c>
      <c r="Q34" s="3">
        <v>6176200</v>
      </c>
      <c r="R34" s="13">
        <f>AVERAGE(O34:Q34)</f>
        <v>7099950</v>
      </c>
      <c r="S34" s="14">
        <f t="shared" si="1"/>
        <v>13.023864326624967</v>
      </c>
      <c r="T34" s="56">
        <f>T33+S34</f>
        <v>31.590559253441889</v>
      </c>
    </row>
    <row r="35" spans="2:20">
      <c r="C35" s="52">
        <v>3</v>
      </c>
      <c r="D35" s="57" t="s">
        <v>101</v>
      </c>
      <c r="E35" s="12">
        <v>4033656.72</v>
      </c>
      <c r="F35" s="12">
        <v>14570522.58</v>
      </c>
      <c r="G35" s="12">
        <v>47267746.5</v>
      </c>
      <c r="H35" s="12">
        <v>9687240</v>
      </c>
      <c r="I35" s="12">
        <v>4755060</v>
      </c>
      <c r="J35" s="12">
        <v>3686520</v>
      </c>
      <c r="K35" s="12">
        <v>5060628</v>
      </c>
      <c r="L35" s="3">
        <v>5439828</v>
      </c>
      <c r="M35" s="3">
        <v>6992660</v>
      </c>
      <c r="N35" s="3">
        <v>5974920</v>
      </c>
      <c r="O35" s="3">
        <v>7282350</v>
      </c>
      <c r="P35" s="3">
        <v>8032650</v>
      </c>
      <c r="Q35" s="3">
        <v>4511460</v>
      </c>
      <c r="R35" s="13">
        <f t="shared" ref="R35:R41" si="2">AVERAGE(O35:Q35)</f>
        <v>6608820</v>
      </c>
      <c r="S35" s="14">
        <f t="shared" si="1"/>
        <v>12.122955096738092</v>
      </c>
      <c r="T35" s="56">
        <f t="shared" ref="T35:T41" si="3">T34+S35</f>
        <v>43.713514350179977</v>
      </c>
    </row>
    <row r="36" spans="2:20">
      <c r="C36" s="52">
        <v>4</v>
      </c>
      <c r="D36" s="57" t="s">
        <v>93</v>
      </c>
      <c r="E36" s="12">
        <v>4802880</v>
      </c>
      <c r="F36" s="12">
        <v>4461240</v>
      </c>
      <c r="G36" s="12">
        <v>5429160</v>
      </c>
      <c r="H36" s="12">
        <v>4659276</v>
      </c>
      <c r="I36" s="12">
        <v>4761720</v>
      </c>
      <c r="J36" s="12">
        <v>4274760</v>
      </c>
      <c r="K36" s="12">
        <v>6075000</v>
      </c>
      <c r="L36" s="3">
        <v>6316920</v>
      </c>
      <c r="M36" s="3">
        <v>9156360</v>
      </c>
      <c r="N36" s="3">
        <v>8939760</v>
      </c>
      <c r="O36" s="3">
        <v>7765752</v>
      </c>
      <c r="P36" s="3">
        <v>6729360</v>
      </c>
      <c r="Q36" s="3">
        <v>5228040</v>
      </c>
      <c r="R36" s="13">
        <f t="shared" si="2"/>
        <v>6574384</v>
      </c>
      <c r="S36" s="14">
        <f t="shared" si="1"/>
        <v>12.059787075561653</v>
      </c>
      <c r="T36" s="56">
        <f t="shared" si="3"/>
        <v>55.773301425741629</v>
      </c>
    </row>
    <row r="37" spans="2:20">
      <c r="C37" s="52">
        <v>5</v>
      </c>
      <c r="D37" s="57" t="s">
        <v>95</v>
      </c>
      <c r="E37" s="12"/>
      <c r="F37" s="12">
        <v>4307040</v>
      </c>
      <c r="G37" s="12">
        <v>3659040</v>
      </c>
      <c r="H37" s="12">
        <v>2645442</v>
      </c>
      <c r="I37" s="12">
        <v>2567160</v>
      </c>
      <c r="J37" s="12">
        <v>5830920</v>
      </c>
      <c r="K37" s="12">
        <v>6704640</v>
      </c>
      <c r="L37" s="3">
        <v>6712200</v>
      </c>
      <c r="M37" s="3">
        <v>8432640</v>
      </c>
      <c r="N37" s="3">
        <v>7946880</v>
      </c>
      <c r="O37" s="3">
        <v>7259862</v>
      </c>
      <c r="P37" s="3">
        <v>5835720</v>
      </c>
      <c r="Q37" s="3">
        <v>4791720</v>
      </c>
      <c r="R37" s="13">
        <f t="shared" si="2"/>
        <v>5962434</v>
      </c>
      <c r="S37" s="14">
        <f t="shared" si="1"/>
        <v>10.937250469715396</v>
      </c>
      <c r="T37" s="56">
        <f t="shared" si="3"/>
        <v>66.71055189545703</v>
      </c>
    </row>
    <row r="38" spans="2:20">
      <c r="C38" s="52">
        <v>6</v>
      </c>
      <c r="D38" s="57" t="s">
        <v>31</v>
      </c>
      <c r="E38" s="12">
        <v>8536559.5999999996</v>
      </c>
      <c r="F38" s="12">
        <v>5415564.4500000002</v>
      </c>
      <c r="G38" s="12">
        <v>10540099.199999999</v>
      </c>
      <c r="H38" s="12">
        <v>7450800</v>
      </c>
      <c r="I38" s="12">
        <v>7626960</v>
      </c>
      <c r="J38" s="12">
        <v>7295120</v>
      </c>
      <c r="K38" s="12">
        <v>7613960</v>
      </c>
      <c r="L38" s="3">
        <v>7782264</v>
      </c>
      <c r="M38" s="3">
        <v>7685736</v>
      </c>
      <c r="N38" s="3">
        <v>7772436</v>
      </c>
      <c r="O38" s="3">
        <v>5843280</v>
      </c>
      <c r="P38" s="3">
        <v>5905980</v>
      </c>
      <c r="Q38" s="3">
        <v>5724900</v>
      </c>
      <c r="R38" s="13">
        <f t="shared" si="2"/>
        <v>5824720</v>
      </c>
      <c r="S38" s="14">
        <f t="shared" si="1"/>
        <v>10.684633415809829</v>
      </c>
      <c r="T38" s="56">
        <f t="shared" si="3"/>
        <v>77.395185311266857</v>
      </c>
    </row>
    <row r="39" spans="2:20">
      <c r="C39" s="52">
        <v>7</v>
      </c>
      <c r="D39" s="57" t="s">
        <v>89</v>
      </c>
      <c r="E39" s="12"/>
      <c r="F39" s="12">
        <v>2973600</v>
      </c>
      <c r="G39" s="12">
        <v>3067200</v>
      </c>
      <c r="H39" s="12">
        <v>1987380</v>
      </c>
      <c r="I39" s="12">
        <v>2208600</v>
      </c>
      <c r="J39" s="12">
        <v>4021200</v>
      </c>
      <c r="K39" s="12">
        <v>4469400</v>
      </c>
      <c r="L39" s="3">
        <v>4739760</v>
      </c>
      <c r="M39" s="3">
        <v>5027360</v>
      </c>
      <c r="N39" s="3">
        <v>6188920</v>
      </c>
      <c r="O39" s="3">
        <v>4619200</v>
      </c>
      <c r="P39" s="3">
        <v>4662310</v>
      </c>
      <c r="Q39" s="3">
        <v>4382800</v>
      </c>
      <c r="R39" s="13">
        <f t="shared" si="2"/>
        <v>4554770</v>
      </c>
      <c r="S39" s="14">
        <f t="shared" si="1"/>
        <v>8.3550879258278723</v>
      </c>
      <c r="T39" s="56">
        <f t="shared" si="3"/>
        <v>85.750273237094731</v>
      </c>
    </row>
    <row r="40" spans="2:20">
      <c r="C40" s="52">
        <v>8</v>
      </c>
      <c r="D40" s="57" t="s">
        <v>32</v>
      </c>
      <c r="E40" s="12">
        <v>3520427.65</v>
      </c>
      <c r="F40" s="12">
        <v>4549523.3499999996</v>
      </c>
      <c r="G40" s="12">
        <v>6488570.8300000001</v>
      </c>
      <c r="H40" s="12">
        <v>4067125</v>
      </c>
      <c r="I40" s="12">
        <v>4455812.5</v>
      </c>
      <c r="J40" s="12">
        <v>4728375</v>
      </c>
      <c r="K40" s="12">
        <v>5729927.5</v>
      </c>
      <c r="L40" s="3">
        <v>6043827.5</v>
      </c>
      <c r="M40" s="3">
        <v>5563200</v>
      </c>
      <c r="N40" s="3">
        <v>3893497.5</v>
      </c>
      <c r="O40" s="3">
        <v>4041810</v>
      </c>
      <c r="P40" s="3">
        <v>4559260</v>
      </c>
      <c r="Q40" s="3">
        <v>3790610</v>
      </c>
      <c r="R40" s="13">
        <f t="shared" si="2"/>
        <v>4130560</v>
      </c>
      <c r="S40" s="14">
        <f t="shared" si="1"/>
        <v>7.5769340675616066</v>
      </c>
      <c r="T40" s="56">
        <f t="shared" si="3"/>
        <v>93.327207304656341</v>
      </c>
    </row>
    <row r="41" spans="2:20" hidden="1">
      <c r="C41" s="52">
        <v>9</v>
      </c>
      <c r="D41" s="57" t="s">
        <v>97</v>
      </c>
      <c r="E41" s="12">
        <v>4888200</v>
      </c>
      <c r="F41" s="12">
        <v>3207600</v>
      </c>
      <c r="G41" s="12">
        <v>4802760</v>
      </c>
      <c r="H41" s="12">
        <v>2101320</v>
      </c>
      <c r="I41" s="12">
        <v>3772440</v>
      </c>
      <c r="J41" s="12">
        <v>3858840</v>
      </c>
      <c r="K41" s="12">
        <v>4484160</v>
      </c>
      <c r="L41" s="3">
        <v>5475600</v>
      </c>
      <c r="M41" s="3">
        <v>5759640</v>
      </c>
      <c r="N41" s="3">
        <v>5264160</v>
      </c>
      <c r="O41" s="3">
        <v>4859490</v>
      </c>
      <c r="P41" s="3">
        <v>1983954</v>
      </c>
      <c r="Q41" s="3">
        <v>4069560</v>
      </c>
      <c r="R41" s="13">
        <f t="shared" si="2"/>
        <v>3637668</v>
      </c>
      <c r="S41" s="14">
        <f t="shared" si="1"/>
        <v>6.6727926953436576</v>
      </c>
      <c r="T41" s="56">
        <f t="shared" si="3"/>
        <v>100</v>
      </c>
    </row>
    <row r="42" spans="2:20">
      <c r="C42" s="52">
        <v>10</v>
      </c>
      <c r="D42" s="57" t="s">
        <v>102</v>
      </c>
      <c r="E42" s="12"/>
      <c r="F42" s="12"/>
      <c r="G42" s="12"/>
      <c r="H42" s="12"/>
      <c r="I42" s="12"/>
      <c r="J42" s="12"/>
      <c r="K42" s="12"/>
      <c r="L42" s="3"/>
      <c r="M42" s="3"/>
      <c r="N42" s="3"/>
      <c r="O42" s="3"/>
      <c r="P42" s="3"/>
      <c r="Q42" s="3"/>
      <c r="R42" s="13"/>
      <c r="S42" s="14">
        <f t="shared" si="1"/>
        <v>0</v>
      </c>
      <c r="T42" s="56"/>
    </row>
    <row r="43" spans="2:20">
      <c r="C43" s="52">
        <v>11</v>
      </c>
      <c r="D43" s="58" t="s">
        <v>103</v>
      </c>
      <c r="E43" s="12"/>
      <c r="F43" s="12"/>
      <c r="G43" s="12"/>
      <c r="H43" s="12"/>
      <c r="I43" s="12"/>
      <c r="J43" s="12"/>
      <c r="K43" s="12"/>
      <c r="L43" s="3"/>
      <c r="M43" s="3"/>
      <c r="N43" s="3"/>
      <c r="O43" s="3"/>
      <c r="P43" s="3"/>
      <c r="Q43" s="3"/>
      <c r="R43" s="13"/>
      <c r="S43" s="14">
        <f t="shared" si="1"/>
        <v>0</v>
      </c>
      <c r="T43" s="56"/>
    </row>
    <row r="44" spans="2:20" ht="15" thickBot="1">
      <c r="C44" s="116" t="s">
        <v>84</v>
      </c>
      <c r="D44" s="117"/>
      <c r="E44" s="59">
        <f t="shared" ref="E44:K44" si="4">SUM(E33:E43)</f>
        <v>55571325.07</v>
      </c>
      <c r="F44" s="59">
        <f>SUM(F33:F43)</f>
        <v>53417672.030000009</v>
      </c>
      <c r="G44" s="59">
        <f t="shared" ref="G44:J44" si="5">SUM(G33:G43)</f>
        <v>102807845.03</v>
      </c>
      <c r="H44" s="59">
        <f t="shared" si="5"/>
        <v>48345383</v>
      </c>
      <c r="I44" s="59">
        <f t="shared" si="5"/>
        <v>49301192.5</v>
      </c>
      <c r="J44" s="59">
        <f t="shared" si="5"/>
        <v>51736655</v>
      </c>
      <c r="K44" s="59">
        <f t="shared" si="4"/>
        <v>60327595.5</v>
      </c>
      <c r="L44" s="59">
        <f>SUM(L33:L43)</f>
        <v>60691839.5</v>
      </c>
      <c r="M44" s="59">
        <f>SUM(M33:M43)</f>
        <v>72268304</v>
      </c>
      <c r="N44" s="59">
        <f t="shared" ref="N44:Q44" si="6">SUM(N33:N43)</f>
        <v>71176813.5</v>
      </c>
      <c r="O44" s="59">
        <f t="shared" si="6"/>
        <v>58652468</v>
      </c>
      <c r="P44" s="59">
        <f t="shared" si="6"/>
        <v>57986340</v>
      </c>
      <c r="Q44" s="59">
        <f t="shared" si="6"/>
        <v>46905970</v>
      </c>
      <c r="R44" s="60">
        <f>SUM(R33:R43)</f>
        <v>54514926</v>
      </c>
      <c r="S44" s="59">
        <f>SUM(S33:S43)</f>
        <v>100</v>
      </c>
      <c r="T44" s="59"/>
    </row>
    <row r="45" spans="2:20" ht="15" thickTop="1"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</row>
    <row r="46" spans="2:20"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</row>
    <row r="47" spans="2:20">
      <c r="B47" s="26" t="s">
        <v>99</v>
      </c>
      <c r="C47" s="26" t="s">
        <v>108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</row>
    <row r="48" spans="2:20" s="65" customFormat="1" ht="25.5">
      <c r="C48" s="43"/>
      <c r="D48" s="23" t="s">
        <v>37</v>
      </c>
      <c r="E48" s="24">
        <v>42371</v>
      </c>
      <c r="F48" s="24">
        <v>42402</v>
      </c>
      <c r="G48" s="24">
        <v>42431</v>
      </c>
      <c r="H48" s="24">
        <v>42462</v>
      </c>
      <c r="I48" s="24">
        <v>42492</v>
      </c>
      <c r="J48" s="24">
        <v>42523</v>
      </c>
      <c r="K48" s="24">
        <v>42553</v>
      </c>
      <c r="L48" s="24">
        <v>42585</v>
      </c>
      <c r="M48" s="24">
        <v>42617</v>
      </c>
      <c r="N48" s="24">
        <v>42645</v>
      </c>
      <c r="O48" s="24">
        <v>42676</v>
      </c>
      <c r="P48" s="24">
        <v>42708</v>
      </c>
      <c r="Q48" s="24">
        <v>42736</v>
      </c>
      <c r="R48" s="47" t="s">
        <v>87</v>
      </c>
      <c r="S48" s="25" t="s">
        <v>104</v>
      </c>
      <c r="T48" s="25" t="s">
        <v>105</v>
      </c>
    </row>
    <row r="49" spans="1:20">
      <c r="C49" s="52">
        <v>1</v>
      </c>
      <c r="D49" s="61" t="s">
        <v>88</v>
      </c>
      <c r="E49" s="15">
        <v>34761</v>
      </c>
      <c r="F49" s="15">
        <v>15757</v>
      </c>
      <c r="G49" s="15">
        <v>24796</v>
      </c>
      <c r="H49" s="15">
        <v>18989</v>
      </c>
      <c r="I49" s="15">
        <v>21517</v>
      </c>
      <c r="J49" s="15">
        <v>17991</v>
      </c>
      <c r="K49" s="15">
        <v>21655</v>
      </c>
      <c r="L49" s="16">
        <v>17255</v>
      </c>
      <c r="M49" s="16">
        <v>21202</v>
      </c>
      <c r="N49" s="16">
        <v>27746</v>
      </c>
      <c r="O49" s="16">
        <v>16277</v>
      </c>
      <c r="P49" s="16">
        <v>25375</v>
      </c>
      <c r="Q49" s="16">
        <v>17126</v>
      </c>
      <c r="R49" s="17">
        <f t="shared" ref="R49:R61" si="7">AVERAGE(O49:Q49)</f>
        <v>19592.666666666668</v>
      </c>
      <c r="S49" s="18">
        <f>R49/$R$62*100</f>
        <v>19.391576023304992</v>
      </c>
      <c r="T49" s="19">
        <f>S49</f>
        <v>19.391576023304992</v>
      </c>
    </row>
    <row r="50" spans="1:20">
      <c r="C50" s="52">
        <v>2</v>
      </c>
      <c r="D50" s="61" t="s">
        <v>89</v>
      </c>
      <c r="E50" s="15"/>
      <c r="F50" s="15">
        <v>8260</v>
      </c>
      <c r="G50" s="15">
        <v>8520</v>
      </c>
      <c r="H50" s="15">
        <v>5520</v>
      </c>
      <c r="I50" s="15">
        <v>5985</v>
      </c>
      <c r="J50" s="15">
        <v>11170</v>
      </c>
      <c r="K50" s="15">
        <v>12415</v>
      </c>
      <c r="L50" s="15">
        <v>13166</v>
      </c>
      <c r="M50" s="15">
        <v>13956</v>
      </c>
      <c r="N50" s="15">
        <v>17186</v>
      </c>
      <c r="O50" s="15">
        <v>12540</v>
      </c>
      <c r="P50" s="20">
        <v>12944</v>
      </c>
      <c r="Q50" s="20">
        <v>12160</v>
      </c>
      <c r="R50" s="17">
        <f t="shared" si="7"/>
        <v>12548</v>
      </c>
      <c r="S50" s="18">
        <f t="shared" ref="S50:S62" si="8">R50/$R$62*100</f>
        <v>12.419212763641042</v>
      </c>
      <c r="T50" s="19">
        <f>S50+T49</f>
        <v>31.810788786946034</v>
      </c>
    </row>
    <row r="51" spans="1:20">
      <c r="C51" s="52">
        <v>3</v>
      </c>
      <c r="D51" s="62" t="s">
        <v>31</v>
      </c>
      <c r="E51" s="15">
        <v>15778</v>
      </c>
      <c r="F51" s="15">
        <v>10009</v>
      </c>
      <c r="G51" s="15">
        <v>19401</v>
      </c>
      <c r="H51" s="15">
        <v>13771</v>
      </c>
      <c r="I51" s="15">
        <v>14124</v>
      </c>
      <c r="J51" s="15">
        <v>13388</v>
      </c>
      <c r="K51" s="15">
        <v>13263</v>
      </c>
      <c r="L51" s="15">
        <v>12722</v>
      </c>
      <c r="M51" s="15">
        <v>12515</v>
      </c>
      <c r="N51" s="15">
        <v>12663</v>
      </c>
      <c r="O51" s="15">
        <v>9342</v>
      </c>
      <c r="P51" s="15">
        <v>9639</v>
      </c>
      <c r="Q51" s="15">
        <v>9338</v>
      </c>
      <c r="R51" s="17">
        <f t="shared" si="7"/>
        <v>9439.6666666666661</v>
      </c>
      <c r="S51" s="18">
        <f t="shared" si="8"/>
        <v>9.3427820171488314</v>
      </c>
      <c r="T51" s="19">
        <f t="shared" ref="T51:T61" si="9">S51+T50</f>
        <v>41.153570804094869</v>
      </c>
    </row>
    <row r="52" spans="1:20">
      <c r="C52" s="52">
        <v>4</v>
      </c>
      <c r="D52" s="62" t="s">
        <v>90</v>
      </c>
      <c r="E52" s="15">
        <v>15988</v>
      </c>
      <c r="F52" s="15">
        <v>7641</v>
      </c>
      <c r="G52" s="15">
        <v>11679</v>
      </c>
      <c r="H52" s="15">
        <v>8246</v>
      </c>
      <c r="I52" s="15">
        <v>10519</v>
      </c>
      <c r="J52" s="15">
        <v>10671</v>
      </c>
      <c r="K52" s="15">
        <v>11476</v>
      </c>
      <c r="L52" s="15">
        <v>11083</v>
      </c>
      <c r="M52" s="15">
        <v>14818</v>
      </c>
      <c r="N52" s="15">
        <v>14070</v>
      </c>
      <c r="O52" s="15">
        <v>9959</v>
      </c>
      <c r="P52" s="15">
        <v>10298</v>
      </c>
      <c r="Q52" s="15">
        <v>7616</v>
      </c>
      <c r="R52" s="17">
        <f t="shared" si="7"/>
        <v>9291</v>
      </c>
      <c r="S52" s="18">
        <f t="shared" si="8"/>
        <v>9.1956412007482395</v>
      </c>
      <c r="T52" s="19">
        <f t="shared" si="9"/>
        <v>50.34921200484311</v>
      </c>
    </row>
    <row r="53" spans="1:20">
      <c r="C53" s="52">
        <v>5</v>
      </c>
      <c r="D53" s="62" t="s">
        <v>91</v>
      </c>
      <c r="E53" s="15">
        <v>9010</v>
      </c>
      <c r="F53" s="15">
        <v>8257</v>
      </c>
      <c r="G53" s="15">
        <v>11378</v>
      </c>
      <c r="H53" s="15">
        <v>8854</v>
      </c>
      <c r="I53" s="15">
        <v>6878</v>
      </c>
      <c r="J53" s="15">
        <v>8245</v>
      </c>
      <c r="K53" s="15">
        <v>10350</v>
      </c>
      <c r="L53" s="15">
        <v>8540</v>
      </c>
      <c r="M53" s="15">
        <v>10190</v>
      </c>
      <c r="N53" s="15">
        <v>12978</v>
      </c>
      <c r="O53" s="15">
        <v>8958</v>
      </c>
      <c r="P53" s="15">
        <v>8943</v>
      </c>
      <c r="Q53" s="16">
        <v>9070</v>
      </c>
      <c r="R53" s="17">
        <f t="shared" si="7"/>
        <v>8990.3333333333339</v>
      </c>
      <c r="S53" s="18">
        <f t="shared" si="8"/>
        <v>8.898060446503095</v>
      </c>
      <c r="T53" s="19">
        <f t="shared" si="9"/>
        <v>59.247272451346205</v>
      </c>
    </row>
    <row r="54" spans="1:20">
      <c r="C54" s="52">
        <v>6</v>
      </c>
      <c r="D54" s="62" t="s">
        <v>92</v>
      </c>
      <c r="E54" s="15">
        <v>9315</v>
      </c>
      <c r="F54" s="15">
        <v>6947</v>
      </c>
      <c r="G54" s="15">
        <v>9655</v>
      </c>
      <c r="H54" s="15">
        <v>3720</v>
      </c>
      <c r="I54" s="15">
        <v>8030</v>
      </c>
      <c r="J54" s="15">
        <v>6670</v>
      </c>
      <c r="K54" s="15">
        <v>7430</v>
      </c>
      <c r="L54" s="15">
        <v>7240</v>
      </c>
      <c r="M54" s="15">
        <v>7693</v>
      </c>
      <c r="N54" s="15">
        <v>9699</v>
      </c>
      <c r="O54" s="15">
        <v>6187</v>
      </c>
      <c r="P54" s="15">
        <v>7272</v>
      </c>
      <c r="Q54" s="15">
        <v>7095</v>
      </c>
      <c r="R54" s="17">
        <f t="shared" si="7"/>
        <v>6851.333333333333</v>
      </c>
      <c r="S54" s="18">
        <f t="shared" si="8"/>
        <v>6.7810142159143005</v>
      </c>
      <c r="T54" s="19">
        <f t="shared" si="9"/>
        <v>66.028286667260502</v>
      </c>
    </row>
    <row r="55" spans="1:20">
      <c r="C55" s="52">
        <v>7</v>
      </c>
      <c r="D55" s="62" t="s">
        <v>93</v>
      </c>
      <c r="E55" s="15">
        <v>4447</v>
      </c>
      <c r="F55" s="15">
        <v>4129</v>
      </c>
      <c r="G55" s="15">
        <v>5027</v>
      </c>
      <c r="H55" s="15">
        <v>4311</v>
      </c>
      <c r="I55" s="15">
        <v>4289</v>
      </c>
      <c r="J55" s="15">
        <v>3958</v>
      </c>
      <c r="K55" s="15">
        <v>5625</v>
      </c>
      <c r="L55" s="15">
        <v>5849</v>
      </c>
      <c r="M55" s="15">
        <v>8478</v>
      </c>
      <c r="N55" s="15">
        <v>8277</v>
      </c>
      <c r="O55" s="15">
        <v>7040</v>
      </c>
      <c r="P55" s="16">
        <v>6229</v>
      </c>
      <c r="Q55" s="15">
        <v>4838</v>
      </c>
      <c r="R55" s="17">
        <f t="shared" si="7"/>
        <v>6035.666666666667</v>
      </c>
      <c r="S55" s="18">
        <f t="shared" si="8"/>
        <v>5.9737191985774176</v>
      </c>
      <c r="T55" s="19">
        <f t="shared" si="9"/>
        <v>72.002005865837916</v>
      </c>
    </row>
    <row r="56" spans="1:20">
      <c r="C56" s="52">
        <v>8</v>
      </c>
      <c r="D56" s="62" t="s">
        <v>94</v>
      </c>
      <c r="E56" s="15"/>
      <c r="F56" s="15">
        <v>17229</v>
      </c>
      <c r="G56" s="15">
        <v>10855</v>
      </c>
      <c r="H56" s="15">
        <v>6986</v>
      </c>
      <c r="I56" s="15">
        <v>4580</v>
      </c>
      <c r="J56" s="15">
        <v>4288</v>
      </c>
      <c r="K56" s="15">
        <v>215</v>
      </c>
      <c r="L56" s="15">
        <v>475</v>
      </c>
      <c r="M56" s="15">
        <v>8070</v>
      </c>
      <c r="N56" s="15">
        <v>7139</v>
      </c>
      <c r="O56" s="15">
        <v>4747</v>
      </c>
      <c r="P56" s="15">
        <v>7088</v>
      </c>
      <c r="Q56" s="15">
        <v>5384</v>
      </c>
      <c r="R56" s="17">
        <f t="shared" si="7"/>
        <v>5739.666666666667</v>
      </c>
      <c r="S56" s="18">
        <f t="shared" si="8"/>
        <v>5.6807572143538172</v>
      </c>
      <c r="T56" s="19">
        <f t="shared" si="9"/>
        <v>77.682763080191734</v>
      </c>
    </row>
    <row r="57" spans="1:20">
      <c r="C57" s="52">
        <v>9</v>
      </c>
      <c r="D57" s="62" t="s">
        <v>95</v>
      </c>
      <c r="E57" s="15"/>
      <c r="F57" s="15">
        <v>3988</v>
      </c>
      <c r="G57" s="15">
        <v>3393</v>
      </c>
      <c r="H57" s="15">
        <v>2449</v>
      </c>
      <c r="I57" s="15">
        <v>2227</v>
      </c>
      <c r="J57" s="15">
        <v>5399</v>
      </c>
      <c r="K57" s="15">
        <v>6208</v>
      </c>
      <c r="L57" s="15">
        <v>6215</v>
      </c>
      <c r="M57" s="15">
        <v>7808</v>
      </c>
      <c r="N57" s="15">
        <v>7357</v>
      </c>
      <c r="O57" s="15">
        <v>6536</v>
      </c>
      <c r="P57" s="16">
        <v>5401</v>
      </c>
      <c r="Q57" s="16">
        <v>4434</v>
      </c>
      <c r="R57" s="17">
        <f t="shared" si="7"/>
        <v>5457</v>
      </c>
      <c r="S57" s="18">
        <f t="shared" si="8"/>
        <v>5.400991715906053</v>
      </c>
      <c r="T57" s="19">
        <f t="shared" si="9"/>
        <v>83.083754796097793</v>
      </c>
    </row>
    <row r="58" spans="1:20">
      <c r="C58" s="52">
        <v>10</v>
      </c>
      <c r="D58" s="62" t="s">
        <v>96</v>
      </c>
      <c r="E58" s="15">
        <v>6786</v>
      </c>
      <c r="F58" s="15">
        <v>4617</v>
      </c>
      <c r="G58" s="15">
        <v>8914</v>
      </c>
      <c r="H58" s="15">
        <v>6660</v>
      </c>
      <c r="I58" s="15">
        <v>5261</v>
      </c>
      <c r="J58" s="15">
        <v>5442</v>
      </c>
      <c r="K58" s="15">
        <v>5410</v>
      </c>
      <c r="L58" s="15">
        <v>5255</v>
      </c>
      <c r="M58" s="15">
        <v>5506</v>
      </c>
      <c r="N58" s="15">
        <v>4516</v>
      </c>
      <c r="O58" s="15">
        <v>4845</v>
      </c>
      <c r="P58" s="20">
        <v>4886</v>
      </c>
      <c r="Q58" s="20">
        <v>4890</v>
      </c>
      <c r="R58" s="17">
        <f t="shared" si="7"/>
        <v>4873.666666666667</v>
      </c>
      <c r="S58" s="18">
        <f t="shared" si="8"/>
        <v>4.823645463213146</v>
      </c>
      <c r="T58" s="19">
        <f t="shared" si="9"/>
        <v>87.907400259310933</v>
      </c>
    </row>
    <row r="59" spans="1:20">
      <c r="C59" s="52">
        <v>11</v>
      </c>
      <c r="D59" s="62" t="s">
        <v>28</v>
      </c>
      <c r="E59" s="15">
        <v>6365</v>
      </c>
      <c r="F59" s="15">
        <v>327</v>
      </c>
      <c r="G59" s="15">
        <v>5333</v>
      </c>
      <c r="H59" s="15">
        <v>7634</v>
      </c>
      <c r="I59" s="15">
        <v>6024</v>
      </c>
      <c r="J59" s="15">
        <v>5718</v>
      </c>
      <c r="K59" s="15">
        <v>5569</v>
      </c>
      <c r="L59" s="15">
        <v>4829</v>
      </c>
      <c r="M59" s="15">
        <v>6325</v>
      </c>
      <c r="N59" s="15">
        <v>4042</v>
      </c>
      <c r="O59" s="15">
        <v>5072</v>
      </c>
      <c r="P59" s="20">
        <v>4192</v>
      </c>
      <c r="Q59" s="15">
        <v>4086</v>
      </c>
      <c r="R59" s="17">
        <f t="shared" si="7"/>
        <v>4450</v>
      </c>
      <c r="S59" s="18">
        <f t="shared" si="8"/>
        <v>4.4043271276858968</v>
      </c>
      <c r="T59" s="19">
        <f t="shared" si="9"/>
        <v>92.311727386996836</v>
      </c>
    </row>
    <row r="60" spans="1:20">
      <c r="C60" s="52">
        <v>12</v>
      </c>
      <c r="D60" s="62" t="s">
        <v>97</v>
      </c>
      <c r="E60" s="15">
        <v>4526</v>
      </c>
      <c r="F60" s="15">
        <v>2970</v>
      </c>
      <c r="G60" s="15">
        <v>4447</v>
      </c>
      <c r="H60" s="15">
        <v>1944</v>
      </c>
      <c r="I60" s="15">
        <v>3493</v>
      </c>
      <c r="J60" s="15">
        <v>3573</v>
      </c>
      <c r="K60" s="15">
        <v>4152</v>
      </c>
      <c r="L60" s="15">
        <v>5070</v>
      </c>
      <c r="M60" s="15">
        <v>5333</v>
      </c>
      <c r="N60" s="15">
        <v>4873</v>
      </c>
      <c r="O60" s="15">
        <v>4374</v>
      </c>
      <c r="P60" s="20">
        <v>4613</v>
      </c>
      <c r="Q60" s="15">
        <v>3767</v>
      </c>
      <c r="R60" s="17">
        <f t="shared" si="7"/>
        <v>4251.333333333333</v>
      </c>
      <c r="S60" s="18">
        <f t="shared" si="8"/>
        <v>4.2076994896259112</v>
      </c>
      <c r="T60" s="19">
        <f t="shared" si="9"/>
        <v>96.519426876622745</v>
      </c>
    </row>
    <row r="61" spans="1:20">
      <c r="C61" s="63">
        <v>13</v>
      </c>
      <c r="D61" s="64" t="s">
        <v>98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>
        <f>1180+6327</f>
        <v>7507</v>
      </c>
      <c r="P61" s="15">
        <v>2195</v>
      </c>
      <c r="Q61" s="15">
        <v>848</v>
      </c>
      <c r="R61" s="17">
        <f t="shared" si="7"/>
        <v>3516.6666666666665</v>
      </c>
      <c r="S61" s="21">
        <f t="shared" si="8"/>
        <v>3.4805731233772437</v>
      </c>
      <c r="T61" s="19">
        <f t="shared" si="9"/>
        <v>99.999999999999986</v>
      </c>
    </row>
    <row r="62" spans="1:20" ht="15" thickBot="1">
      <c r="C62" s="118" t="s">
        <v>84</v>
      </c>
      <c r="D62" s="118"/>
      <c r="E62" s="59">
        <f t="shared" ref="E62:R62" si="10">SUM(E49:E61)</f>
        <v>106976</v>
      </c>
      <c r="F62" s="59">
        <f t="shared" si="10"/>
        <v>90131</v>
      </c>
      <c r="G62" s="59">
        <f t="shared" si="10"/>
        <v>123398</v>
      </c>
      <c r="H62" s="59">
        <f t="shared" si="10"/>
        <v>89084</v>
      </c>
      <c r="I62" s="59">
        <f t="shared" si="10"/>
        <v>92927</v>
      </c>
      <c r="J62" s="59">
        <f t="shared" si="10"/>
        <v>96513</v>
      </c>
      <c r="K62" s="59">
        <f t="shared" si="10"/>
        <v>103768</v>
      </c>
      <c r="L62" s="59">
        <f t="shared" si="10"/>
        <v>97699</v>
      </c>
      <c r="M62" s="59">
        <f t="shared" si="10"/>
        <v>121894</v>
      </c>
      <c r="N62" s="59">
        <f t="shared" si="10"/>
        <v>130546</v>
      </c>
      <c r="O62" s="59">
        <f t="shared" si="10"/>
        <v>103384</v>
      </c>
      <c r="P62" s="59">
        <f t="shared" si="10"/>
        <v>109075</v>
      </c>
      <c r="Q62" s="59">
        <f t="shared" si="10"/>
        <v>90652</v>
      </c>
      <c r="R62" s="59">
        <f t="shared" si="10"/>
        <v>101037.00000000001</v>
      </c>
      <c r="S62" s="22">
        <f t="shared" si="8"/>
        <v>100</v>
      </c>
      <c r="T62" s="34"/>
    </row>
    <row r="63" spans="1:20" ht="15" thickTop="1"/>
    <row r="64" spans="1:20">
      <c r="A64" s="26">
        <v>1.5</v>
      </c>
      <c r="B64" s="26" t="s">
        <v>137</v>
      </c>
    </row>
    <row r="67" spans="1:11" ht="18">
      <c r="A67" s="27" t="s">
        <v>51</v>
      </c>
    </row>
    <row r="69" spans="1:11">
      <c r="A69" s="26">
        <v>2.1</v>
      </c>
      <c r="B69" s="26" t="s">
        <v>42</v>
      </c>
    </row>
    <row r="70" spans="1:11">
      <c r="B70" s="26" t="s">
        <v>2</v>
      </c>
      <c r="C70" s="9" t="s">
        <v>20</v>
      </c>
      <c r="D70" s="9" t="s">
        <v>19</v>
      </c>
      <c r="E70" s="9" t="s">
        <v>8</v>
      </c>
      <c r="F70" s="9" t="s">
        <v>9</v>
      </c>
      <c r="G70" s="28" t="s">
        <v>43</v>
      </c>
      <c r="H70" s="28" t="s">
        <v>44</v>
      </c>
      <c r="I70" s="28" t="s">
        <v>6</v>
      </c>
    </row>
    <row r="71" spans="1:11">
      <c r="C71" s="8">
        <v>1</v>
      </c>
      <c r="D71" s="8" t="s">
        <v>22</v>
      </c>
      <c r="E71" s="29" t="s">
        <v>23</v>
      </c>
      <c r="F71" s="29" t="s">
        <v>25</v>
      </c>
      <c r="G71" s="30">
        <v>3000000</v>
      </c>
      <c r="H71" s="30">
        <v>3000000</v>
      </c>
      <c r="I71" s="31">
        <f>G71/H71</f>
        <v>1</v>
      </c>
    </row>
    <row r="72" spans="1:11">
      <c r="C72" s="8">
        <v>1</v>
      </c>
      <c r="D72" s="8" t="s">
        <v>22</v>
      </c>
      <c r="E72" s="29" t="s">
        <v>24</v>
      </c>
      <c r="F72" s="29" t="s">
        <v>26</v>
      </c>
      <c r="G72" s="30">
        <v>2800000</v>
      </c>
      <c r="H72" s="30">
        <v>2900000</v>
      </c>
      <c r="I72" s="31">
        <f>G72/H72</f>
        <v>0.96551724137931039</v>
      </c>
    </row>
    <row r="74" spans="1:11">
      <c r="A74" s="26">
        <v>2.2000000000000002</v>
      </c>
      <c r="B74" s="26" t="s">
        <v>134</v>
      </c>
    </row>
    <row r="75" spans="1:11">
      <c r="B75" s="26" t="s">
        <v>2</v>
      </c>
    </row>
    <row r="76" spans="1:11">
      <c r="C76" s="95" t="s">
        <v>20</v>
      </c>
      <c r="D76" s="95" t="s">
        <v>19</v>
      </c>
      <c r="E76" s="93" t="s">
        <v>8</v>
      </c>
      <c r="F76" s="93" t="s">
        <v>9</v>
      </c>
      <c r="G76" s="88" t="s">
        <v>0</v>
      </c>
      <c r="H76" s="96"/>
      <c r="I76" s="89"/>
      <c r="J76" s="88" t="s">
        <v>14</v>
      </c>
      <c r="K76" s="89"/>
    </row>
    <row r="77" spans="1:11">
      <c r="C77" s="95"/>
      <c r="D77" s="95"/>
      <c r="E77" s="94"/>
      <c r="F77" s="94"/>
      <c r="G77" s="9">
        <v>2015</v>
      </c>
      <c r="H77" s="9">
        <v>2016</v>
      </c>
      <c r="I77" s="9">
        <v>2017</v>
      </c>
      <c r="J77" s="9" t="s">
        <v>12</v>
      </c>
      <c r="K77" s="9" t="s">
        <v>13</v>
      </c>
    </row>
    <row r="78" spans="1:11">
      <c r="C78" s="8">
        <v>3</v>
      </c>
      <c r="D78" s="8" t="s">
        <v>21</v>
      </c>
      <c r="E78" s="29" t="s">
        <v>10</v>
      </c>
      <c r="F78" s="29" t="s">
        <v>11</v>
      </c>
      <c r="G78" s="30">
        <v>1850000</v>
      </c>
      <c r="H78" s="30">
        <v>1890000</v>
      </c>
      <c r="I78" s="30">
        <v>1900000</v>
      </c>
      <c r="J78" s="32">
        <f>(H78-G78)/G78*100</f>
        <v>2.1621621621621623</v>
      </c>
      <c r="K78" s="32">
        <f>(I78-H78)/H78*100</f>
        <v>0.52910052910052907</v>
      </c>
    </row>
    <row r="79" spans="1:11">
      <c r="C79" s="8">
        <v>3</v>
      </c>
      <c r="D79" s="8" t="s">
        <v>21</v>
      </c>
      <c r="E79" s="29" t="s">
        <v>15</v>
      </c>
      <c r="F79" s="29" t="s">
        <v>17</v>
      </c>
      <c r="G79" s="30">
        <v>1600000</v>
      </c>
      <c r="H79" s="30">
        <v>1280000</v>
      </c>
      <c r="I79" s="30">
        <v>1550000</v>
      </c>
      <c r="J79" s="105">
        <f>((H79+H80)-G79)/G79*100</f>
        <v>33.125</v>
      </c>
      <c r="K79" s="105">
        <f>((I79+I80)-(H79+H80))/(H80+H79)*100</f>
        <v>17.370892018779344</v>
      </c>
    </row>
    <row r="80" spans="1:11">
      <c r="C80" s="8">
        <v>3</v>
      </c>
      <c r="D80" s="8" t="s">
        <v>21</v>
      </c>
      <c r="E80" s="29" t="s">
        <v>16</v>
      </c>
      <c r="F80" s="29" t="s">
        <v>18</v>
      </c>
      <c r="G80" s="29"/>
      <c r="H80" s="30">
        <v>850000</v>
      </c>
      <c r="I80" s="30">
        <v>950000</v>
      </c>
      <c r="J80" s="106"/>
      <c r="K80" s="106"/>
    </row>
    <row r="81" spans="1:10">
      <c r="B81" s="26" t="s">
        <v>135</v>
      </c>
    </row>
    <row r="83" spans="1:10">
      <c r="A83" s="26">
        <v>2.2999999999999998</v>
      </c>
      <c r="B83" s="26" t="s">
        <v>45</v>
      </c>
    </row>
    <row r="85" spans="1:10">
      <c r="C85" s="99" t="s">
        <v>37</v>
      </c>
      <c r="D85" s="100"/>
      <c r="E85" s="93" t="s">
        <v>40</v>
      </c>
      <c r="F85" s="90" t="s">
        <v>39</v>
      </c>
      <c r="G85" s="91"/>
      <c r="H85" s="91"/>
      <c r="I85" s="91"/>
      <c r="J85" s="92"/>
    </row>
    <row r="86" spans="1:10">
      <c r="C86" s="101"/>
      <c r="D86" s="102"/>
      <c r="E86" s="97"/>
      <c r="F86" s="90" t="s">
        <v>41</v>
      </c>
      <c r="G86" s="91"/>
      <c r="H86" s="91"/>
      <c r="I86" s="91"/>
      <c r="J86" s="92"/>
    </row>
    <row r="87" spans="1:10">
      <c r="C87" s="103"/>
      <c r="D87" s="104"/>
      <c r="E87" s="94"/>
      <c r="F87" s="9" t="s">
        <v>33</v>
      </c>
      <c r="G87" s="9" t="s">
        <v>34</v>
      </c>
      <c r="H87" s="9" t="s">
        <v>35</v>
      </c>
      <c r="I87" s="9" t="s">
        <v>36</v>
      </c>
      <c r="J87" s="9" t="s">
        <v>38</v>
      </c>
    </row>
    <row r="88" spans="1:10">
      <c r="C88" s="44" t="s">
        <v>28</v>
      </c>
      <c r="D88" s="44"/>
      <c r="E88" s="45">
        <v>612</v>
      </c>
      <c r="F88" s="44">
        <v>150</v>
      </c>
      <c r="G88" s="44">
        <v>75</v>
      </c>
      <c r="H88" s="44">
        <v>0</v>
      </c>
      <c r="I88" s="44">
        <v>250</v>
      </c>
      <c r="J88" s="46">
        <f>SUM(F88:I88)</f>
        <v>475</v>
      </c>
    </row>
    <row r="89" spans="1:10">
      <c r="C89" s="44" t="s">
        <v>29</v>
      </c>
      <c r="D89" s="44"/>
      <c r="E89" s="45">
        <v>2170</v>
      </c>
      <c r="F89" s="44">
        <v>50</v>
      </c>
      <c r="G89" s="44">
        <v>20</v>
      </c>
      <c r="H89" s="44">
        <v>50</v>
      </c>
      <c r="I89" s="44">
        <v>80</v>
      </c>
      <c r="J89" s="46">
        <f t="shared" ref="J89:J92" si="11">SUM(F89:I89)</f>
        <v>200</v>
      </c>
    </row>
    <row r="90" spans="1:10">
      <c r="C90" s="44" t="s">
        <v>30</v>
      </c>
      <c r="D90" s="44"/>
      <c r="E90" s="45">
        <v>1150</v>
      </c>
      <c r="F90" s="44">
        <v>25</v>
      </c>
      <c r="G90" s="44">
        <v>70</v>
      </c>
      <c r="H90" s="44">
        <v>0</v>
      </c>
      <c r="I90" s="44">
        <v>0</v>
      </c>
      <c r="J90" s="46">
        <f t="shared" si="11"/>
        <v>95</v>
      </c>
    </row>
    <row r="91" spans="1:10">
      <c r="C91" s="44" t="s">
        <v>31</v>
      </c>
      <c r="D91" s="44"/>
      <c r="E91" s="45">
        <v>612</v>
      </c>
      <c r="F91" s="44">
        <v>200</v>
      </c>
      <c r="G91" s="44">
        <v>250</v>
      </c>
      <c r="H91" s="44">
        <v>150</v>
      </c>
      <c r="I91" s="44">
        <v>200</v>
      </c>
      <c r="J91" s="46">
        <f t="shared" si="11"/>
        <v>800</v>
      </c>
    </row>
    <row r="92" spans="1:10">
      <c r="C92" s="44" t="s">
        <v>32</v>
      </c>
      <c r="D92" s="44"/>
      <c r="E92" s="45">
        <v>2170</v>
      </c>
      <c r="F92" s="44">
        <v>100</v>
      </c>
      <c r="G92" s="44">
        <v>80</v>
      </c>
      <c r="H92" s="44">
        <v>75</v>
      </c>
      <c r="I92" s="44">
        <v>70</v>
      </c>
      <c r="J92" s="46">
        <f t="shared" si="11"/>
        <v>325</v>
      </c>
    </row>
    <row r="95" spans="1:10" ht="18">
      <c r="A95" s="27" t="s">
        <v>52</v>
      </c>
    </row>
    <row r="97" spans="1:18">
      <c r="A97" s="26">
        <v>3.1</v>
      </c>
      <c r="B97" s="26" t="s">
        <v>53</v>
      </c>
    </row>
    <row r="99" spans="1:18" s="35" customFormat="1" ht="42.75">
      <c r="B99" s="36" t="s">
        <v>2</v>
      </c>
      <c r="C99" s="10" t="s">
        <v>20</v>
      </c>
      <c r="D99" s="10" t="s">
        <v>19</v>
      </c>
      <c r="E99" s="10" t="s">
        <v>8</v>
      </c>
      <c r="F99" s="10" t="s">
        <v>9</v>
      </c>
      <c r="G99" s="10" t="s">
        <v>43</v>
      </c>
      <c r="H99" s="10" t="s">
        <v>0</v>
      </c>
      <c r="I99" s="11" t="s">
        <v>48</v>
      </c>
      <c r="J99" s="11" t="s">
        <v>49</v>
      </c>
      <c r="K99" s="11" t="s">
        <v>50</v>
      </c>
      <c r="L99" s="11" t="s">
        <v>46</v>
      </c>
      <c r="M99" s="11" t="s">
        <v>47</v>
      </c>
    </row>
    <row r="100" spans="1:18">
      <c r="C100" s="8">
        <v>1</v>
      </c>
      <c r="D100" s="8" t="s">
        <v>22</v>
      </c>
      <c r="E100" s="29" t="s">
        <v>23</v>
      </c>
      <c r="F100" s="29" t="s">
        <v>25</v>
      </c>
      <c r="G100" s="30">
        <v>3000000</v>
      </c>
      <c r="H100" s="30">
        <v>3000000</v>
      </c>
      <c r="I100" s="30">
        <v>250000</v>
      </c>
      <c r="J100" s="30">
        <v>30000</v>
      </c>
      <c r="K100" s="30">
        <f>J100+I100</f>
        <v>280000</v>
      </c>
      <c r="L100" s="31">
        <f>K100/G100</f>
        <v>9.3333333333333338E-2</v>
      </c>
      <c r="M100" s="31">
        <f>K100/H100</f>
        <v>9.3333333333333338E-2</v>
      </c>
    </row>
    <row r="101" spans="1:18">
      <c r="C101" s="8">
        <v>1</v>
      </c>
      <c r="D101" s="8" t="s">
        <v>22</v>
      </c>
      <c r="E101" s="29" t="s">
        <v>24</v>
      </c>
      <c r="F101" s="29" t="s">
        <v>26</v>
      </c>
      <c r="G101" s="30">
        <v>2800000</v>
      </c>
      <c r="H101" s="30">
        <v>2900000</v>
      </c>
      <c r="I101" s="30">
        <v>220000</v>
      </c>
      <c r="J101" s="30">
        <v>50000</v>
      </c>
      <c r="K101" s="30">
        <f>J101+I101</f>
        <v>270000</v>
      </c>
      <c r="L101" s="31">
        <f>K101/G101</f>
        <v>9.6428571428571433E-2</v>
      </c>
      <c r="M101" s="31">
        <f>K101/H101</f>
        <v>9.3103448275862075E-2</v>
      </c>
    </row>
    <row r="103" spans="1:18" ht="18">
      <c r="A103" s="27" t="s">
        <v>66</v>
      </c>
    </row>
    <row r="105" spans="1:18">
      <c r="A105" s="26">
        <v>4.0999999999999996</v>
      </c>
      <c r="B105" s="26" t="s">
        <v>117</v>
      </c>
    </row>
    <row r="107" spans="1:18" ht="14.25" customHeight="1">
      <c r="B107" s="26" t="s">
        <v>2</v>
      </c>
      <c r="C107" s="93" t="s">
        <v>20</v>
      </c>
      <c r="D107" s="93" t="s">
        <v>19</v>
      </c>
      <c r="E107" s="93" t="s">
        <v>8</v>
      </c>
      <c r="F107" s="93" t="s">
        <v>9</v>
      </c>
      <c r="G107" s="88" t="s">
        <v>83</v>
      </c>
      <c r="H107" s="89"/>
      <c r="I107" s="107" t="s">
        <v>110</v>
      </c>
      <c r="J107" s="119"/>
      <c r="K107" s="119"/>
      <c r="L107" s="119"/>
      <c r="M107" s="119"/>
      <c r="N107" s="108"/>
      <c r="O107" s="88" t="s">
        <v>116</v>
      </c>
      <c r="P107" s="89"/>
    </row>
    <row r="108" spans="1:18" ht="28.5">
      <c r="C108" s="94"/>
      <c r="D108" s="94"/>
      <c r="E108" s="94"/>
      <c r="F108" s="94"/>
      <c r="G108" s="10" t="s">
        <v>43</v>
      </c>
      <c r="H108" s="10" t="s">
        <v>0</v>
      </c>
      <c r="I108" s="11">
        <v>7.49</v>
      </c>
      <c r="J108" s="11" t="s">
        <v>111</v>
      </c>
      <c r="K108" s="11" t="s">
        <v>112</v>
      </c>
      <c r="L108" s="11" t="s">
        <v>113</v>
      </c>
      <c r="M108" s="11" t="s">
        <v>114</v>
      </c>
      <c r="N108" s="11" t="s">
        <v>115</v>
      </c>
      <c r="O108" s="11" t="s">
        <v>43</v>
      </c>
      <c r="P108" s="11" t="s">
        <v>0</v>
      </c>
    </row>
    <row r="109" spans="1:18">
      <c r="C109" s="8">
        <v>1</v>
      </c>
      <c r="D109" s="8" t="s">
        <v>22</v>
      </c>
      <c r="E109" s="29" t="s">
        <v>23</v>
      </c>
      <c r="F109" s="29" t="s">
        <v>25</v>
      </c>
      <c r="G109" s="30">
        <v>3000000</v>
      </c>
      <c r="H109" s="30">
        <v>3000000</v>
      </c>
      <c r="I109" s="30">
        <f>H109*7.49%</f>
        <v>224700.00000000003</v>
      </c>
      <c r="J109" s="30">
        <v>35000</v>
      </c>
      <c r="K109" s="30">
        <v>20000</v>
      </c>
      <c r="L109" s="30">
        <v>15000</v>
      </c>
      <c r="M109" s="30">
        <v>15000</v>
      </c>
      <c r="N109" s="32">
        <f>J109+I109+K109+L109+M109</f>
        <v>309700</v>
      </c>
      <c r="O109" s="37">
        <f>N109/G109</f>
        <v>0.10323333333333333</v>
      </c>
      <c r="P109" s="37">
        <f>N109/H109</f>
        <v>0.10323333333333333</v>
      </c>
    </row>
    <row r="110" spans="1:18">
      <c r="C110" s="8">
        <v>1</v>
      </c>
      <c r="D110" s="8" t="s">
        <v>22</v>
      </c>
      <c r="E110" s="29" t="s">
        <v>24</v>
      </c>
      <c r="F110" s="29" t="s">
        <v>26</v>
      </c>
      <c r="G110" s="30">
        <v>2800000</v>
      </c>
      <c r="H110" s="30">
        <v>2900000</v>
      </c>
      <c r="I110" s="30">
        <f>H110*7.49%</f>
        <v>217210.00000000003</v>
      </c>
      <c r="J110" s="30">
        <v>50000</v>
      </c>
      <c r="K110" s="30">
        <v>10000</v>
      </c>
      <c r="L110" s="30">
        <v>50000</v>
      </c>
      <c r="M110" s="30">
        <v>10000</v>
      </c>
      <c r="N110" s="32">
        <f>J110+I110+K110+L110+M110</f>
        <v>337210</v>
      </c>
      <c r="O110" s="37">
        <f>N110/G110</f>
        <v>0.12043214285714286</v>
      </c>
      <c r="P110" s="37">
        <f>N110/H110</f>
        <v>0.11627931034482758</v>
      </c>
    </row>
    <row r="112" spans="1:18" ht="18">
      <c r="A112" s="27" t="s">
        <v>64</v>
      </c>
      <c r="Q112" s="107" t="s">
        <v>63</v>
      </c>
      <c r="R112" s="108"/>
    </row>
    <row r="113" spans="1:19" ht="28.5">
      <c r="Q113" s="11" t="s">
        <v>43</v>
      </c>
      <c r="R113" s="11" t="s">
        <v>0</v>
      </c>
    </row>
    <row r="114" spans="1:19">
      <c r="A114" s="26">
        <v>5.0999999999999996</v>
      </c>
      <c r="B114" s="26" t="s">
        <v>54</v>
      </c>
      <c r="Q114" s="37">
        <f>M118/G118</f>
        <v>2.3666666666666666E-2</v>
      </c>
      <c r="R114" s="37">
        <f>M118/H118</f>
        <v>2.3666666666666666E-2</v>
      </c>
    </row>
    <row r="115" spans="1:19">
      <c r="Q115" s="37">
        <f>M119/G119</f>
        <v>3.5714285714285712E-2</v>
      </c>
      <c r="R115" s="37">
        <f>M119/H119</f>
        <v>3.4482758620689655E-2</v>
      </c>
    </row>
    <row r="116" spans="1:19" ht="30" customHeight="1">
      <c r="B116" s="26" t="s">
        <v>2</v>
      </c>
      <c r="C116" s="93" t="s">
        <v>20</v>
      </c>
      <c r="D116" s="93" t="s">
        <v>19</v>
      </c>
      <c r="E116" s="93" t="s">
        <v>8</v>
      </c>
      <c r="F116" s="93" t="s">
        <v>9</v>
      </c>
      <c r="G116" s="88" t="s">
        <v>83</v>
      </c>
      <c r="H116" s="89"/>
      <c r="I116" s="107" t="s">
        <v>55</v>
      </c>
      <c r="J116" s="119"/>
      <c r="K116" s="119"/>
      <c r="L116" s="119"/>
      <c r="M116" s="119"/>
      <c r="N116" s="108"/>
      <c r="O116" s="88" t="s">
        <v>62</v>
      </c>
      <c r="P116" s="89"/>
      <c r="Q116" s="42"/>
      <c r="R116" s="42"/>
    </row>
    <row r="117" spans="1:19" ht="60.75" customHeight="1">
      <c r="C117" s="94"/>
      <c r="D117" s="94"/>
      <c r="E117" s="94"/>
      <c r="F117" s="94"/>
      <c r="G117" s="10" t="s">
        <v>43</v>
      </c>
      <c r="H117" s="10" t="s">
        <v>0</v>
      </c>
      <c r="I117" s="11" t="s">
        <v>56</v>
      </c>
      <c r="J117" s="11" t="s">
        <v>57</v>
      </c>
      <c r="K117" s="11" t="s">
        <v>58</v>
      </c>
      <c r="L117" s="11" t="s">
        <v>59</v>
      </c>
      <c r="M117" s="11" t="s">
        <v>60</v>
      </c>
      <c r="N117" s="11" t="s">
        <v>61</v>
      </c>
      <c r="O117" s="11" t="s">
        <v>43</v>
      </c>
      <c r="P117" s="11" t="s">
        <v>0</v>
      </c>
      <c r="Q117" s="42"/>
      <c r="R117" s="42"/>
    </row>
    <row r="118" spans="1:19">
      <c r="C118" s="8">
        <v>1</v>
      </c>
      <c r="D118" s="8" t="s">
        <v>22</v>
      </c>
      <c r="E118" s="29" t="s">
        <v>23</v>
      </c>
      <c r="F118" s="29" t="s">
        <v>25</v>
      </c>
      <c r="G118" s="30">
        <v>3000000</v>
      </c>
      <c r="H118" s="30">
        <v>3000000</v>
      </c>
      <c r="I118" s="30">
        <v>5000</v>
      </c>
      <c r="J118" s="30">
        <v>35000</v>
      </c>
      <c r="K118" s="30">
        <v>1000</v>
      </c>
      <c r="L118" s="30">
        <v>30000</v>
      </c>
      <c r="M118" s="30">
        <f>SUM(I118:L118)</f>
        <v>71000</v>
      </c>
      <c r="N118" s="32">
        <f>J118+I118</f>
        <v>40000</v>
      </c>
      <c r="O118" s="37">
        <f>N118/G118</f>
        <v>1.3333333333333334E-2</v>
      </c>
      <c r="P118" s="37">
        <f>N118/H118</f>
        <v>1.3333333333333334E-2</v>
      </c>
      <c r="Q118" s="42"/>
      <c r="R118" s="42"/>
    </row>
    <row r="119" spans="1:19">
      <c r="C119" s="8">
        <v>1</v>
      </c>
      <c r="D119" s="8" t="s">
        <v>22</v>
      </c>
      <c r="E119" s="29" t="s">
        <v>24</v>
      </c>
      <c r="F119" s="29" t="s">
        <v>26</v>
      </c>
      <c r="G119" s="30">
        <v>2800000</v>
      </c>
      <c r="H119" s="30">
        <v>2900000</v>
      </c>
      <c r="I119" s="30">
        <v>0</v>
      </c>
      <c r="J119" s="30">
        <v>50000</v>
      </c>
      <c r="K119" s="30">
        <v>0</v>
      </c>
      <c r="L119" s="30">
        <v>50000</v>
      </c>
      <c r="M119" s="30">
        <f>SUM(I119:L119)</f>
        <v>100000</v>
      </c>
      <c r="N119" s="32">
        <f>J119+I119</f>
        <v>50000</v>
      </c>
      <c r="O119" s="37">
        <f>N119/G119</f>
        <v>1.7857142857142856E-2</v>
      </c>
      <c r="P119" s="37">
        <f>N119/H119</f>
        <v>1.7241379310344827E-2</v>
      </c>
    </row>
    <row r="120" spans="1:19">
      <c r="C120" s="38"/>
      <c r="D120" s="38"/>
      <c r="E120" s="38"/>
      <c r="F120" s="39"/>
      <c r="G120" s="39"/>
      <c r="H120" s="40"/>
      <c r="I120" s="40"/>
      <c r="J120" s="40"/>
      <c r="K120" s="40"/>
      <c r="L120" s="40"/>
      <c r="M120" s="40"/>
      <c r="N120" s="40"/>
      <c r="O120" s="41"/>
      <c r="P120" s="42"/>
      <c r="S120" s="42"/>
    </row>
    <row r="121" spans="1:19">
      <c r="A121" s="26">
        <v>5.2</v>
      </c>
      <c r="B121" s="26" t="s">
        <v>65</v>
      </c>
      <c r="C121" s="38"/>
      <c r="D121" s="38"/>
      <c r="E121" s="38"/>
      <c r="F121" s="39"/>
      <c r="G121" s="39"/>
      <c r="H121" s="40"/>
      <c r="I121" s="40"/>
      <c r="J121" s="40"/>
      <c r="K121" s="40"/>
      <c r="L121" s="40"/>
      <c r="M121" s="40"/>
      <c r="N121" s="40"/>
      <c r="O121" s="41"/>
      <c r="P121" s="42"/>
      <c r="S121" s="42"/>
    </row>
    <row r="122" spans="1:19">
      <c r="C122" s="38"/>
      <c r="D122" s="38"/>
      <c r="E122" s="38"/>
      <c r="F122" s="39"/>
      <c r="G122" s="39"/>
      <c r="H122" s="40"/>
      <c r="I122" s="40"/>
      <c r="J122" s="40"/>
      <c r="K122" s="40"/>
      <c r="L122" s="40"/>
      <c r="M122" s="40"/>
      <c r="N122" s="40"/>
      <c r="O122" s="41"/>
      <c r="P122" s="42"/>
      <c r="S122" s="42"/>
    </row>
    <row r="123" spans="1:19" ht="15" customHeight="1">
      <c r="B123" s="26" t="s">
        <v>85</v>
      </c>
      <c r="C123" s="109"/>
      <c r="D123" s="111" t="s">
        <v>37</v>
      </c>
      <c r="E123" s="113">
        <v>42564</v>
      </c>
      <c r="F123" s="114"/>
      <c r="G123" s="114"/>
      <c r="H123" s="114"/>
      <c r="I123" s="115"/>
      <c r="J123" s="40"/>
      <c r="K123" s="40"/>
      <c r="L123" s="41"/>
      <c r="M123" s="42"/>
      <c r="N123" s="42"/>
      <c r="O123" s="42"/>
      <c r="P123" s="42"/>
    </row>
    <row r="124" spans="1:19" ht="25.5" customHeight="1">
      <c r="C124" s="110"/>
      <c r="D124" s="112"/>
      <c r="E124" s="66" t="s">
        <v>67</v>
      </c>
      <c r="F124" s="66" t="s">
        <v>68</v>
      </c>
      <c r="G124" s="66" t="s">
        <v>69</v>
      </c>
      <c r="H124" s="66" t="s">
        <v>70</v>
      </c>
      <c r="I124" s="67" t="s">
        <v>109</v>
      </c>
      <c r="J124" s="40"/>
      <c r="K124" s="40"/>
      <c r="L124" s="41"/>
      <c r="M124" s="42"/>
      <c r="N124" s="42"/>
      <c r="O124" s="42"/>
      <c r="P124" s="42"/>
    </row>
    <row r="125" spans="1:19">
      <c r="C125" s="68">
        <v>1</v>
      </c>
      <c r="D125" s="69" t="s">
        <v>72</v>
      </c>
      <c r="E125" s="1">
        <v>630276</v>
      </c>
      <c r="F125" s="1"/>
      <c r="G125" s="1">
        <f>F125+E125</f>
        <v>630276</v>
      </c>
      <c r="H125" s="1">
        <v>59360</v>
      </c>
      <c r="I125" s="2">
        <f t="shared" ref="I125:I136" si="12">H125/G125*100</f>
        <v>9.418096199125463</v>
      </c>
      <c r="J125" s="40"/>
      <c r="K125" s="40"/>
      <c r="L125" s="41"/>
      <c r="M125" s="42"/>
      <c r="N125" s="42"/>
      <c r="O125" s="42"/>
      <c r="P125" s="42"/>
    </row>
    <row r="126" spans="1:19">
      <c r="C126" s="70">
        <v>2</v>
      </c>
      <c r="D126" s="71" t="s">
        <v>73</v>
      </c>
      <c r="E126" s="3">
        <v>1692900</v>
      </c>
      <c r="F126" s="3"/>
      <c r="G126" s="3">
        <f t="shared" ref="G126:G136" si="13">F126+E126</f>
        <v>1692900</v>
      </c>
      <c r="H126" s="3">
        <v>36180</v>
      </c>
      <c r="I126" s="4">
        <f t="shared" si="12"/>
        <v>2.1371610845295055</v>
      </c>
      <c r="J126" s="40"/>
      <c r="K126" s="40"/>
      <c r="L126" s="41"/>
      <c r="M126" s="42"/>
      <c r="N126" s="42"/>
      <c r="O126" s="42"/>
      <c r="P126" s="42"/>
    </row>
    <row r="127" spans="1:19">
      <c r="C127" s="72">
        <v>3</v>
      </c>
      <c r="D127" s="71" t="s">
        <v>74</v>
      </c>
      <c r="E127" s="3">
        <v>551880</v>
      </c>
      <c r="F127" s="3">
        <v>44460</v>
      </c>
      <c r="G127" s="3">
        <f t="shared" si="13"/>
        <v>596340</v>
      </c>
      <c r="H127" s="3">
        <v>69075</v>
      </c>
      <c r="I127" s="4">
        <f t="shared" si="12"/>
        <v>11.583157259281618</v>
      </c>
      <c r="J127" s="40"/>
      <c r="K127" s="40"/>
      <c r="L127" s="41"/>
      <c r="M127" s="42"/>
      <c r="N127" s="42"/>
      <c r="O127" s="42"/>
      <c r="P127" s="42"/>
    </row>
    <row r="128" spans="1:19">
      <c r="C128" s="72">
        <v>4</v>
      </c>
      <c r="D128" s="71" t="s">
        <v>75</v>
      </c>
      <c r="E128" s="3">
        <v>1673700</v>
      </c>
      <c r="F128" s="3"/>
      <c r="G128" s="3">
        <f t="shared" si="13"/>
        <v>1673700</v>
      </c>
      <c r="H128" s="3">
        <v>71150</v>
      </c>
      <c r="I128" s="4">
        <f t="shared" si="12"/>
        <v>4.2510605245862463</v>
      </c>
      <c r="J128" s="40"/>
      <c r="K128" s="40"/>
      <c r="L128" s="41"/>
      <c r="M128" s="42"/>
      <c r="N128" s="42"/>
      <c r="O128" s="42"/>
      <c r="P128" s="42"/>
    </row>
    <row r="129" spans="1:19">
      <c r="C129" s="72">
        <v>5</v>
      </c>
      <c r="D129" s="57" t="s">
        <v>76</v>
      </c>
      <c r="E129" s="3">
        <v>574620</v>
      </c>
      <c r="F129" s="3"/>
      <c r="G129" s="3">
        <f t="shared" si="13"/>
        <v>574620</v>
      </c>
      <c r="H129" s="3">
        <v>31180</v>
      </c>
      <c r="I129" s="4">
        <f t="shared" si="12"/>
        <v>5.4261947025860566</v>
      </c>
      <c r="J129" s="40"/>
      <c r="K129" s="40"/>
      <c r="L129" s="41"/>
      <c r="M129" s="42"/>
      <c r="N129" s="42"/>
      <c r="O129" s="42"/>
      <c r="P129" s="42"/>
    </row>
    <row r="130" spans="1:19">
      <c r="C130" s="72">
        <v>6</v>
      </c>
      <c r="D130" s="57" t="s">
        <v>77</v>
      </c>
      <c r="E130" s="3">
        <v>794880</v>
      </c>
      <c r="F130" s="3"/>
      <c r="G130" s="3">
        <f t="shared" si="13"/>
        <v>794880</v>
      </c>
      <c r="H130" s="3">
        <v>46851</v>
      </c>
      <c r="I130" s="4">
        <f t="shared" si="12"/>
        <v>5.8940972222222223</v>
      </c>
      <c r="J130" s="40"/>
      <c r="K130" s="40"/>
      <c r="L130" s="41"/>
      <c r="M130" s="42"/>
      <c r="N130" s="42"/>
      <c r="O130" s="42"/>
      <c r="P130" s="42"/>
    </row>
    <row r="131" spans="1:19">
      <c r="C131" s="72">
        <v>7</v>
      </c>
      <c r="D131" s="57" t="s">
        <v>78</v>
      </c>
      <c r="E131" s="3">
        <v>540898</v>
      </c>
      <c r="F131" s="3"/>
      <c r="G131" s="3">
        <f t="shared" si="13"/>
        <v>540898</v>
      </c>
      <c r="H131" s="3">
        <v>52736</v>
      </c>
      <c r="I131" s="4">
        <f t="shared" si="12"/>
        <v>9.7497125151137549</v>
      </c>
      <c r="J131" s="40"/>
      <c r="K131" s="40"/>
      <c r="L131" s="41"/>
      <c r="M131" s="42"/>
      <c r="N131" s="42"/>
      <c r="O131" s="42"/>
      <c r="P131" s="42"/>
    </row>
    <row r="132" spans="1:19">
      <c r="C132" s="72">
        <v>8</v>
      </c>
      <c r="D132" s="57" t="s">
        <v>29</v>
      </c>
      <c r="E132" s="3">
        <v>1852137.5</v>
      </c>
      <c r="F132" s="3"/>
      <c r="G132" s="3">
        <f t="shared" si="13"/>
        <v>1852137.5</v>
      </c>
      <c r="H132" s="3">
        <v>80272.289999999994</v>
      </c>
      <c r="I132" s="4">
        <f t="shared" si="12"/>
        <v>4.3340351350804136</v>
      </c>
      <c r="J132" s="40"/>
      <c r="K132" s="40"/>
      <c r="L132" s="41"/>
      <c r="M132" s="42"/>
      <c r="N132" s="42"/>
      <c r="O132" s="42"/>
      <c r="P132" s="42"/>
    </row>
    <row r="133" spans="1:19">
      <c r="C133" s="72">
        <v>9</v>
      </c>
      <c r="D133" s="57" t="s">
        <v>79</v>
      </c>
      <c r="E133" s="3">
        <v>603225</v>
      </c>
      <c r="F133" s="3"/>
      <c r="G133" s="3">
        <f t="shared" si="13"/>
        <v>603225</v>
      </c>
      <c r="H133" s="3">
        <v>35043.75</v>
      </c>
      <c r="I133" s="4">
        <f t="shared" si="12"/>
        <v>5.8093994778067888</v>
      </c>
      <c r="J133" s="40"/>
      <c r="K133" s="40"/>
      <c r="L133" s="41"/>
      <c r="M133" s="42"/>
      <c r="N133" s="42"/>
      <c r="O133" s="42"/>
      <c r="P133" s="42"/>
      <c r="Q133" s="42"/>
      <c r="R133" s="42"/>
    </row>
    <row r="134" spans="1:19">
      <c r="C134" s="72">
        <v>10</v>
      </c>
      <c r="D134" s="57" t="s">
        <v>80</v>
      </c>
      <c r="E134" s="3">
        <v>643680</v>
      </c>
      <c r="F134" s="3">
        <v>52290</v>
      </c>
      <c r="G134" s="3">
        <f t="shared" si="13"/>
        <v>695970</v>
      </c>
      <c r="H134" s="3">
        <v>34110</v>
      </c>
      <c r="I134" s="4">
        <f t="shared" si="12"/>
        <v>4.9010733221259537</v>
      </c>
      <c r="J134" s="40"/>
      <c r="K134" s="40"/>
      <c r="L134" s="41"/>
      <c r="M134" s="42"/>
      <c r="N134" s="42"/>
      <c r="O134" s="42"/>
      <c r="P134" s="42"/>
      <c r="Q134" s="42"/>
      <c r="R134" s="42"/>
    </row>
    <row r="135" spans="1:19">
      <c r="C135" s="72">
        <v>11</v>
      </c>
      <c r="D135" s="57" t="s">
        <v>81</v>
      </c>
      <c r="E135" s="3">
        <v>290520</v>
      </c>
      <c r="F135" s="3">
        <v>20970</v>
      </c>
      <c r="G135" s="3">
        <f t="shared" si="13"/>
        <v>311490</v>
      </c>
      <c r="H135" s="3">
        <v>30195</v>
      </c>
      <c r="I135" s="4">
        <f t="shared" si="12"/>
        <v>9.6937301357989014</v>
      </c>
      <c r="J135" s="40"/>
      <c r="K135" s="40"/>
      <c r="L135" s="41"/>
      <c r="M135" s="42"/>
      <c r="N135" s="42"/>
      <c r="O135" s="42"/>
      <c r="P135" s="42"/>
    </row>
    <row r="136" spans="1:19">
      <c r="C136" s="73">
        <v>12</v>
      </c>
      <c r="D136" s="74" t="s">
        <v>82</v>
      </c>
      <c r="E136" s="5">
        <v>2034720</v>
      </c>
      <c r="F136" s="5"/>
      <c r="G136" s="5">
        <f t="shared" si="13"/>
        <v>2034720</v>
      </c>
      <c r="H136" s="5">
        <v>64710</v>
      </c>
      <c r="I136" s="6">
        <f t="shared" si="12"/>
        <v>3.1802901627742393</v>
      </c>
      <c r="J136" s="40"/>
      <c r="K136" s="40"/>
      <c r="L136" s="41"/>
      <c r="M136" s="42"/>
      <c r="N136" s="42"/>
      <c r="O136" s="42"/>
      <c r="P136" s="42"/>
      <c r="Q136" s="42"/>
      <c r="R136" s="42"/>
    </row>
    <row r="137" spans="1:19">
      <c r="C137" s="43"/>
      <c r="D137" s="43" t="s">
        <v>84</v>
      </c>
      <c r="E137" s="51">
        <f>SUM(E125:E136)</f>
        <v>11883436.5</v>
      </c>
      <c r="F137" s="51">
        <f t="shared" ref="F137:H137" si="14">SUM(F125:F136)</f>
        <v>117720</v>
      </c>
      <c r="G137" s="51">
        <f t="shared" si="14"/>
        <v>12001156.5</v>
      </c>
      <c r="H137" s="51">
        <f t="shared" si="14"/>
        <v>610863.04</v>
      </c>
      <c r="I137" s="7">
        <f>H137/G137*100</f>
        <v>5.0900347812312923</v>
      </c>
      <c r="J137" s="40"/>
      <c r="K137" s="40"/>
      <c r="L137" s="40"/>
      <c r="M137" s="40"/>
      <c r="N137" s="40"/>
      <c r="O137" s="41"/>
      <c r="P137" s="42"/>
      <c r="Q137" s="42"/>
      <c r="R137" s="42"/>
      <c r="S137" s="42"/>
    </row>
    <row r="138" spans="1:19">
      <c r="C138" s="48"/>
      <c r="D138" s="48"/>
      <c r="E138" s="48"/>
      <c r="F138" s="49"/>
      <c r="G138" s="49"/>
      <c r="H138" s="50"/>
      <c r="I138" s="50"/>
      <c r="J138" s="40"/>
      <c r="K138" s="40"/>
      <c r="L138" s="40"/>
      <c r="M138" s="40"/>
      <c r="N138" s="40"/>
      <c r="O138" s="41"/>
      <c r="P138" s="42"/>
      <c r="Q138" s="42"/>
      <c r="R138" s="42"/>
      <c r="S138" s="42"/>
    </row>
    <row r="139" spans="1:19">
      <c r="C139" s="48"/>
      <c r="D139" s="48"/>
      <c r="E139" s="48"/>
      <c r="F139" s="49"/>
      <c r="G139" s="49"/>
      <c r="H139" s="50"/>
      <c r="I139" s="50"/>
      <c r="J139" s="40"/>
      <c r="K139" s="40"/>
      <c r="L139" s="40"/>
      <c r="M139" s="40"/>
      <c r="N139" s="40"/>
      <c r="O139" s="41"/>
      <c r="P139" s="42"/>
      <c r="Q139" s="42"/>
      <c r="R139" s="42"/>
      <c r="S139" s="42"/>
    </row>
    <row r="140" spans="1:19" ht="18">
      <c r="A140" s="27" t="s">
        <v>86</v>
      </c>
      <c r="Q140" s="42"/>
      <c r="R140" s="42"/>
    </row>
    <row r="141" spans="1:19">
      <c r="C141" s="38"/>
      <c r="D141" s="38"/>
      <c r="E141" s="38"/>
      <c r="F141" s="39"/>
      <c r="G141" s="39"/>
      <c r="H141" s="40"/>
      <c r="I141" s="40"/>
      <c r="J141" s="40"/>
      <c r="K141" s="40"/>
      <c r="L141" s="40"/>
      <c r="M141" s="40"/>
      <c r="N141" s="40"/>
      <c r="O141" s="41"/>
      <c r="P141" s="42"/>
      <c r="Q141" s="42"/>
      <c r="R141" s="42"/>
      <c r="S141" s="42"/>
    </row>
    <row r="142" spans="1:19">
      <c r="B142" s="26">
        <v>6.1</v>
      </c>
      <c r="C142" s="120" t="s">
        <v>118</v>
      </c>
      <c r="D142" s="120"/>
      <c r="E142" s="120"/>
      <c r="F142" s="120"/>
      <c r="G142" s="120"/>
      <c r="H142" s="120"/>
      <c r="I142" s="120"/>
      <c r="J142" s="120"/>
      <c r="K142" s="40"/>
      <c r="L142" s="40"/>
      <c r="M142" s="40"/>
      <c r="N142" s="40"/>
      <c r="O142" s="41"/>
      <c r="P142" s="42"/>
      <c r="Q142" s="42"/>
      <c r="R142" s="42"/>
      <c r="S142" s="42"/>
    </row>
    <row r="143" spans="1:19">
      <c r="C143" s="120" t="s">
        <v>119</v>
      </c>
      <c r="D143" s="120"/>
      <c r="E143" s="120"/>
      <c r="F143" s="120"/>
      <c r="G143" s="120"/>
      <c r="H143" s="120"/>
      <c r="I143" s="120"/>
      <c r="J143" s="120"/>
      <c r="K143" s="40"/>
      <c r="L143" s="40"/>
      <c r="M143" s="40"/>
      <c r="N143" s="40"/>
      <c r="O143" s="41"/>
      <c r="P143" s="42"/>
      <c r="Q143" s="42"/>
      <c r="R143" s="42"/>
      <c r="S143" s="42"/>
    </row>
    <row r="144" spans="1:19">
      <c r="C144" s="38"/>
      <c r="D144" s="38"/>
      <c r="E144" s="38"/>
      <c r="F144" s="39"/>
      <c r="G144" s="39"/>
      <c r="H144" s="40"/>
      <c r="I144" s="40"/>
      <c r="J144" s="40"/>
      <c r="K144" s="40"/>
      <c r="L144" s="40"/>
      <c r="M144" s="40"/>
      <c r="N144" s="40"/>
      <c r="O144" s="41"/>
      <c r="P144" s="42"/>
      <c r="Q144" s="42"/>
      <c r="R144" s="42"/>
      <c r="S144" s="42"/>
    </row>
    <row r="145" spans="3:16" ht="15.75">
      <c r="C145" s="75"/>
      <c r="D145" s="127" t="s">
        <v>123</v>
      </c>
      <c r="E145" s="121">
        <v>42600</v>
      </c>
      <c r="F145" s="122"/>
      <c r="G145" s="123"/>
      <c r="H145" s="121">
        <v>42632</v>
      </c>
      <c r="I145" s="122"/>
      <c r="J145" s="123"/>
      <c r="K145" s="121">
        <v>42664</v>
      </c>
      <c r="L145" s="122"/>
      <c r="M145" s="123"/>
      <c r="N145" s="124" t="s">
        <v>120</v>
      </c>
      <c r="O145" s="125"/>
      <c r="P145" s="126"/>
    </row>
    <row r="146" spans="3:16" ht="15.75">
      <c r="C146" s="75"/>
      <c r="D146" s="128"/>
      <c r="E146" s="76" t="s">
        <v>121</v>
      </c>
      <c r="F146" s="76" t="s">
        <v>83</v>
      </c>
      <c r="G146" s="76" t="s">
        <v>71</v>
      </c>
      <c r="H146" s="76" t="s">
        <v>121</v>
      </c>
      <c r="I146" s="76" t="s">
        <v>83</v>
      </c>
      <c r="J146" s="76" t="s">
        <v>71</v>
      </c>
      <c r="K146" s="76" t="s">
        <v>121</v>
      </c>
      <c r="L146" s="76" t="s">
        <v>83</v>
      </c>
      <c r="M146" s="76" t="s">
        <v>71</v>
      </c>
      <c r="N146" s="76" t="s">
        <v>121</v>
      </c>
      <c r="O146" s="76" t="s">
        <v>83</v>
      </c>
      <c r="P146" s="76" t="s">
        <v>71</v>
      </c>
    </row>
    <row r="147" spans="3:16" ht="15.75">
      <c r="C147" s="75"/>
      <c r="D147" s="78" t="s">
        <v>124</v>
      </c>
      <c r="E147" s="79">
        <v>24300</v>
      </c>
      <c r="F147" s="81">
        <v>4913260</v>
      </c>
      <c r="G147" s="80">
        <f t="shared" ref="G147:G155" si="15">E147/F147*100</f>
        <v>0.49457997337816439</v>
      </c>
      <c r="H147" s="79">
        <v>18500</v>
      </c>
      <c r="I147" s="81">
        <v>2599034.5</v>
      </c>
      <c r="J147" s="80">
        <f t="shared" ref="J147:J155" si="16">H147/I147*100</f>
        <v>0.71180278676562392</v>
      </c>
      <c r="K147" s="79">
        <v>18545</v>
      </c>
      <c r="L147" s="81">
        <v>6814841</v>
      </c>
      <c r="M147" s="80">
        <f t="shared" ref="M147:M155" si="17">K147/L147*100</f>
        <v>0.27212667177414707</v>
      </c>
      <c r="N147" s="77">
        <f>AVERAGE(E147,H147,K147)</f>
        <v>20448.333333333332</v>
      </c>
      <c r="O147" s="77">
        <f>AVERAGE(F147,I147,L147)</f>
        <v>4775711.833333333</v>
      </c>
      <c r="P147" s="80">
        <f t="shared" ref="P147:P155" si="18">N147/O147*100</f>
        <v>0.42817351730916486</v>
      </c>
    </row>
    <row r="148" spans="3:16" ht="15.75">
      <c r="C148" s="75"/>
      <c r="D148" s="78" t="s">
        <v>125</v>
      </c>
      <c r="E148" s="79">
        <v>16610</v>
      </c>
      <c r="F148" s="81">
        <v>2560710.5</v>
      </c>
      <c r="G148" s="80">
        <f t="shared" si="15"/>
        <v>0.64864809981448512</v>
      </c>
      <c r="H148" s="79">
        <v>16610</v>
      </c>
      <c r="I148" s="81">
        <v>7022127</v>
      </c>
      <c r="J148" s="80">
        <f t="shared" si="16"/>
        <v>0.23653801761204263</v>
      </c>
      <c r="K148" s="79">
        <v>16610</v>
      </c>
      <c r="L148" s="81"/>
      <c r="M148" s="80" t="e">
        <f t="shared" si="17"/>
        <v>#DIV/0!</v>
      </c>
      <c r="N148" s="77">
        <f t="shared" ref="N148:N154" si="19">AVERAGE(E148,H148,K148)</f>
        <v>16610</v>
      </c>
      <c r="O148" s="77">
        <f t="shared" ref="O148:O154" si="20">AVERAGE(F148,I148,L148)</f>
        <v>4791418.75</v>
      </c>
      <c r="P148" s="80">
        <f t="shared" si="18"/>
        <v>0.34666141422099667</v>
      </c>
    </row>
    <row r="149" spans="3:16" ht="15.75">
      <c r="C149" s="75"/>
      <c r="D149" s="82" t="s">
        <v>126</v>
      </c>
      <c r="E149" s="81">
        <v>19997</v>
      </c>
      <c r="F149" s="81">
        <v>5575135</v>
      </c>
      <c r="G149" s="80">
        <f t="shared" si="15"/>
        <v>0.35868189738903183</v>
      </c>
      <c r="H149" s="81">
        <v>19330</v>
      </c>
      <c r="I149" s="81">
        <v>4391609</v>
      </c>
      <c r="J149" s="80">
        <f t="shared" si="16"/>
        <v>0.44015758233485719</v>
      </c>
      <c r="K149" s="81">
        <v>17885</v>
      </c>
      <c r="L149" s="81">
        <v>4767074</v>
      </c>
      <c r="M149" s="80">
        <f t="shared" si="17"/>
        <v>0.37517772956744538</v>
      </c>
      <c r="N149" s="77">
        <f t="shared" si="19"/>
        <v>19070.666666666668</v>
      </c>
      <c r="O149" s="77">
        <f t="shared" si="20"/>
        <v>4911272.666666667</v>
      </c>
      <c r="P149" s="80">
        <f t="shared" si="18"/>
        <v>0.38830396846221393</v>
      </c>
    </row>
    <row r="150" spans="3:16" ht="15.75">
      <c r="C150" s="75"/>
      <c r="D150" s="78" t="s">
        <v>127</v>
      </c>
      <c r="E150" s="79">
        <v>18347</v>
      </c>
      <c r="F150" s="81">
        <v>7437307.5</v>
      </c>
      <c r="G150" s="80">
        <f t="shared" si="15"/>
        <v>0.2466887378261555</v>
      </c>
      <c r="H150" s="79">
        <v>15847</v>
      </c>
      <c r="I150" s="81">
        <v>7264601.5</v>
      </c>
      <c r="J150" s="80">
        <f t="shared" si="16"/>
        <v>0.21813997643229296</v>
      </c>
      <c r="K150" s="79">
        <v>16276</v>
      </c>
      <c r="L150" s="81">
        <v>3941887</v>
      </c>
      <c r="M150" s="80">
        <f t="shared" si="17"/>
        <v>0.41289869547249836</v>
      </c>
      <c r="N150" s="77">
        <f t="shared" si="19"/>
        <v>16823.333333333332</v>
      </c>
      <c r="O150" s="77">
        <f t="shared" si="20"/>
        <v>6214598.666666667</v>
      </c>
      <c r="P150" s="80">
        <f t="shared" si="18"/>
        <v>0.27070667368383561</v>
      </c>
    </row>
    <row r="151" spans="3:16" ht="15.75">
      <c r="C151" s="75"/>
      <c r="D151" s="78" t="s">
        <v>128</v>
      </c>
      <c r="E151" s="79">
        <v>27290</v>
      </c>
      <c r="F151" s="81">
        <v>4277717</v>
      </c>
      <c r="G151" s="80">
        <f t="shared" si="15"/>
        <v>0.63795711591019233</v>
      </c>
      <c r="H151" s="79">
        <v>26790</v>
      </c>
      <c r="I151" s="81">
        <v>7040047</v>
      </c>
      <c r="J151" s="80">
        <f t="shared" si="16"/>
        <v>0.38053723220881908</v>
      </c>
      <c r="K151" s="79">
        <v>25620</v>
      </c>
      <c r="L151" s="81">
        <v>9235684</v>
      </c>
      <c r="M151" s="80">
        <f t="shared" si="17"/>
        <v>0.2774023017677954</v>
      </c>
      <c r="N151" s="77">
        <f t="shared" si="19"/>
        <v>26566.666666666668</v>
      </c>
      <c r="O151" s="77">
        <f t="shared" si="20"/>
        <v>6851149.333333333</v>
      </c>
      <c r="P151" s="80">
        <f t="shared" si="18"/>
        <v>0.38776948763049396</v>
      </c>
    </row>
    <row r="152" spans="3:16" ht="15.75">
      <c r="C152" s="75"/>
      <c r="D152" s="78" t="s">
        <v>129</v>
      </c>
      <c r="E152" s="79">
        <v>14595</v>
      </c>
      <c r="F152" s="81">
        <v>4480162.01</v>
      </c>
      <c r="G152" s="80">
        <f t="shared" si="15"/>
        <v>0.3257694692161367</v>
      </c>
      <c r="H152" s="79">
        <v>21528</v>
      </c>
      <c r="I152" s="81">
        <v>9235761.5</v>
      </c>
      <c r="J152" s="80">
        <f t="shared" si="16"/>
        <v>0.23309393600083761</v>
      </c>
      <c r="K152" s="79">
        <v>20074</v>
      </c>
      <c r="L152" s="81">
        <v>8512235</v>
      </c>
      <c r="M152" s="80">
        <f t="shared" si="17"/>
        <v>0.23582525623411479</v>
      </c>
      <c r="N152" s="77">
        <f t="shared" si="19"/>
        <v>18732.333333333332</v>
      </c>
      <c r="O152" s="77">
        <f t="shared" si="20"/>
        <v>7409386.169999999</v>
      </c>
      <c r="P152" s="80">
        <f t="shared" si="18"/>
        <v>0.25281896372440438</v>
      </c>
    </row>
    <row r="153" spans="3:16" ht="15.75">
      <c r="C153" s="75"/>
      <c r="D153" s="78" t="s">
        <v>130</v>
      </c>
      <c r="E153" s="79">
        <v>17807</v>
      </c>
      <c r="F153" s="81">
        <v>7705988</v>
      </c>
      <c r="G153" s="80">
        <f t="shared" si="15"/>
        <v>0.23108003801718871</v>
      </c>
      <c r="H153" s="79">
        <v>18597</v>
      </c>
      <c r="I153" s="81">
        <v>8080712.5</v>
      </c>
      <c r="J153" s="80">
        <f t="shared" si="16"/>
        <v>0.23014059713175045</v>
      </c>
      <c r="K153" s="79">
        <v>17460</v>
      </c>
      <c r="L153" s="81">
        <v>9127396</v>
      </c>
      <c r="M153" s="80">
        <f t="shared" si="17"/>
        <v>0.19129223712874954</v>
      </c>
      <c r="N153" s="77">
        <f t="shared" si="19"/>
        <v>17954.666666666668</v>
      </c>
      <c r="O153" s="77">
        <f t="shared" si="20"/>
        <v>8304698.833333333</v>
      </c>
      <c r="P153" s="80">
        <f t="shared" si="18"/>
        <v>0.21619888965269124</v>
      </c>
    </row>
    <row r="154" spans="3:16" ht="15.75">
      <c r="C154" s="75"/>
      <c r="D154" s="78" t="s">
        <v>131</v>
      </c>
      <c r="E154" s="79">
        <v>20773</v>
      </c>
      <c r="F154" s="81">
        <v>6976865.5899999989</v>
      </c>
      <c r="G154" s="80">
        <f t="shared" si="15"/>
        <v>0.29774115227006981</v>
      </c>
      <c r="H154" s="79">
        <v>21649</v>
      </c>
      <c r="I154" s="81">
        <v>10914337</v>
      </c>
      <c r="J154" s="80">
        <f t="shared" si="16"/>
        <v>0.19835377998681916</v>
      </c>
      <c r="K154" s="79">
        <v>21544</v>
      </c>
      <c r="L154" s="81">
        <v>10226583</v>
      </c>
      <c r="M154" s="80">
        <f t="shared" si="17"/>
        <v>0.21066665180344205</v>
      </c>
      <c r="N154" s="77">
        <f t="shared" si="19"/>
        <v>21322</v>
      </c>
      <c r="O154" s="77">
        <f t="shared" si="20"/>
        <v>9372595.1966666672</v>
      </c>
      <c r="P154" s="80">
        <f t="shared" si="18"/>
        <v>0.22749302143746805</v>
      </c>
    </row>
    <row r="155" spans="3:16" ht="16.5" thickBot="1">
      <c r="C155" s="75"/>
      <c r="D155" s="83" t="s">
        <v>122</v>
      </c>
      <c r="E155" s="84">
        <f>SUM(E147:E154)</f>
        <v>159719</v>
      </c>
      <c r="F155" s="84">
        <f>SUM(F147:F154)</f>
        <v>43927145.599999994</v>
      </c>
      <c r="G155" s="85">
        <f t="shared" si="15"/>
        <v>0.36359976915959691</v>
      </c>
      <c r="H155" s="84">
        <f>SUM(H147:H154)</f>
        <v>158851</v>
      </c>
      <c r="I155" s="84">
        <f>SUM(I147:I154)</f>
        <v>56548230</v>
      </c>
      <c r="J155" s="85">
        <f t="shared" si="16"/>
        <v>0.28091241759467978</v>
      </c>
      <c r="K155" s="84">
        <f>SUM(K147:K154)</f>
        <v>154014</v>
      </c>
      <c r="L155" s="84">
        <f>SUM(L147:L154)</f>
        <v>52625700</v>
      </c>
      <c r="M155" s="85">
        <f t="shared" si="17"/>
        <v>0.29265929004269775</v>
      </c>
      <c r="N155" s="84">
        <f>SUM(N147:N154)</f>
        <v>157528</v>
      </c>
      <c r="O155" s="84">
        <f>SUM(O147:O154)</f>
        <v>52630831.450000003</v>
      </c>
      <c r="P155" s="85">
        <f t="shared" si="18"/>
        <v>0.29930745089910599</v>
      </c>
    </row>
    <row r="156" spans="3:16" ht="16.5" thickTop="1">
      <c r="C156" s="75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</row>
  </sheetData>
  <mergeCells count="50">
    <mergeCell ref="K145:M145"/>
    <mergeCell ref="N145:P145"/>
    <mergeCell ref="D145:D146"/>
    <mergeCell ref="E145:G145"/>
    <mergeCell ref="H145:J145"/>
    <mergeCell ref="O107:P107"/>
    <mergeCell ref="C142:J142"/>
    <mergeCell ref="C143:J143"/>
    <mergeCell ref="F116:F117"/>
    <mergeCell ref="G116:H116"/>
    <mergeCell ref="F107:F108"/>
    <mergeCell ref="G107:H107"/>
    <mergeCell ref="I116:N116"/>
    <mergeCell ref="O116:P116"/>
    <mergeCell ref="C107:C108"/>
    <mergeCell ref="D107:D108"/>
    <mergeCell ref="E107:E108"/>
    <mergeCell ref="C85:D87"/>
    <mergeCell ref="I107:N107"/>
    <mergeCell ref="Q112:R112"/>
    <mergeCell ref="C123:C124"/>
    <mergeCell ref="D123:D124"/>
    <mergeCell ref="E123:I123"/>
    <mergeCell ref="C116:C117"/>
    <mergeCell ref="D116:D117"/>
    <mergeCell ref="E116:E117"/>
    <mergeCell ref="J76:K76"/>
    <mergeCell ref="E85:E87"/>
    <mergeCell ref="F85:J85"/>
    <mergeCell ref="F86:J86"/>
    <mergeCell ref="J79:J80"/>
    <mergeCell ref="K79:K80"/>
    <mergeCell ref="A1:G1"/>
    <mergeCell ref="C76:C77"/>
    <mergeCell ref="D76:D77"/>
    <mergeCell ref="E76:E77"/>
    <mergeCell ref="F76:F77"/>
    <mergeCell ref="C19:D21"/>
    <mergeCell ref="C11:C12"/>
    <mergeCell ref="G76:I76"/>
    <mergeCell ref="C44:D44"/>
    <mergeCell ref="C62:D62"/>
    <mergeCell ref="J11:K11"/>
    <mergeCell ref="F20:J20"/>
    <mergeCell ref="F19:J19"/>
    <mergeCell ref="E11:E12"/>
    <mergeCell ref="D11:D12"/>
    <mergeCell ref="F11:F12"/>
    <mergeCell ref="G11:I11"/>
    <mergeCell ref="E19:E21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activeCell="N24" sqref="N24"/>
    </sheetView>
  </sheetViews>
  <sheetFormatPr defaultRowHeight="15"/>
  <sheetData>
    <row r="1" spans="1:7" s="26" customFormat="1" ht="22.5">
      <c r="A1" s="87"/>
      <c r="B1" s="87"/>
      <c r="C1" s="87"/>
      <c r="D1" s="87"/>
      <c r="E1" s="87"/>
      <c r="F1" s="87"/>
      <c r="G1" s="87"/>
    </row>
  </sheetData>
  <pageMargins left="0.16" right="0.21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Nisansala</dc:creator>
  <cp:lastModifiedBy>ashoka PC</cp:lastModifiedBy>
  <cp:lastPrinted>2017-03-07T09:52:42Z</cp:lastPrinted>
  <dcterms:created xsi:type="dcterms:W3CDTF">2017-03-04T02:47:32Z</dcterms:created>
  <dcterms:modified xsi:type="dcterms:W3CDTF">2017-03-08T03:28:09Z</dcterms:modified>
</cp:coreProperties>
</file>