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Ex8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Ex9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Ex10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12.xml" ContentType="application/vnd.openxmlformats-officedocument.drawing+xml"/>
  <Override PartName="/xl/charts/chart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faculdade nadia\Planejamento Experimental e Análise de Dados\"/>
    </mc:Choice>
  </mc:AlternateContent>
  <xr:revisionPtr revIDLastSave="0" documentId="8_{D5C7F05C-ACFE-48EE-8F53-8EAB523384A0}" xr6:coauthVersionLast="47" xr6:coauthVersionMax="47" xr10:uidLastSave="{00000000-0000-0000-0000-000000000000}"/>
  <bookViews>
    <workbookView xWindow="-105" yWindow="195" windowWidth="15915" windowHeight="11295" xr2:uid="{10698BB5-41DF-45C4-A0C8-3A2CCF3BE2F3}"/>
  </bookViews>
  <sheets>
    <sheet name="CAPA" sheetId="5" r:id="rId1"/>
    <sheet name="Atividades da aula 01 - A e B" sheetId="1" r:id="rId2"/>
    <sheet name="Atividade proposta da aula 1" sheetId="3" r:id="rId3"/>
    <sheet name="ATIVIDADE PROPOSTA (1)" sheetId="4" r:id="rId4"/>
    <sheet name="ATIVIDADES PROPOSTAS - Q1" sheetId="8" r:id="rId5"/>
    <sheet name="ATIVIDADES PROPOSTAS - Q2" sheetId="9" r:id="rId6"/>
    <sheet name="ATIVIDADES PROPOSTAS - Q3" sheetId="10" r:id="rId7"/>
    <sheet name="ATIVIDADES PROPOSTAS - Q4" sheetId="11" r:id="rId8"/>
    <sheet name="ATIVIDADES PROPOSTAS - Q5" sheetId="12" r:id="rId9"/>
    <sheet name="ATIVIDADES PROPOSTAS - Q6" sheetId="13" r:id="rId10"/>
    <sheet name="ATIVIDADES PROPOSTAS - Q7" sheetId="14" r:id="rId11"/>
    <sheet name="ATIVIDADES PROPOSTAS - Q8" sheetId="15" r:id="rId12"/>
    <sheet name="ATIVIDADES PROPOSTAS - Q9" sheetId="16" r:id="rId13"/>
    <sheet name="ATIVIDADES PROPOSTAS - Q10" sheetId="17" r:id="rId14"/>
    <sheet name="ATIVIDADES PROPOSTAS - Q11" sheetId="18" r:id="rId15"/>
    <sheet name="Atividade Proposta - Aula 02" sheetId="20" r:id="rId16"/>
    <sheet name="Atividade Proposta - Aula 03" sheetId="21" r:id="rId17"/>
    <sheet name="Atividade Aula 04 E PROPOSTA" sheetId="22" r:id="rId18"/>
    <sheet name="aula 5 - EX 1" sheetId="23" r:id="rId19"/>
    <sheet name="AULA 5 - TESTE (1)" sheetId="24" r:id="rId20"/>
    <sheet name="Planilha25" sheetId="25" r:id="rId21"/>
  </sheets>
  <externalReferences>
    <externalReference r:id="rId22"/>
  </externalReferences>
  <definedNames>
    <definedName name="_xlchart.v1.0" hidden="1">'Atividades da aula 01 - A e B'!$I$68:$I$92</definedName>
    <definedName name="_xlchart.v1.1" hidden="1">'Atividades da aula 01 - A e B'!$C$68:$C$92</definedName>
    <definedName name="_xlchart.v1.2" hidden="1">'Atividades da aula 01 - A e B'!$B$68:$B$92</definedName>
    <definedName name="_xlchart.v1.3" hidden="1">'Atividades da aula 01 - A e B'!$C$68:$C$92</definedName>
    <definedName name="_xlchart.v1.4" hidden="1">'Atividades da aula 01 - A e B'!$H$68:$H$92</definedName>
    <definedName name="_xlchart.v1.5" hidden="1">'Atividades da aula 01 - A e B'!$I$68:$I$92</definedName>
    <definedName name="_xlchart.v1.6" hidden="1">'Atividade proposta da aula 1'!$A$10:$A$25</definedName>
    <definedName name="_xlchart.v1.7" hidden="1">'Atividade proposta da aula 1'!$B$10:$B$25</definedName>
    <definedName name="_xlchart.v1.8" hidden="1">'Atividade proposta da aula 1'!$A$10:$A$25</definedName>
    <definedName name="_xlchart.v1.9" hidden="1">'Atividade proposta da aula 1'!$B$10:$B$25</definedName>
  </definedNames>
  <calcPr calcId="191029"/>
  <pivotCaches>
    <pivotCache cacheId="81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5" l="1"/>
  <c r="E28" i="25"/>
  <c r="C26" i="25"/>
  <c r="E25" i="25"/>
  <c r="D25" i="25"/>
  <c r="C25" i="25"/>
  <c r="F25" i="25" s="1"/>
  <c r="E24" i="25"/>
  <c r="D24" i="25"/>
  <c r="F24" i="25" s="1"/>
  <c r="C24" i="25"/>
  <c r="E23" i="25"/>
  <c r="D23" i="25"/>
  <c r="C23" i="25"/>
  <c r="F23" i="25" s="1"/>
  <c r="E22" i="25"/>
  <c r="D22" i="25"/>
  <c r="F22" i="25" s="1"/>
  <c r="C22" i="25"/>
  <c r="E21" i="25"/>
  <c r="D21" i="25"/>
  <c r="C21" i="25"/>
  <c r="F21" i="25" s="1"/>
  <c r="E20" i="25"/>
  <c r="D20" i="25"/>
  <c r="F20" i="25" s="1"/>
  <c r="C20" i="25"/>
  <c r="E19" i="25"/>
  <c r="D19" i="25"/>
  <c r="C19" i="25"/>
  <c r="F19" i="25" s="1"/>
  <c r="E18" i="25"/>
  <c r="D18" i="25"/>
  <c r="F18" i="25" s="1"/>
  <c r="C18" i="25"/>
  <c r="E17" i="25"/>
  <c r="D17" i="25"/>
  <c r="C17" i="25"/>
  <c r="F17" i="25" s="1"/>
  <c r="E16" i="25"/>
  <c r="D16" i="25"/>
  <c r="F16" i="25" s="1"/>
  <c r="C16" i="25"/>
  <c r="E15" i="25"/>
  <c r="D15" i="25"/>
  <c r="C15" i="25"/>
  <c r="F15" i="25" s="1"/>
  <c r="E14" i="25"/>
  <c r="D14" i="25"/>
  <c r="F14" i="25" s="1"/>
  <c r="C14" i="25"/>
  <c r="E13" i="25"/>
  <c r="D13" i="25"/>
  <c r="C13" i="25"/>
  <c r="F13" i="25" s="1"/>
  <c r="E12" i="25"/>
  <c r="D12" i="25"/>
  <c r="F12" i="25" s="1"/>
  <c r="C12" i="25"/>
  <c r="E11" i="25"/>
  <c r="D11" i="25"/>
  <c r="C11" i="25"/>
  <c r="F11" i="25" s="1"/>
  <c r="E10" i="25"/>
  <c r="D10" i="25"/>
  <c r="F10" i="25" s="1"/>
  <c r="C10" i="25"/>
  <c r="E9" i="25"/>
  <c r="D9" i="25"/>
  <c r="C9" i="25"/>
  <c r="F9" i="25" s="1"/>
  <c r="E8" i="25"/>
  <c r="D8" i="25"/>
  <c r="F8" i="25" s="1"/>
  <c r="F26" i="25" s="1"/>
  <c r="C8" i="25"/>
  <c r="D8" i="24"/>
  <c r="E28" i="24"/>
  <c r="C25" i="24" s="1"/>
  <c r="C26" i="24"/>
  <c r="E25" i="24"/>
  <c r="E24" i="24"/>
  <c r="C24" i="24"/>
  <c r="E23" i="24"/>
  <c r="C23" i="24"/>
  <c r="E22" i="24"/>
  <c r="C22" i="24"/>
  <c r="E21" i="24"/>
  <c r="C21" i="24"/>
  <c r="E20" i="24"/>
  <c r="C20" i="24"/>
  <c r="E19" i="24"/>
  <c r="C19" i="24"/>
  <c r="E18" i="24"/>
  <c r="C18" i="24"/>
  <c r="E17" i="24"/>
  <c r="C17" i="24"/>
  <c r="E16" i="24"/>
  <c r="C16" i="24"/>
  <c r="E15" i="24"/>
  <c r="C15" i="24"/>
  <c r="E14" i="24"/>
  <c r="C14" i="24"/>
  <c r="E13" i="24"/>
  <c r="C13" i="24"/>
  <c r="E12" i="24"/>
  <c r="C12" i="24"/>
  <c r="E11" i="24"/>
  <c r="C11" i="24"/>
  <c r="E10" i="24"/>
  <c r="E29" i="24" s="1"/>
  <c r="E30" i="24" s="1"/>
  <c r="C10" i="24"/>
  <c r="E9" i="24"/>
  <c r="C9" i="24"/>
  <c r="E8" i="24"/>
  <c r="C8" i="24"/>
  <c r="B21" i="23"/>
  <c r="B20" i="23"/>
  <c r="B19" i="23"/>
  <c r="D18" i="24" l="1"/>
  <c r="D10" i="24"/>
  <c r="D23" i="24"/>
  <c r="D15" i="24"/>
  <c r="D20" i="24"/>
  <c r="D12" i="24"/>
  <c r="D25" i="24"/>
  <c r="D17" i="24"/>
  <c r="D9" i="24"/>
  <c r="D13" i="24"/>
  <c r="D22" i="24"/>
  <c r="D14" i="24"/>
  <c r="D19" i="24"/>
  <c r="D11" i="24"/>
  <c r="D24" i="24"/>
  <c r="D16" i="24"/>
  <c r="D21" i="24"/>
  <c r="B77" i="22" l="1"/>
  <c r="B74" i="22"/>
  <c r="B76" i="22"/>
  <c r="B75" i="22"/>
  <c r="B73" i="22"/>
  <c r="B63" i="22"/>
  <c r="B60" i="22"/>
  <c r="B61" i="22" s="1"/>
  <c r="B59" i="22"/>
  <c r="B58" i="22"/>
  <c r="B40" i="22"/>
  <c r="B42" i="22" s="1"/>
  <c r="B41" i="22"/>
  <c r="B24" i="22"/>
  <c r="B23" i="22"/>
  <c r="B11" i="22"/>
  <c r="B10" i="22"/>
  <c r="B64" i="21"/>
  <c r="B63" i="21"/>
  <c r="B62" i="21"/>
  <c r="B51" i="21"/>
  <c r="B52" i="21"/>
  <c r="D16" i="14"/>
  <c r="B50" i="21"/>
  <c r="B37" i="21"/>
  <c r="B39" i="21"/>
  <c r="B41" i="21"/>
  <c r="B40" i="21"/>
  <c r="C39" i="21"/>
  <c r="B38" i="21" s="1"/>
  <c r="B35" i="21"/>
  <c r="B25" i="21"/>
  <c r="B24" i="21"/>
  <c r="B21" i="21"/>
  <c r="B20" i="21"/>
  <c r="B17" i="21"/>
  <c r="B10" i="21"/>
  <c r="B9" i="21"/>
  <c r="B26" i="20"/>
  <c r="B27" i="20" s="1"/>
  <c r="B21" i="20"/>
  <c r="B13" i="20"/>
  <c r="E18" i="12"/>
  <c r="C19" i="12"/>
  <c r="C20" i="12"/>
  <c r="C21" i="12"/>
  <c r="C18" i="12"/>
  <c r="D18" i="12"/>
  <c r="E17" i="16"/>
  <c r="D17" i="16"/>
  <c r="A19" i="14"/>
  <c r="A18" i="14"/>
  <c r="A17" i="14"/>
  <c r="F16" i="14"/>
  <c r="E16" i="14"/>
  <c r="C16" i="14"/>
  <c r="A16" i="14"/>
  <c r="B16" i="14" s="1"/>
  <c r="B20" i="10"/>
  <c r="B19" i="10"/>
  <c r="C17" i="10"/>
  <c r="C16" i="10"/>
  <c r="C15" i="10"/>
  <c r="C14" i="10"/>
  <c r="C38" i="8"/>
  <c r="B59" i="8" s="1"/>
  <c r="B99" i="1"/>
  <c r="B97" i="1"/>
  <c r="B96" i="1"/>
  <c r="C103" i="1"/>
  <c r="E103" i="1"/>
  <c r="F103" i="1"/>
  <c r="H103" i="1"/>
  <c r="I103" i="1"/>
  <c r="B103" i="1"/>
  <c r="C101" i="1"/>
  <c r="E101" i="1"/>
  <c r="F101" i="1"/>
  <c r="H101" i="1"/>
  <c r="I101" i="1"/>
  <c r="C100" i="1"/>
  <c r="E100" i="1"/>
  <c r="F100" i="1"/>
  <c r="F102" i="1" s="1"/>
  <c r="H100" i="1"/>
  <c r="I100" i="1"/>
  <c r="C99" i="1"/>
  <c r="C102" i="1" s="1"/>
  <c r="E99" i="1"/>
  <c r="F99" i="1"/>
  <c r="H99" i="1"/>
  <c r="I99" i="1"/>
  <c r="B101" i="1"/>
  <c r="B100" i="1"/>
  <c r="C98" i="1"/>
  <c r="D98" i="1"/>
  <c r="E98" i="1"/>
  <c r="F98" i="1"/>
  <c r="G98" i="1"/>
  <c r="H98" i="1"/>
  <c r="I98" i="1"/>
  <c r="B98" i="1"/>
  <c r="C97" i="1"/>
  <c r="E97" i="1"/>
  <c r="F97" i="1"/>
  <c r="H97" i="1"/>
  <c r="I97" i="1"/>
  <c r="C96" i="1"/>
  <c r="E96" i="1"/>
  <c r="F96" i="1"/>
  <c r="H96" i="1"/>
  <c r="I96" i="1"/>
  <c r="B32" i="3"/>
  <c r="C95" i="1"/>
  <c r="D95" i="1"/>
  <c r="E95" i="1"/>
  <c r="F95" i="1"/>
  <c r="G95" i="1"/>
  <c r="H95" i="1"/>
  <c r="I95" i="1"/>
  <c r="B95" i="1"/>
  <c r="I94" i="1"/>
  <c r="H94" i="1"/>
  <c r="C94" i="1"/>
  <c r="E94" i="1"/>
  <c r="F94" i="1"/>
  <c r="B94" i="1"/>
  <c r="C93" i="1"/>
  <c r="E93" i="1"/>
  <c r="F93" i="1"/>
  <c r="I93" i="1"/>
  <c r="B93" i="1"/>
  <c r="B39" i="3"/>
  <c r="B38" i="3"/>
  <c r="B35" i="3"/>
  <c r="B36" i="3"/>
  <c r="B37" i="3"/>
  <c r="B34" i="3"/>
  <c r="B33" i="3"/>
  <c r="B29" i="3"/>
  <c r="B28" i="3"/>
  <c r="B27" i="3"/>
  <c r="B31" i="1" a="1"/>
  <c r="B31" i="1" s="1"/>
  <c r="B30" i="1"/>
  <c r="B29" i="1"/>
  <c r="B25" i="22" l="1"/>
  <c r="B26" i="22" s="1"/>
  <c r="B12" i="22"/>
  <c r="E102" i="1"/>
  <c r="H102" i="1"/>
  <c r="I102" i="1"/>
  <c r="H93" i="1"/>
  <c r="B10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<sst xmlns="http://schemas.openxmlformats.org/spreadsheetml/2006/main" count="783" uniqueCount="436">
  <si>
    <t>Escore</t>
  </si>
  <si>
    <t>Nº de</t>
  </si>
  <si>
    <t>bebês</t>
  </si>
  <si>
    <t>media</t>
  </si>
  <si>
    <t>mediana</t>
  </si>
  <si>
    <t>moda</t>
  </si>
  <si>
    <t>1. Determine as principais medidas resumo</t>
  </si>
  <si>
    <t>para o conjunto de dados ao lado</t>
  </si>
  <si>
    <t>(tendência central, dispersão, separatrizes</t>
  </si>
  <si>
    <t>e simetria). Que conclusões podemos tirar</t>
  </si>
  <si>
    <t>apenas observando as medidas resumo</t>
  </si>
  <si>
    <t>desse conjunto de dados?</t>
  </si>
  <si>
    <t>2. Crie um histograma para o conjunto de</t>
  </si>
  <si>
    <t>dados.</t>
  </si>
  <si>
    <t>3. Crie boxplots para os dados das alturas</t>
  </si>
  <si>
    <t>das crianças, separando por sexo. Qual</t>
  </si>
  <si>
    <t>possui maior variabilidade? Há outliers em</t>
  </si>
  <si>
    <t>algum dos grupos?</t>
  </si>
  <si>
    <t>4. Crie um gráfico de pizza para os dados do</t>
  </si>
  <si>
    <t>estado civil dos homens (aula 01)</t>
  </si>
  <si>
    <t>1. Determine as principais medidas resumo dos dados brutos</t>
  </si>
  <si>
    <t>dos salários dos engenheiros, ao lado (tendência central,</t>
  </si>
  <si>
    <t>dispersão, separatrizes e simetria). Que conclusões podemos</t>
  </si>
  <si>
    <t>tirar apenas observando as medidas resumo desse conjunto de</t>
  </si>
  <si>
    <t>dados?</t>
  </si>
  <si>
    <t>experiência em</t>
  </si>
  <si>
    <t>anos</t>
  </si>
  <si>
    <t>Salário de</t>
  </si>
  <si>
    <t>engenheiros civis</t>
  </si>
  <si>
    <t>Tempo de</t>
  </si>
  <si>
    <t>MEDIA</t>
  </si>
  <si>
    <t>MEDIANA</t>
  </si>
  <si>
    <t>MODA</t>
  </si>
  <si>
    <t>2. Crie um histograma para os dados dos salários dos</t>
  </si>
  <si>
    <t>engenheiros. Que outros gráficos poderiam ser criados para</t>
  </si>
  <si>
    <t>facilitar a interpretação dos dados pelo analista?</t>
  </si>
  <si>
    <t>variancia</t>
  </si>
  <si>
    <t>desvpad</t>
  </si>
  <si>
    <t>amplitude</t>
  </si>
  <si>
    <t>VARIANCIA</t>
  </si>
  <si>
    <t>DESVPAD</t>
  </si>
  <si>
    <t>AMPLITUDE</t>
  </si>
  <si>
    <t>QUARTIS 1</t>
  </si>
  <si>
    <t>QUARTIS 2</t>
  </si>
  <si>
    <t>QUARTIS 3</t>
  </si>
  <si>
    <t>PERCENTIL</t>
  </si>
  <si>
    <t>ASSIMETRIA</t>
  </si>
  <si>
    <t>4. Qual o problema de se utilizar amostras não probabilísticas?</t>
  </si>
  <si>
    <t>3. Diferencie os diversos tipos de amostra, exemplificando-os.</t>
  </si>
  <si>
    <t>Quando é mais indicado utilizar cada tipo?</t>
  </si>
  <si>
    <t>A amostra aleatória simples é aquela em que todos os indivíduos da população têm a mesma chance de serem selecionados, sendo indicada para populações homogêneas. A amostra estratificada divide a população em subgrupos e seleciona proporcionalmente de cada um, sendo ideal quando há diferenças importantes entre os grupos. A amostra sistemática seleciona indivíduos a partir de um intervalo fixo após um ponto de partida aleatório, sendo mais indicada para populações grandes e organizadas. A amostra por conglomerados seleciona grupos inteiros da população, sendo mais adequada quando é difícil acessar todos os indivíduos individualmente.</t>
  </si>
  <si>
    <t>Não tem dá para representar os resultados e nem calcular margem de erro.</t>
  </si>
  <si>
    <t>a media e mediana estão proximas e não há moda pois nenhum dos valores é repetido</t>
  </si>
  <si>
    <t>Como parte de um estudo para melhorar o controle</t>
  </si>
  <si>
    <t>de qualidade de uma linha de produção, o peso de 25</t>
  </si>
  <si>
    <t>barras de sabão são medidos. Os resultados são os</t>
  </si>
  <si>
    <r>
      <t xml:space="preserve">seguintes: </t>
    </r>
    <r>
      <rPr>
        <sz val="9"/>
        <color theme="1"/>
        <rFont val="Arial"/>
        <family val="2"/>
      </rPr>
      <t>11,6 12,6 12,7 12,8 13,1 13,3 13,6 13,7 13,8</t>
    </r>
  </si>
  <si>
    <t>14,1 14,3 14,3 14,6 14,8 15,1 15,2 15,6 15,6 15,7 15,8 15,8</t>
  </si>
  <si>
    <t>15,9 15,9 16,1 16,2</t>
  </si>
  <si>
    <t>Atividades da aula 01 - B</t>
  </si>
  <si>
    <t>criança</t>
  </si>
  <si>
    <t>altura (cm)</t>
  </si>
  <si>
    <t>sexo</t>
  </si>
  <si>
    <t>f</t>
  </si>
  <si>
    <t>m</t>
  </si>
  <si>
    <t>Em criança (m) a valores discrepantes</t>
  </si>
  <si>
    <t>7 9</t>
  </si>
  <si>
    <t>8 9</t>
  </si>
  <si>
    <t>NÁDIA BONIN</t>
  </si>
  <si>
    <t>Planejamento Experimental e Análise de Dados - NOITE, ENGENHARIA DA COMPUTAÇÃO</t>
  </si>
  <si>
    <t>? NÃO ACHEI</t>
  </si>
  <si>
    <t xml:space="preserve">A editora de uma revista distribuiu um questionário aos seus leitores. Nesse questionário, vamos considerar os dados referente à idade do leitor e os dados referente à avaliação geral sobre a revista (possíveis respostas: ótima, boa, regular e péssima). </t>
  </si>
  <si>
    <t>Contexto: O conhecimento desses dados pela editora possibilitaria, por exemplo, a adequação do conteúdo da revista de acordo com a faixa etária dos leitores e a reestruturação geral do conteúdo desde que o resultado da avaliação geral tenha sido muito ruim.</t>
  </si>
  <si>
    <t>Dados referentes à idade dos leitores</t>
  </si>
  <si>
    <t xml:space="preserve">Dados referentes à avaliação geral </t>
  </si>
  <si>
    <t>O</t>
  </si>
  <si>
    <t>B</t>
  </si>
  <si>
    <t>R</t>
  </si>
  <si>
    <t>P</t>
  </si>
  <si>
    <t>Para apresentar os dados de forma clara e concisa:</t>
  </si>
  <si>
    <t>a) faça uma tabela de frequência para a idade dos leitores da revista</t>
  </si>
  <si>
    <t>b) faça uma tabela de frequência para a avaliação geral da revista.</t>
  </si>
  <si>
    <t>c) Escolha a melhor maneira de representar graficamente os dados idade dos leitores e avaliação geral da revista.</t>
  </si>
  <si>
    <t>d) Classifique as variáveis: idade dos leitores e avaliação geral da revista</t>
  </si>
  <si>
    <t>IDADE DOS LEITORES</t>
  </si>
  <si>
    <t>AVALIAÇÃO GERAL</t>
  </si>
  <si>
    <t>Contagem de AVALIAÇÃO GERAL</t>
  </si>
  <si>
    <t>BOM</t>
  </si>
  <si>
    <t>OTIMO</t>
  </si>
  <si>
    <t>PESSIMO</t>
  </si>
  <si>
    <t>RELATIVO</t>
  </si>
  <si>
    <t>Exercício 01</t>
  </si>
  <si>
    <t>Você trabalha em um banco e deve recomendar a quantia de dinheiro que será colocada em um</t>
  </si>
  <si>
    <t>caixa eletrônico a cada dia. Você não quer colocar dinheiro em excesso (por segurança) ou pouco</t>
  </si>
  <si>
    <t>dinheiro (para evitar problemas para os clientes). As quantias retiradas diariamente (em centenas</t>
  </si>
  <si>
    <t>de dólares) em um período de 30 dias são mostradas a seguir.</t>
  </si>
  <si>
    <t>(A) Construa um histograma de frequência relativa para os dados. Use 8 classes.</t>
  </si>
  <si>
    <t>DIAS</t>
  </si>
  <si>
    <t>DINHEIRO</t>
  </si>
  <si>
    <t>(B) Se você colocar 9000 dólares no caixa eletrônico a cada dia, qual é a porcentagem de dias,</t>
  </si>
  <si>
    <t>em um mês, que você espera ficar sem dinheiro? Explique.</t>
  </si>
  <si>
    <t>VALOR ACIMA QUE 90</t>
  </si>
  <si>
    <t>soma:</t>
  </si>
  <si>
    <t>porcentagem(%):</t>
  </si>
  <si>
    <t>20% dos dias vai estar sem dinheiro</t>
  </si>
  <si>
    <t>Exercício 02</t>
  </si>
  <si>
    <t>Para os gráficos (a) e (b), faça três observações a partir da análise dos gráficos:</t>
  </si>
  <si>
    <t>(a) Tempo médio gasto por visitante em 5 redes sociais durante um mês</t>
  </si>
  <si>
    <t>(b) Como outros motoristas nos irritam.</t>
  </si>
  <si>
    <t>facebook</t>
  </si>
  <si>
    <t>pinterest</t>
  </si>
  <si>
    <t>tumblr</t>
  </si>
  <si>
    <t>twitter</t>
  </si>
  <si>
    <t>linkedin</t>
  </si>
  <si>
    <t>minutos</t>
  </si>
  <si>
    <t>o maior tempo gasto em site é no facebook, todos os outros site é gasto menos de 100 minutos, mesmos se for somado todos os valores não ira superar o tempo gasto no facebook</t>
  </si>
  <si>
    <t>o que mais irrita os motoristas é quando digigem colados no veiculo da frente, o que menos irrita é serem cuidadosos demais.</t>
  </si>
  <si>
    <t>irita mais quando dirigem devagar do que em alta velocidade.</t>
  </si>
  <si>
    <t>o menos irritante é quando o motorista é cuidadoso demais.</t>
  </si>
  <si>
    <t>Exercício 03</t>
  </si>
  <si>
    <t>Para os conjuntos de dados (a) encontre, se possível, a média, a mediana e a moda dos dados. Se</t>
  </si>
  <si>
    <t>quaisquer dessas medidas não puderem ser encontradas ou não representarem o centro dos dados,</t>
  </si>
  <si>
    <t>explique o porquê. E em poucas palavras, explique o que é média, mediana e moda (escreva a</t>
  </si>
  <si>
    <t>(a) As respostas de uma amostra de 1000 adultos que foram indagados sobre qual tipo de lente</t>
  </si>
  <si>
    <t>corretiva eles usavam são mostradas na tabela a seguir.</t>
  </si>
  <si>
    <t>Tipos de lentes</t>
  </si>
  <si>
    <t>Frequência</t>
  </si>
  <si>
    <t>Contato</t>
  </si>
  <si>
    <t>Óculos</t>
  </si>
  <si>
    <t>Contato e Óculos</t>
  </si>
  <si>
    <t>Nenhuma</t>
  </si>
  <si>
    <t>media é o valor de frequencia dividido pelo total, no caso 1000.</t>
  </si>
  <si>
    <t>mediana é o valor que esta exatamento no meio de um conjunto</t>
  </si>
  <si>
    <t>moda é os valores repetidos no conjunto, no caso não tem nenhum.</t>
  </si>
  <si>
    <t>Exercício 04</t>
  </si>
  <si>
    <t>O quadro abaixo dá os tempos de sobrevivência, em dias de 88 porquinhos da índia após injetados</t>
  </si>
  <si>
    <t>neles bacilos de tuberculose, em um experimento médico. Faça um gráfico adequado e descreva a</t>
  </si>
  <si>
    <t>forma, o centro e a dispersão da distribuição dos tempos de sobrevivência. Há outliers?</t>
  </si>
  <si>
    <t>porquinhos</t>
  </si>
  <si>
    <t>dias</t>
  </si>
  <si>
    <t xml:space="preserve">o limite superior é 198, o inferios é 45. a mediana é 102,5. </t>
  </si>
  <si>
    <t>a muitos valores discrepantes, outliers</t>
  </si>
  <si>
    <t>a media é 124,4</t>
  </si>
  <si>
    <t>Exercício 05</t>
  </si>
  <si>
    <t>Sem realizar nenhum cálculo, determine qual medida de tendência central melhor representa os</t>
  </si>
  <si>
    <t>dados dos gráficos a seguir. Explique seu raciocínio.</t>
  </si>
  <si>
    <t>(a) Você envia notas de agradecimento após uma entrevista de emprego?</t>
  </si>
  <si>
    <t>(b) Frequência cardíaca de uma amostra de adultos.</t>
  </si>
  <si>
    <t>sempre</t>
  </si>
  <si>
    <t>algumas vezes</t>
  </si>
  <si>
    <t>raramente</t>
  </si>
  <si>
    <t>nunca</t>
  </si>
  <si>
    <t>supondo valores</t>
  </si>
  <si>
    <t>media 70 batimentos por minutos</t>
  </si>
  <si>
    <t>mediana 70</t>
  </si>
  <si>
    <t>nenhuma</t>
  </si>
  <si>
    <t>Exercício 06</t>
  </si>
  <si>
    <t>A seguir está uma lista de números de sites com conteúdos considerados violentos, preconceituosos</t>
  </si>
  <si>
    <t>e de apologia às drogas em cada um dos 50 estados dos Estados Unidos em abril de 1995. Construa</t>
  </si>
  <si>
    <t>um gráfico box-plot, diga se há outliers e faça os comentários que julgar necessários.</t>
  </si>
  <si>
    <t>sites com conteudos violentos,preconceituosos e apologia as drogas</t>
  </si>
  <si>
    <t xml:space="preserve">sim há outliers, 5 devalores muito acima do limite maximo. Demonstrando que 5 estados dos EUA utrapassão com valores preocupantes </t>
  </si>
  <si>
    <t>Exercício 07</t>
  </si>
  <si>
    <t>Estudando-se o consumo diário de leite, verificou-se que em uma determinada região, 20% das</t>
  </si>
  <si>
    <t>famílias consomem até um litro, 50% consomem entre um e dois litros, 20% entre dois e três litros</t>
  </si>
  <si>
    <t>e o restante consome entre três e cinco litros. Para a variável em estudo:</t>
  </si>
  <si>
    <t>(a) Escreva as informações acima na forma de tabela de frequências</t>
  </si>
  <si>
    <t>(b) Calcule a média e a mediana</t>
  </si>
  <si>
    <t>(c) Calcule a variância e o desvio padrão.</t>
  </si>
  <si>
    <t>(d) Calcule o valor do primeiro quartil e interprete.</t>
  </si>
  <si>
    <t>1-2</t>
  </si>
  <si>
    <t>2-3</t>
  </si>
  <si>
    <t>3-5</t>
  </si>
  <si>
    <t>LITROS (L)</t>
  </si>
  <si>
    <t xml:space="preserve">PORCENTAGEM </t>
  </si>
  <si>
    <t>FREQUENCIA ACUMULADA</t>
  </si>
  <si>
    <t>PONTO MEDIO</t>
  </si>
  <si>
    <t>MEDIA (l)</t>
  </si>
  <si>
    <t>MEDIANA (l)</t>
  </si>
  <si>
    <t>DESVIPADRAO</t>
  </si>
  <si>
    <t>Q1</t>
  </si>
  <si>
    <t>um quarto das familias consomem no maximo 0,75 litros de leite por dia, abaixo da media.</t>
  </si>
  <si>
    <t>PORCENTAGEM * PONTO MEDIO</t>
  </si>
  <si>
    <t>Exercício 08</t>
  </si>
  <si>
    <t>O conjunto de dados representa o número de minutos que 25 pessoas de uma amostra se</t>
  </si>
  <si>
    <t>exercitam a cada semana.</t>
  </si>
  <si>
    <t>pessoa</t>
  </si>
  <si>
    <t>min de exercicio</t>
  </si>
  <si>
    <t>(a) Construa uma distribuição de frequência para o conjunto de dados usando 5 classes.</t>
  </si>
  <si>
    <t>(b) Represente os dados usando um histograma de frequência.</t>
  </si>
  <si>
    <t>(c) Descreva a forma da distribuição como simétrica, uniforme, assimétrica à direita,</t>
  </si>
  <si>
    <t>assimétrica à esquerda ou nenhuma delas.</t>
  </si>
  <si>
    <t>(d) Represente os dados usando um box-plot.</t>
  </si>
  <si>
    <t>assimetria à direita</t>
  </si>
  <si>
    <t>o grafico demonstra uma</t>
  </si>
  <si>
    <t>Exercício 09</t>
  </si>
  <si>
    <t>De acordo com o histograma dos tempos de deslocamento para o trabalho do censo dos EUA de</t>
  </si>
  <si>
    <t>2000 (página 6 de “Journey to work:2000” do arquivo homônimo postado no AVA):</t>
  </si>
  <si>
    <t>(a) Qual porcentagem dos trabalhadores cujo tempo de deslocamento é maior que 45</t>
  </si>
  <si>
    <t>minutos?</t>
  </si>
  <si>
    <t>(b) Qual a mediana do tempo de deslocamento (50% dos trabalhadores levam no máximo esse</t>
  </si>
  <si>
    <t>tempo e 50% levam pelo menos esse tempo)?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</si>
  <si>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</si>
  <si>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</si>
  <si>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</si>
  <si>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</si>
  <si>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</si>
  <si>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</si>
  <si>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</si>
  <si>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</si>
  <si>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45-59</t>
  </si>
  <si>
    <t>60-89</t>
  </si>
  <si>
    <t>90+</t>
  </si>
  <si>
    <t>mulheres</t>
  </si>
  <si>
    <t>homens</t>
  </si>
  <si>
    <t>Average travel time* for men = 27.2 minutes, women = 23.6 minutes</t>
  </si>
  <si>
    <t>trabalha em casa</t>
  </si>
  <si>
    <t>mulheres (%)</t>
  </si>
  <si>
    <t>homens(%)</t>
  </si>
  <si>
    <t>porcentagem maior que 45 min</t>
  </si>
  <si>
    <t>25 á 29 min</t>
  </si>
  <si>
    <t>Exercício 10</t>
  </si>
  <si>
    <t>Você quer investigar se as famílias na Califórnia tendem a ter uma renda maior do que as famílias</t>
  </si>
  <si>
    <t>em Massachusetts. Qual medida de resumo você usaria para comparar os dois estados, explique?</t>
  </si>
  <si>
    <t>(a) Renda mediana das famílias</t>
  </si>
  <si>
    <t>(b) Renda média das famílias</t>
  </si>
  <si>
    <t>(c) 3º quartil da renda das famílias</t>
  </si>
  <si>
    <r>
      <rPr>
        <b/>
        <sz val="11"/>
        <color theme="1"/>
        <rFont val="Aptos Narrow"/>
        <family val="2"/>
        <scheme val="minor"/>
      </rPr>
      <t>Mediana</t>
    </r>
    <r>
      <rPr>
        <sz val="11"/>
        <color theme="1"/>
        <rFont val="Aptos Narrow"/>
        <family val="2"/>
        <scheme val="minor"/>
      </rPr>
      <t xml:space="preserve"> é o valor que separa a metade mais rica da metade mais pobre.</t>
    </r>
  </si>
  <si>
    <t xml:space="preserve"> É resistente a valores extremos (outliers), como famílias muito ricas.</t>
  </si>
  <si>
    <r>
      <t xml:space="preserve"> </t>
    </r>
    <r>
      <rPr>
        <b/>
        <sz val="11"/>
        <color theme="1"/>
        <rFont val="Aptos Narrow"/>
        <family val="2"/>
        <scheme val="minor"/>
      </rPr>
      <t>Excelente escolha</t>
    </r>
    <r>
      <rPr>
        <sz val="11"/>
        <color theme="1"/>
        <rFont val="Aptos Narrow"/>
        <family val="2"/>
        <scheme val="minor"/>
      </rPr>
      <t xml:space="preserve"> se queremos comparar o "centro típico" das rendas </t>
    </r>
    <r>
      <rPr>
        <b/>
        <sz val="11"/>
        <color theme="1"/>
        <rFont val="Aptos Narrow"/>
        <family val="2"/>
        <scheme val="minor"/>
      </rPr>
      <t>sem ser enganados</t>
    </r>
    <r>
      <rPr>
        <sz val="11"/>
        <color theme="1"/>
        <rFont val="Aptos Narrow"/>
        <family val="2"/>
        <scheme val="minor"/>
      </rPr>
      <t xml:space="preserve"> por poucos super-ricos.</t>
    </r>
  </si>
  <si>
    <r>
      <t>Média</t>
    </r>
    <r>
      <rPr>
        <sz val="11"/>
        <color theme="1"/>
        <rFont val="Aptos Narrow"/>
        <family val="2"/>
        <scheme val="minor"/>
      </rPr>
      <t xml:space="preserve"> é a soma de todas as rendas dividida pelo número de famílias.</t>
    </r>
  </si>
  <si>
    <t xml:space="preserve"> Pode ser muito influenciada por famílias extremamente ricas (outliers).</t>
  </si>
  <si>
    <r>
      <t xml:space="preserve"> </t>
    </r>
    <r>
      <rPr>
        <b/>
        <sz val="11"/>
        <color theme="1"/>
        <rFont val="Aptos Narrow"/>
        <family val="2"/>
        <scheme val="minor"/>
      </rPr>
      <t>Não é tão boa</t>
    </r>
    <r>
      <rPr>
        <sz val="11"/>
        <color theme="1"/>
        <rFont val="Aptos Narrow"/>
        <family val="2"/>
        <scheme val="minor"/>
      </rPr>
      <t xml:space="preserve"> nesse caso, porque a distribuição de renda costuma ser desigual (alguns muito ricos distorcem a média).</t>
    </r>
  </si>
  <si>
    <r>
      <t>3º quartil (Q3)</t>
    </r>
    <r>
      <rPr>
        <sz val="11"/>
        <color theme="1"/>
        <rFont val="Aptos Narrow"/>
        <family val="2"/>
        <scheme val="minor"/>
      </rPr>
      <t xml:space="preserve"> é o valor abaixo do qual 75% das rendas estão.</t>
    </r>
  </si>
  <si>
    <t>Mostra como estão as rendas entre os 25% mais altos.</t>
  </si>
  <si>
    <r>
      <t xml:space="preserve"> É interessante para analisar famílias mais ricas, mas </t>
    </r>
    <r>
      <rPr>
        <b/>
        <sz val="11"/>
        <color theme="1"/>
        <rFont val="Aptos Narrow"/>
        <family val="2"/>
        <scheme val="minor"/>
      </rPr>
      <t>não representa bem toda a população</t>
    </r>
    <r>
      <rPr>
        <sz val="11"/>
        <color theme="1"/>
        <rFont val="Aptos Narrow"/>
        <family val="2"/>
        <scheme val="minor"/>
      </rPr>
      <t>.</t>
    </r>
  </si>
  <si>
    <t>Exercício 11</t>
  </si>
  <si>
    <t>(d) Suponha que todas as rendas familiares na Califórnia aumentem em 5%. Como isso muda a</t>
  </si>
  <si>
    <t>média renda familiar média?</t>
  </si>
  <si>
    <t>( ) a média da renda familiar sobe em 5%</t>
  </si>
  <si>
    <t>( ) não pode ser determinado a partir das informações fornecidas</t>
  </si>
  <si>
    <t>( ) a média da renda familiar não muda</t>
  </si>
  <si>
    <t>(e) Suponha que todas as rendas familiares na Califórnia aumentem em 5%. Como isso muda a</t>
  </si>
  <si>
    <t>mediana da renda familiar média?</t>
  </si>
  <si>
    <t>( ) a mediana da renda familiar não muda</t>
  </si>
  <si>
    <t>( ) a mediana da renda familiar sobe em 5%</t>
  </si>
  <si>
    <t>(c) Suponha que todas as rendas familiares na Califórnia aumentem em 5%. Como isso muda o</t>
  </si>
  <si>
    <t>desvio padrão das rendas familiares?</t>
  </si>
  <si>
    <t>( ) o desvio padrão das rendas familiares não muda</t>
  </si>
  <si>
    <t>( ) o desvio padrão das rendas familiares sobe em 5%</t>
  </si>
  <si>
    <t>(d) Suponha que todas as rendas familiares na Califórnia aumentem em 5%. Como isso muda o</t>
  </si>
  <si>
    <t>intervalo interquartil das rendas familiares?</t>
  </si>
  <si>
    <t>( ) o intervalo interquartil das rendas familiares sobe em 5%</t>
  </si>
  <si>
    <t>( ) o intervalo interquartil das rendas familiares não muda</t>
  </si>
  <si>
    <t>(e) Suponha que todas as rendas familiares na Califórnia aumentem em $ 5.000. Como isso</t>
  </si>
  <si>
    <t>muda a média da renda familiar?</t>
  </si>
  <si>
    <t>( ) a renda familiar média não muda</t>
  </si>
  <si>
    <t>( ) a renda familiar média aumenta em $ 5.000</t>
  </si>
  <si>
    <t>(f) Suponha que todas as rendas familiares na Califórnia aumentem em $ 5.000. Como isso</t>
  </si>
  <si>
    <t>muda a mediana da renda familiar?</t>
  </si>
  <si>
    <t>( ) a mediana da renda familiar aumenta em $ 5.000</t>
  </si>
  <si>
    <t>(g) Suponha que todas as rendas familiares na Califórnia aumentem em $ 5.000. Como isso</t>
  </si>
  <si>
    <t>muda o intervalo interquartil das rendas familiares?</t>
  </si>
  <si>
    <t>( ) o intervalo interquartil das rendas familiares aumenta em $ 5.000</t>
  </si>
  <si>
    <t>(h) A mediana do preço de venda de casas em um determinado condado durante o último ano</t>
  </si>
  <si>
    <t>foi de $ 342.000. O que podemos dizer sobre a porcentagem de vendas representada pelas</t>
  </si>
  <si>
    <t>casas que foram vendidas por mais de $ 342.000?</t>
  </si>
  <si>
    <t>( ) as casas que foram vendidas por mais de $ 342.000 representam mais de 50% de todas as</t>
  </si>
  <si>
    <t>vendas</t>
  </si>
  <si>
    <t>( ) as casas que foram vendidas por mais de $ 342.000 representam exatamente 50% de todas as</t>
  </si>
  <si>
    <t>( ) as casas que foram vendidas por mais de $ 342.000 representam menos de 50% de todas as</t>
  </si>
  <si>
    <t>Um estudo realizado por uma empresa de recursos humanos mostrou que 45% dos funcionários</t>
  </si>
  <si>
    <t>de uma multinacional saíram da empresa porque estavam insatisfeitos com seus salários, 28%</t>
  </si>
  <si>
    <t>porque consideraram que a empresa não possibilitava o crescimento profissional e 8% indicaram</t>
  </si>
  <si>
    <t>insatisfação tanto com o salário como com sua impossibilidade de crescimento profissional.</t>
  </si>
  <si>
    <t>Considere o evento S: “o funcionário sai da empresa em razão do salário” e o evento I: “o</t>
  </si>
  <si>
    <t>funcionário sai da empresa em razão da impossibilidade de crescimento profissional”. Qual é a</t>
  </si>
  <si>
    <t>probabilidade de um funcionário sair desta empresa devido à insatisfação com o salário ou</t>
  </si>
  <si>
    <t>insatisfação com sua impossibilidade de crescimento profissional? Resposta: 0,65</t>
  </si>
  <si>
    <t>S</t>
  </si>
  <si>
    <t>I</t>
  </si>
  <si>
    <t>SI</t>
  </si>
  <si>
    <t>VAI SAIR POR UM OU OUTRO</t>
  </si>
  <si>
    <t>Observe os seguintes dados. 1% das mulheres têm câncer de mama. 80% das mamografias</t>
  </si>
  <si>
    <t>detectam o câncer quando ele existe. 9,6% das mamografias detectam o câncer quando ele não</t>
  </si>
  <si>
    <t>existe. Com base nessas informações, qual a probabilidade de que uma mulher que fez o exame</t>
  </si>
  <si>
    <t>e obteve um resultado positivo realmente esteja com câncer de mama? Resposta: 7,8%</t>
  </si>
  <si>
    <t>RESULTADO POSITIVO COM CANCER DE MAMA</t>
  </si>
  <si>
    <t>P(C/CANCER)</t>
  </si>
  <si>
    <t>P(S/CANCER</t>
  </si>
  <si>
    <t>P(EX/NEGATIVO)</t>
  </si>
  <si>
    <t>P(EX/POSITIVO)</t>
  </si>
  <si>
    <t>MAMOGRAFIA:</t>
  </si>
  <si>
    <t>P(POSITIVO)</t>
  </si>
  <si>
    <t>P(C/CANCER/POSITIVO)</t>
  </si>
  <si>
    <t>1. Em média, chegam 10 pessoas por hora para serem atendidas no caixa de um banco do centro da</t>
  </si>
  <si>
    <t>cidade. Qual é a probabilidade de que, das 15 às 16h de uma terça feira, cheguem exatamente 3</t>
  </si>
  <si>
    <t>pessoas para serem atendidas no caixa? E de que cheguem menos de 5 pessoas?</t>
  </si>
  <si>
    <t>Resposta: 0,0076; 0,0293</t>
  </si>
  <si>
    <t>2. Um caixa de um banco atende 150 clientes por hora, qual é a probabilidade de que atenda:</t>
  </si>
  <si>
    <t>a. Nenhum cliente em 4 minutos</t>
  </si>
  <si>
    <t>b. No máximo dois clientes em dois minutos</t>
  </si>
  <si>
    <t>3. Da produção diária de peças de uma determinada máquina, 0,1 são defeituosas. Retiram-se 5 peças da</t>
  </si>
  <si>
    <t>produção dessa máquina num determinado dia. Qual é a probabilidade de que:</t>
  </si>
  <si>
    <t>a. No máximo duas sejam boas.</t>
  </si>
  <si>
    <t>b. Pelo menos 4 sejam boas.</t>
  </si>
  <si>
    <t>c. Exatamente 3 sejam boas.</t>
  </si>
  <si>
    <t>d. Pelo menos uma seja defeituosa.</t>
  </si>
  <si>
    <t>4. Numa criação de coelhos, 0,4 são machos. Qual é a probabilidade de que nasçam pelo menos 2 coelhos</t>
  </si>
  <si>
    <t>machos num dia em que nasceram 20 coelhos?</t>
  </si>
  <si>
    <t>a. Calcule a esperança (média).</t>
  </si>
  <si>
    <t>b. Calcule a variância.</t>
  </si>
  <si>
    <t>5. Numa linha adutora de água, de 60 km de extensão ocorrem 30 vazamentos no período de um mês.</t>
  </si>
  <si>
    <t>Qual é a probabilidade de ocorrer, durante um mês, pelo menos 3 vazamentos num certo setor de 3</t>
  </si>
  <si>
    <t>km de extensão?</t>
  </si>
  <si>
    <t>X1</t>
  </si>
  <si>
    <t>X2</t>
  </si>
  <si>
    <t>P(X=3)</t>
  </si>
  <si>
    <t>P(X&lt;5)</t>
  </si>
  <si>
    <t>TOTAL</t>
  </si>
  <si>
    <t>TOTAL/H</t>
  </si>
  <si>
    <t>media/min</t>
  </si>
  <si>
    <t>tempo/min</t>
  </si>
  <si>
    <t>CLIENTE/4MIN</t>
  </si>
  <si>
    <t>P(X=0)</t>
  </si>
  <si>
    <t>CLIENTE/2MIN</t>
  </si>
  <si>
    <t>P(X&lt;=5)</t>
  </si>
  <si>
    <t>DEFEITO</t>
  </si>
  <si>
    <t>X</t>
  </si>
  <si>
    <t>P(X&lt;=2)</t>
  </si>
  <si>
    <t>P(X&gt;=1)</t>
  </si>
  <si>
    <t>P(X&gt;=4)</t>
  </si>
  <si>
    <t>P(X&gt;=5)</t>
  </si>
  <si>
    <t>MACHOS</t>
  </si>
  <si>
    <t>P(X=2)</t>
  </si>
  <si>
    <t>TOTAL N</t>
  </si>
  <si>
    <t>KM DE EXTENÇÃO</t>
  </si>
  <si>
    <t>VAZAMENTO/MÊS</t>
  </si>
  <si>
    <t>VAZAMENTO EM 1 MÊS</t>
  </si>
  <si>
    <t>SETOR (KM)</t>
  </si>
  <si>
    <t>P(X&gt;=3)</t>
  </si>
  <si>
    <t>1. Suponha que entre pacientes o nível de colesterol tenha uma distribuição aproximadamente Normal de</t>
  </si>
  <si>
    <t>média 105 mg por 100 ml e um desvio padrão 9 mg por 100 ml. Qual a proporção de diabéticos que</t>
  </si>
  <si>
    <t>tem níveis entre 90 e 125 mg por 100 ml? Desenhe o gráfico da distribuição normal mostrando qual</t>
  </si>
  <si>
    <t>2. Suponha que o peso médio de 800 porcos de uma certa fazenda é de 64 kg, e o desvio padrão é de 15</t>
  </si>
  <si>
    <t>kg. Supondo que este peso seja distribuído de forma normal, quantos porcos pesarão entre 42 kg e 73</t>
  </si>
  <si>
    <t>3. Suponha que a espessura média, em milímetros, de arruelas produzidas em uma fábrica seja uma variável</t>
  </si>
  <si>
    <t>aleatória normalmente distribuída 𝑿~𝑵(𝟏𝟏, 𝟏𝟓; 𝟓, 𝟎𝟎𝟖𝟔). Você, como engenheiro responsável pela</t>
  </si>
  <si>
    <t>qualidade da manufatura dessas peças estabeleceu que 90% delas deve sair da linha de produção com</t>
  </si>
  <si>
    <t>espessuras entre 10 e 12 mm. O quão longe dos limites de tolerância está a sua linha de produção (ou</t>
  </si>
  <si>
    <t>seja, qual a porcentagem de arruelas que saem fora dos padrões de tolerância)? Desenho o gráfico</t>
  </si>
  <si>
    <t>mostrando qual área sob a curva da distribuição normal padrão equivalente foi calculada para responder</t>
  </si>
  <si>
    <t>à pergunta anterior.</t>
  </si>
  <si>
    <t>área sob a curva (probabilidade de uma v.a. contínua) você calculou. Resposta: 93,9%</t>
  </si>
  <si>
    <t>kg. Resposta: aproximadamente 524 porcos</t>
  </si>
  <si>
    <t>Atividade Proposta - Aula 04</t>
  </si>
  <si>
    <t>1. Uma fábrica de carros sabe que os motores de sua fabricação tem duração normal com média</t>
  </si>
  <si>
    <t>nessa planta, escolhido ao acaso, tenha um motor que dure:</t>
  </si>
  <si>
    <t>c. Se a fábrica substituir o motor que apresenta duração inferior à garantia, qual deve ser a</t>
  </si>
  <si>
    <t>2. A concentração de um poluente em água liberada por uma fábrica tem distribuição Normal com</t>
  </si>
  <si>
    <t>concentração do poluente:</t>
  </si>
  <si>
    <t>de 150.000 km e desvio padrão de 5.000 km. Qual é a probabilidade de que um carro fabricado</t>
  </si>
  <si>
    <t>a. Menos de 170.000 km.</t>
  </si>
  <si>
    <t>b. Entre 140.000 km e 165.000 km.</t>
  </si>
  <si>
    <t>garantia para que a porcentagem de motores seja inferior a 0,2%</t>
  </si>
  <si>
    <t>média 8 partes por milhão (ppm) e variância 2,25 ppm. Qual a chance de, em um dado dia, a</t>
  </si>
  <si>
    <t>a. Exceda o limite regulatório de 10 ppm</t>
  </si>
  <si>
    <t>b. Fique abaixo de 9 ppm</t>
  </si>
  <si>
    <t>c. Entre 7 ppm e 10 ppm</t>
  </si>
  <si>
    <t>DISTR.NOR.MEDIA</t>
  </si>
  <si>
    <t>DEVS.PADRAO</t>
  </si>
  <si>
    <t>(mg)</t>
  </si>
  <si>
    <t>(ml)</t>
  </si>
  <si>
    <t>P(90&lt;=X&lt;=125</t>
  </si>
  <si>
    <t>P(X1)</t>
  </si>
  <si>
    <t>P(X2)</t>
  </si>
  <si>
    <t>MEDIA (KG)</t>
  </si>
  <si>
    <t>DESV.PAD</t>
  </si>
  <si>
    <t>DESV.PAD (KG)</t>
  </si>
  <si>
    <t>P(X&gt;42)</t>
  </si>
  <si>
    <t>P(X&lt;73)</t>
  </si>
  <si>
    <t>P(42&lt;X&gt;73)</t>
  </si>
  <si>
    <t>42  A 73</t>
  </si>
  <si>
    <t>MEDIA (KM)</t>
  </si>
  <si>
    <t>DESV.PAD(KM)</t>
  </si>
  <si>
    <t>P(X&gt;10)</t>
  </si>
  <si>
    <t>P(X&lt;12)</t>
  </si>
  <si>
    <t>P(10&lt;X&gt;12)</t>
  </si>
  <si>
    <t>P(X&lt;17)</t>
  </si>
  <si>
    <t>P(X&gt;140)</t>
  </si>
  <si>
    <t>P(X&lt;165)</t>
  </si>
  <si>
    <t>X3</t>
  </si>
  <si>
    <t>P(140&lt;X&gt;165)</t>
  </si>
  <si>
    <t>GALANTIA</t>
  </si>
  <si>
    <t>P(X&lt;G) (KM)</t>
  </si>
  <si>
    <t>MEDIA (PPM)</t>
  </si>
  <si>
    <t>P(X&lt;9)</t>
  </si>
  <si>
    <t>P(7≤X≤10)</t>
  </si>
  <si>
    <t>P(X&gt;=7)</t>
  </si>
  <si>
    <t>Ex.4. O governo da Bahia planeja implementar um parque eólico no município de Xique-Xique. Lá, a</t>
  </si>
  <si>
    <t>velocidade média do vento a 90 metros de altura é de 6,26 m/s. Supondo que a velocidade do vento</t>
  </si>
  <si>
    <t>siga uma distribuição de Weibull, qual a probabilidade de que haja vento com velocidades maiores do</t>
  </si>
  <si>
    <t>que 10 m/s? Considere os seguintes parâmetros para analisar o vento: 𝛼 = 2,5 e 𝛽 = 6,26 𝑚/𝑠</t>
  </si>
  <si>
    <t>Resposta: 0,03975</t>
  </si>
  <si>
    <t>distribuaição de weibull</t>
  </si>
  <si>
    <t>alfa</t>
  </si>
  <si>
    <t>adimencional</t>
  </si>
  <si>
    <t>fator de  forma</t>
  </si>
  <si>
    <t>beta</t>
  </si>
  <si>
    <t>m/s</t>
  </si>
  <si>
    <t>parametro de escala</t>
  </si>
  <si>
    <t>x</t>
  </si>
  <si>
    <t>P(x&gt;10)</t>
  </si>
  <si>
    <t>1-P(x&lt;=10)</t>
  </si>
  <si>
    <t>P(x&lt;=10)</t>
  </si>
  <si>
    <t>qual a probabilidade de que haja vento com velocidades maiores do</t>
  </si>
  <si>
    <t>que 10 m/s?</t>
  </si>
  <si>
    <t>a probabilidade é de 4%</t>
  </si>
  <si>
    <t>P(6&lt;x&lt;9)</t>
  </si>
  <si>
    <t>p(x&lt;6)</t>
  </si>
  <si>
    <t>p(x&lt;9)</t>
  </si>
  <si>
    <t>Será que a % de tempo que o vento sopra em uma determinada</t>
  </si>
  <si>
    <t>velocidade é normalmente distribuída?</t>
  </si>
  <si>
    <r>
      <t xml:space="preserve">à </t>
    </r>
    <r>
      <rPr>
        <sz val="11"/>
        <color theme="1"/>
        <rFont val="Arial"/>
        <family val="2"/>
      </rPr>
      <t>histograma comparando dados reais amostrados com</t>
    </r>
  </si>
  <si>
    <t>teóricos da PDF Weibull e normal</t>
  </si>
  <si>
    <t>frequencia observada</t>
  </si>
  <si>
    <t>ntervalo</t>
  </si>
  <si>
    <t>velocidade (m/s) frequência</t>
  </si>
  <si>
    <t>frequencia relativa</t>
  </si>
  <si>
    <t>frequencia esperada</t>
  </si>
  <si>
    <t>auxiliar</t>
  </si>
  <si>
    <t>parametros de distribuição</t>
  </si>
  <si>
    <t>soma 1:</t>
  </si>
  <si>
    <t>mediçoes</t>
  </si>
  <si>
    <t>soma 2:</t>
  </si>
  <si>
    <t>media: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</si>
</sst>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9" formatCode="0.0000"/>
    <numFmt numFmtId="171" formatCode="0.0"/>
    <numFmt numFmtId="172" formatCode="0.0%"/>
    <numFmt numFmtId="175" formatCode="0.000000"/>
    <numFmt numFmtId="178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7"/>
      <color rgb="FF262626"/>
      <name val="Arial"/>
      <family val="2"/>
    </font>
    <font>
      <sz val="7"/>
      <color theme="1"/>
      <name val="Arial"/>
      <family val="2"/>
    </font>
    <font>
      <sz val="10"/>
      <color rgb="FF262626"/>
      <name val="Arial"/>
      <family val="2"/>
    </font>
    <font>
      <sz val="8"/>
      <color rgb="FF262626"/>
      <name val="Arial"/>
      <family val="2"/>
    </font>
    <font>
      <sz val="8"/>
      <color theme="1"/>
      <name val="Aptos Narrow"/>
      <family val="2"/>
      <scheme val="minor"/>
    </font>
    <font>
      <sz val="9"/>
      <color theme="1"/>
      <name val="Arial"/>
      <family val="2"/>
    </font>
    <font>
      <sz val="10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8"/>
      <color theme="1"/>
      <name val="Arial"/>
      <family val="2"/>
    </font>
    <font>
      <sz val="9"/>
      <color rgb="FF262626"/>
      <name val="Arial"/>
      <family val="2"/>
    </font>
    <font>
      <sz val="11"/>
      <color rgb="FF262626"/>
      <name val="Times New Roman"/>
      <family val="1"/>
    </font>
    <font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E8CAE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81C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169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1" fillId="0" borderId="0" xfId="0" applyFont="1"/>
    <xf numFmtId="0" fontId="0" fillId="2" borderId="0" xfId="0" applyFill="1"/>
    <xf numFmtId="0" fontId="5" fillId="2" borderId="0" xfId="0" applyFont="1" applyFill="1"/>
    <xf numFmtId="0" fontId="11" fillId="2" borderId="0" xfId="0" applyFont="1" applyFill="1"/>
    <xf numFmtId="0" fontId="0" fillId="3" borderId="0" xfId="0" applyFill="1"/>
    <xf numFmtId="0" fontId="5" fillId="3" borderId="0" xfId="0" applyFont="1" applyFill="1"/>
    <xf numFmtId="0" fontId="2" fillId="3" borderId="0" xfId="0" applyFont="1" applyFill="1" applyAlignment="1">
      <alignment horizontal="center" vertical="center" wrapText="1"/>
    </xf>
    <xf numFmtId="1" fontId="0" fillId="0" borderId="0" xfId="0" applyNumberFormat="1"/>
    <xf numFmtId="0" fontId="1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0" xfId="0" applyNumberFormat="1" applyFill="1"/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9" fillId="4" borderId="0" xfId="0" applyFont="1" applyFill="1" applyAlignment="1">
      <alignment vertical="center" wrapText="1"/>
    </xf>
    <xf numFmtId="0" fontId="10" fillId="4" borderId="0" xfId="0" applyFont="1" applyFill="1"/>
    <xf numFmtId="0" fontId="8" fillId="4" borderId="0" xfId="0" applyFont="1" applyFill="1" applyAlignment="1">
      <alignment vertical="center" wrapText="1"/>
    </xf>
    <xf numFmtId="44" fontId="0" fillId="4" borderId="0" xfId="2" applyFont="1" applyFill="1"/>
    <xf numFmtId="0" fontId="0" fillId="4" borderId="0" xfId="0" applyFill="1"/>
    <xf numFmtId="44" fontId="0" fillId="4" borderId="0" xfId="0" applyNumberFormat="1" applyFill="1"/>
    <xf numFmtId="0" fontId="7" fillId="4" borderId="0" xfId="0" applyFont="1" applyFill="1"/>
    <xf numFmtId="171" fontId="0" fillId="4" borderId="0" xfId="0" applyNumberFormat="1" applyFill="1"/>
    <xf numFmtId="2" fontId="0" fillId="4" borderId="0" xfId="0" applyNumberForma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center" vertical="top" wrapText="1"/>
    </xf>
    <xf numFmtId="0" fontId="4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left"/>
    </xf>
    <xf numFmtId="0" fontId="3" fillId="5" borderId="0" xfId="0" applyFont="1" applyFill="1"/>
    <xf numFmtId="0" fontId="0" fillId="5" borderId="0" xfId="0" applyNumberFormat="1" applyFill="1"/>
    <xf numFmtId="0" fontId="0" fillId="6" borderId="0" xfId="0" applyFill="1"/>
    <xf numFmtId="9" fontId="0" fillId="0" borderId="0" xfId="3" applyFont="1"/>
    <xf numFmtId="172" fontId="0" fillId="0" borderId="0" xfId="3" applyNumberFormat="1" applyFont="1"/>
    <xf numFmtId="0" fontId="0" fillId="7" borderId="0" xfId="0" applyFill="1"/>
    <xf numFmtId="0" fontId="11" fillId="7" borderId="0" xfId="0" applyFont="1" applyFill="1"/>
    <xf numFmtId="0" fontId="0" fillId="8" borderId="0" xfId="0" applyFill="1"/>
    <xf numFmtId="0" fontId="15" fillId="0" borderId="0" xfId="0" applyFont="1" applyAlignment="1">
      <alignment vertical="center"/>
    </xf>
    <xf numFmtId="0" fontId="15" fillId="8" borderId="0" xfId="0" applyFont="1" applyFill="1" applyAlignment="1">
      <alignment vertical="center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center" wrapText="1"/>
    </xf>
    <xf numFmtId="0" fontId="5" fillId="5" borderId="0" xfId="0" applyFont="1" applyFill="1"/>
    <xf numFmtId="0" fontId="0" fillId="0" borderId="0" xfId="0" applyFont="1"/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75" fontId="0" fillId="0" borderId="0" xfId="0" applyNumberFormat="1"/>
    <xf numFmtId="0" fontId="11" fillId="9" borderId="0" xfId="0" applyFont="1" applyFill="1"/>
    <xf numFmtId="0" fontId="0" fillId="9" borderId="0" xfId="0" applyFill="1"/>
    <xf numFmtId="0" fontId="15" fillId="9" borderId="0" xfId="0" applyFont="1" applyFill="1" applyAlignment="1">
      <alignment vertical="center"/>
    </xf>
    <xf numFmtId="2" fontId="0" fillId="9" borderId="0" xfId="0" applyNumberFormat="1" applyFill="1"/>
    <xf numFmtId="0" fontId="11" fillId="10" borderId="0" xfId="0" applyFont="1" applyFill="1"/>
    <xf numFmtId="0" fontId="0" fillId="10" borderId="0" xfId="0" applyFill="1"/>
    <xf numFmtId="0" fontId="0" fillId="10" borderId="0" xfId="0" applyFill="1" applyAlignment="1">
      <alignment horizontal="center" wrapText="1"/>
    </xf>
    <xf numFmtId="0" fontId="11" fillId="11" borderId="0" xfId="0" applyFont="1" applyFill="1"/>
    <xf numFmtId="0" fontId="0" fillId="11" borderId="0" xfId="0" applyFill="1"/>
    <xf numFmtId="43" fontId="0" fillId="0" borderId="0" xfId="0" applyNumberFormat="1"/>
    <xf numFmtId="9" fontId="0" fillId="11" borderId="0" xfId="3" applyFont="1" applyFill="1" applyAlignment="1">
      <alignment horizontal="center"/>
    </xf>
    <xf numFmtId="0" fontId="0" fillId="11" borderId="0" xfId="0" applyFill="1" applyAlignment="1">
      <alignment horizontal="center"/>
    </xf>
    <xf numFmtId="9" fontId="0" fillId="11" borderId="0" xfId="3" applyFont="1" applyFill="1"/>
    <xf numFmtId="16" fontId="0" fillId="11" borderId="0" xfId="0" quotePrefix="1" applyNumberFormat="1" applyFill="1" applyAlignment="1">
      <alignment horizontal="center"/>
    </xf>
    <xf numFmtId="0" fontId="0" fillId="11" borderId="0" xfId="0" quotePrefix="1" applyFill="1" applyAlignment="1">
      <alignment horizontal="center"/>
    </xf>
    <xf numFmtId="43" fontId="0" fillId="11" borderId="0" xfId="1" applyFont="1" applyFill="1"/>
    <xf numFmtId="0" fontId="11" fillId="12" borderId="0" xfId="0" applyFont="1" applyFill="1"/>
    <xf numFmtId="0" fontId="0" fillId="12" borderId="0" xfId="0" applyFill="1"/>
    <xf numFmtId="0" fontId="15" fillId="12" borderId="0" xfId="0" applyFont="1" applyFill="1" applyAlignment="1">
      <alignment vertical="center"/>
    </xf>
    <xf numFmtId="0" fontId="11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 vertical="center"/>
    </xf>
    <xf numFmtId="16" fontId="0" fillId="13" borderId="0" xfId="0" quotePrefix="1" applyNumberFormat="1" applyFill="1" applyAlignment="1">
      <alignment horizontal="center" vertical="center"/>
    </xf>
    <xf numFmtId="0" fontId="0" fillId="13" borderId="0" xfId="0" quotePrefix="1" applyFill="1" applyAlignment="1">
      <alignment horizontal="center" vertical="center"/>
    </xf>
    <xf numFmtId="0" fontId="0" fillId="13" borderId="0" xfId="0" quotePrefix="1" applyFill="1"/>
    <xf numFmtId="43" fontId="0" fillId="13" borderId="0" xfId="1" applyNumberFormat="1" applyFont="1" applyFill="1"/>
    <xf numFmtId="43" fontId="0" fillId="13" borderId="0" xfId="0" applyNumberFormat="1" applyFill="1"/>
    <xf numFmtId="0" fontId="11" fillId="14" borderId="0" xfId="0" applyFont="1" applyFill="1"/>
    <xf numFmtId="0" fontId="0" fillId="14" borderId="0" xfId="0" applyFill="1"/>
    <xf numFmtId="0" fontId="2" fillId="0" borderId="0" xfId="0" applyFont="1"/>
    <xf numFmtId="0" fontId="11" fillId="15" borderId="0" xfId="0" applyFont="1" applyFill="1"/>
    <xf numFmtId="0" fontId="0" fillId="15" borderId="0" xfId="0" applyFill="1"/>
    <xf numFmtId="0" fontId="15" fillId="15" borderId="0" xfId="0" applyFont="1" applyFill="1" applyAlignment="1">
      <alignment vertical="center"/>
    </xf>
    <xf numFmtId="0" fontId="0" fillId="16" borderId="0" xfId="0" applyFill="1"/>
    <xf numFmtId="9" fontId="0" fillId="16" borderId="0" xfId="3" applyFont="1" applyFill="1"/>
    <xf numFmtId="9" fontId="0" fillId="16" borderId="0" xfId="0" applyNumberFormat="1" applyFill="1"/>
    <xf numFmtId="0" fontId="9" fillId="17" borderId="0" xfId="0" applyFont="1" applyFill="1" applyAlignment="1">
      <alignment vertical="center"/>
    </xf>
    <xf numFmtId="9" fontId="0" fillId="17" borderId="0" xfId="3" applyFont="1" applyFill="1"/>
    <xf numFmtId="0" fontId="0" fillId="17" borderId="0" xfId="0" applyFill="1"/>
    <xf numFmtId="172" fontId="0" fillId="17" borderId="0" xfId="3" applyNumberFormat="1" applyFont="1" applyFill="1"/>
    <xf numFmtId="172" fontId="0" fillId="17" borderId="0" xfId="0" applyNumberFormat="1" applyFill="1"/>
    <xf numFmtId="0" fontId="14" fillId="16" borderId="0" xfId="0" applyFont="1" applyFill="1"/>
    <xf numFmtId="0" fontId="16" fillId="0" borderId="0" xfId="0" applyFont="1" applyAlignment="1">
      <alignment vertical="center"/>
    </xf>
    <xf numFmtId="10" fontId="0" fillId="0" borderId="0" xfId="3" applyNumberFormat="1" applyFont="1"/>
    <xf numFmtId="10" fontId="0" fillId="0" borderId="0" xfId="3" quotePrefix="1" applyNumberFormat="1" applyFont="1"/>
    <xf numFmtId="0" fontId="0" fillId="18" borderId="0" xfId="0" applyFill="1"/>
    <xf numFmtId="178" fontId="0" fillId="0" borderId="0" xfId="1" applyNumberFormat="1" applyFont="1"/>
    <xf numFmtId="0" fontId="0" fillId="9" borderId="0" xfId="0" applyFill="1" applyAlignment="1">
      <alignment horizontal="center" vertical="top" wrapText="1"/>
    </xf>
    <xf numFmtId="0" fontId="0" fillId="0" borderId="0" xfId="0"/>
    <xf numFmtId="0" fontId="14" fillId="0" borderId="0" xfId="0" applyFont="1"/>
    <xf numFmtId="9" fontId="0" fillId="0" borderId="0" xfId="3" applyFont="1"/>
    <xf numFmtId="0" fontId="3" fillId="0" borderId="0" xfId="0" applyFont="1"/>
    <xf numFmtId="0" fontId="17" fillId="0" borderId="0" xfId="0" applyFont="1"/>
    <xf numFmtId="0" fontId="0" fillId="9" borderId="0" xfId="0" applyFill="1"/>
    <xf numFmtId="0" fontId="14" fillId="9" borderId="0" xfId="0" applyFont="1" applyFill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7"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</dxfs>
  <tableStyles count="0" defaultTableStyle="TableStyleMedium2" defaultPivotStyle="PivotStyleLight16"/>
  <colors>
    <mruColors>
      <color rgb="FFFF81C0"/>
      <color rgb="FFFF66FF"/>
      <color rgb="FFE8CAE9"/>
      <color rgb="FF99FF99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NUMERO</a:t>
            </a:r>
            <a:r>
              <a:rPr lang="pt-BR" baseline="0"/>
              <a:t> DE BEBES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'Atividades da aula 01 - A e B'!$A$17:$A$27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'Atividades da aula 01 - A e B'!$B$17:$B$27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25</c:v>
                </c:pt>
                <c:pt idx="5">
                  <c:v>35</c:v>
                </c:pt>
                <c:pt idx="6">
                  <c:v>198</c:v>
                </c:pt>
                <c:pt idx="7">
                  <c:v>367</c:v>
                </c:pt>
                <c:pt idx="8">
                  <c:v>216</c:v>
                </c:pt>
                <c:pt idx="9">
                  <c:v>131</c:v>
                </c:pt>
                <c:pt idx="1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9-4324-947C-80A12EA79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45888"/>
        <c:axId val="1129842528"/>
      </c:barChart>
      <c:catAx>
        <c:axId val="112984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42528"/>
        <c:crosses val="autoZero"/>
        <c:auto val="1"/>
        <c:lblAlgn val="ctr"/>
        <c:lblOffset val="100"/>
        <c:noMultiLvlLbl val="0"/>
      </c:catAx>
      <c:valAx>
        <c:axId val="11298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4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'Atividade proposta da aula 1'!$A$10:$A$25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9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6</c:v>
                </c:pt>
              </c:numCache>
            </c:numRef>
          </c:xVal>
          <c:yVal>
            <c:numRef>
              <c:f>'Atividade proposta da aula 1'!$B$10:$B$25</c:f>
              <c:numCache>
                <c:formatCode>_("R$"* #,##0.00_);_("R$"* \(#,##0.00\);_("R$"* "-"??_);_(@_)</c:formatCode>
                <c:ptCount val="16"/>
                <c:pt idx="0">
                  <c:v>2894.29</c:v>
                </c:pt>
                <c:pt idx="1">
                  <c:v>7494.89</c:v>
                </c:pt>
                <c:pt idx="2">
                  <c:v>10692.09</c:v>
                </c:pt>
                <c:pt idx="3">
                  <c:v>12274.6</c:v>
                </c:pt>
                <c:pt idx="4">
                  <c:v>3410.77</c:v>
                </c:pt>
                <c:pt idx="5">
                  <c:v>1830.15</c:v>
                </c:pt>
                <c:pt idx="6">
                  <c:v>2933.34</c:v>
                </c:pt>
                <c:pt idx="7">
                  <c:v>4381.3</c:v>
                </c:pt>
                <c:pt idx="8">
                  <c:v>7515.24</c:v>
                </c:pt>
                <c:pt idx="9">
                  <c:v>10156</c:v>
                </c:pt>
                <c:pt idx="10">
                  <c:v>14598.99</c:v>
                </c:pt>
                <c:pt idx="11">
                  <c:v>8183.62</c:v>
                </c:pt>
                <c:pt idx="12">
                  <c:v>3701.72</c:v>
                </c:pt>
                <c:pt idx="13">
                  <c:v>6023.77</c:v>
                </c:pt>
                <c:pt idx="14">
                  <c:v>8511.08</c:v>
                </c:pt>
                <c:pt idx="15">
                  <c:v>9075.65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8-4F1E-B893-B8C51FB50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827536"/>
        <c:axId val="1352829456"/>
      </c:scatterChart>
      <c:valAx>
        <c:axId val="135282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2829456"/>
        <c:crosses val="autoZero"/>
        <c:crossBetween val="midCat"/>
      </c:valAx>
      <c:valAx>
        <c:axId val="13528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282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[Planejamento Experimental e Análise de Dados.xlsx]ATIVIDADE PROPOSTA (1)!Tabela dinâmica42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AVALIAÇÃO</a:t>
            </a:r>
            <a:r>
              <a:rPr lang="en-US" baseline="0"/>
              <a:t> SOBRE A REVISTA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'ATIVIDADE PROPOSTA (1)'!$B$149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'ATIVIDADE PROPOSTA (1)'!$A$150:$A$153</c:f>
              <c:strCache>
                <c:ptCount val="4"/>
                <c:pt idx="0">
                  <c:v>B</c:v>
                </c:pt>
                <c:pt idx="1">
                  <c:v>O</c:v>
                </c:pt>
                <c:pt idx="2">
                  <c:v>P</c:v>
                </c:pt>
                <c:pt idx="3">
                  <c:v>R</c:v>
                </c:pt>
              </c:strCache>
            </c:strRef>
          </c:cat>
          <c:val>
            <c:numRef>
              <c:f>'ATIVIDADE PROPOSTA (1)'!$B$150:$B$153</c:f>
              <c:numCache>
                <c:formatCode>General</c:formatCode>
                <c:ptCount val="4"/>
                <c:pt idx="0">
                  <c:v>53</c:v>
                </c:pt>
                <c:pt idx="1">
                  <c:v>34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4-44B8-BA4F-51DE560E438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dados</a:t>
            </a:r>
            <a:r>
              <a:rPr lang="pt-BR" baseline="0"/>
              <a:t> reais vs distribuição normal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'[1]aula 5- teste  (3)'!$A$8:$A$25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'[1]aula 5- teste  (3)'!$C$8:$C$25</c:f>
              <c:numCache>
                <c:formatCode>General</c:formatCode>
                <c:ptCount val="18"/>
                <c:pt idx="0">
                  <c:v>4.4802867383512545E-4</c:v>
                </c:pt>
                <c:pt idx="1">
                  <c:v>6.9444444444444448E-2</c:v>
                </c:pt>
                <c:pt idx="2">
                  <c:v>7.6612903225806453E-2</c:v>
                </c:pt>
                <c:pt idx="3">
                  <c:v>0.11827956989247312</c:v>
                </c:pt>
                <c:pt idx="4">
                  <c:v>0.13597670250896057</c:v>
                </c:pt>
                <c:pt idx="5">
                  <c:v>0.16868279569892472</c:v>
                </c:pt>
                <c:pt idx="6">
                  <c:v>0.16084229390681004</c:v>
                </c:pt>
                <c:pt idx="7">
                  <c:v>9.6102150537634407E-2</c:v>
                </c:pt>
                <c:pt idx="8">
                  <c:v>7.5940860215053765E-2</c:v>
                </c:pt>
                <c:pt idx="9">
                  <c:v>5.3763440860215055E-2</c:v>
                </c:pt>
                <c:pt idx="10">
                  <c:v>2.9793906810035842E-2</c:v>
                </c:pt>
                <c:pt idx="11">
                  <c:v>7.6164874551971325E-3</c:v>
                </c:pt>
                <c:pt idx="12">
                  <c:v>2.9121863799283156E-3</c:v>
                </c:pt>
                <c:pt idx="13">
                  <c:v>1.3440860215053765E-3</c:v>
                </c:pt>
                <c:pt idx="14">
                  <c:v>4.4802867383512545E-4</c:v>
                </c:pt>
                <c:pt idx="15">
                  <c:v>1.3440860215053765E-3</c:v>
                </c:pt>
                <c:pt idx="16">
                  <c:v>4.4802867383512545E-4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8-42B2-8A8C-9FF26C56A37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'[1]aula 5- teste  (3)'!$A$8:$A$25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'[1]aula 5- teste  (3)'!$D$8:$D$25</c:f>
              <c:numCache>
                <c:formatCode>General</c:formatCode>
                <c:ptCount val="18"/>
                <c:pt idx="0">
                  <c:v>1.9475917871148326E-2</c:v>
                </c:pt>
                <c:pt idx="1">
                  <c:v>2.851085866460246E-2</c:v>
                </c:pt>
                <c:pt idx="2">
                  <c:v>5.5003503919244551E-2</c:v>
                </c:pt>
                <c:pt idx="3">
                  <c:v>9.0612733332006173E-2</c:v>
                </c:pt>
                <c:pt idx="4">
                  <c:v>0.12747180901667088</c:v>
                </c:pt>
                <c:pt idx="5">
                  <c:v>0.15313346359291596</c:v>
                </c:pt>
                <c:pt idx="6">
                  <c:v>0.1570940739979913</c:v>
                </c:pt>
                <c:pt idx="7">
                  <c:v>0.13762065405047719</c:v>
                </c:pt>
                <c:pt idx="8">
                  <c:v>0.10295314025225366</c:v>
                </c:pt>
                <c:pt idx="9">
                  <c:v>6.5769340230099393E-2</c:v>
                </c:pt>
                <c:pt idx="10">
                  <c:v>3.587804462106281E-2</c:v>
                </c:pt>
                <c:pt idx="11">
                  <c:v>1.6712704982466575E-2</c:v>
                </c:pt>
                <c:pt idx="12">
                  <c:v>6.6476272494687683E-3</c:v>
                </c:pt>
                <c:pt idx="13">
                  <c:v>2.2577496219835513E-3</c:v>
                </c:pt>
                <c:pt idx="14">
                  <c:v>6.5472596552218487E-4</c:v>
                </c:pt>
                <c:pt idx="15">
                  <c:v>1.6210702008401245E-4</c:v>
                </c:pt>
                <c:pt idx="16">
                  <c:v>3.4267692794798243E-5</c:v>
                </c:pt>
                <c:pt idx="17">
                  <c:v>6.1842877869811019E-6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8-42B2-8A8C-9FF26C56A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79456"/>
        <c:axId val="131282368"/>
      </c:barChart>
      <c:catAx>
        <c:axId val="13127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282368"/>
        <c:crosses val="autoZero"/>
        <c:auto val="1"/>
        <c:lblAlgn val="ctr"/>
        <c:lblOffset val="100"/>
        <c:noMultiLvlLbl val="0"/>
      </c:catAx>
      <c:valAx>
        <c:axId val="1312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27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dados</a:t>
            </a:r>
            <a:r>
              <a:rPr lang="pt-BR" baseline="0"/>
              <a:t> reais vs distribuição normal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'[1]aula 5- teste  (2)'!$A$8:$A$25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'[1]aula 5- teste  (2)'!$C$8:$C$25</c:f>
              <c:numCache>
                <c:formatCode>General</c:formatCode>
                <c:ptCount val="18"/>
                <c:pt idx="0">
                  <c:v>4.4802867383512545E-4</c:v>
                </c:pt>
                <c:pt idx="1">
                  <c:v>6.9444444444444448E-2</c:v>
                </c:pt>
                <c:pt idx="2">
                  <c:v>7.6612903225806453E-2</c:v>
                </c:pt>
                <c:pt idx="3">
                  <c:v>0.11827956989247312</c:v>
                </c:pt>
                <c:pt idx="4">
                  <c:v>0.13597670250896057</c:v>
                </c:pt>
                <c:pt idx="5">
                  <c:v>0.16868279569892472</c:v>
                </c:pt>
                <c:pt idx="6">
                  <c:v>0.16084229390681004</c:v>
                </c:pt>
                <c:pt idx="7">
                  <c:v>9.6102150537634407E-2</c:v>
                </c:pt>
                <c:pt idx="8">
                  <c:v>7.5940860215053765E-2</c:v>
                </c:pt>
                <c:pt idx="9">
                  <c:v>5.3763440860215055E-2</c:v>
                </c:pt>
                <c:pt idx="10">
                  <c:v>2.9793906810035842E-2</c:v>
                </c:pt>
                <c:pt idx="11">
                  <c:v>7.6164874551971325E-3</c:v>
                </c:pt>
                <c:pt idx="12">
                  <c:v>2.9121863799283156E-3</c:v>
                </c:pt>
                <c:pt idx="13">
                  <c:v>1.3440860215053765E-3</c:v>
                </c:pt>
                <c:pt idx="14">
                  <c:v>4.4802867383512545E-4</c:v>
                </c:pt>
                <c:pt idx="15">
                  <c:v>1.3440860215053765E-3</c:v>
                </c:pt>
                <c:pt idx="16">
                  <c:v>4.4802867383512545E-4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4-43EC-8A34-EA0192BD873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'[1]aula 5- teste  (2)'!$A$8:$A$25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'[1]aula 5- teste  (2)'!$D$8:$D$25</c:f>
              <c:numCache>
                <c:formatCode>General</c:formatCode>
                <c:ptCount val="18"/>
                <c:pt idx="0">
                  <c:v>3.0221082492482045E-2</c:v>
                </c:pt>
                <c:pt idx="1">
                  <c:v>4.1988472868258055E-2</c:v>
                </c:pt>
                <c:pt idx="2">
                  <c:v>7.6610592936095415E-2</c:v>
                </c:pt>
                <c:pt idx="3">
                  <c:v>0.11766330873353611</c:v>
                </c:pt>
                <c:pt idx="4">
                  <c:v>0.15212301035624132</c:v>
                </c:pt>
                <c:pt idx="5">
                  <c:v>0.16555995562786335</c:v>
                </c:pt>
                <c:pt idx="6">
                  <c:v>0.15167844052320478</c:v>
                </c:pt>
                <c:pt idx="7">
                  <c:v>0.11697657142749562</c:v>
                </c:pt>
                <c:pt idx="8">
                  <c:v>7.5940845995149053E-2</c:v>
                </c:pt>
                <c:pt idx="9">
                  <c:v>4.1499732509200027E-2</c:v>
                </c:pt>
                <c:pt idx="10">
                  <c:v>1.9089616373089813E-2</c:v>
                </c:pt>
                <c:pt idx="11">
                  <c:v>7.3912332878317555E-3</c:v>
                </c:pt>
                <c:pt idx="12">
                  <c:v>2.4087262282236344E-3</c:v>
                </c:pt>
                <c:pt idx="13">
                  <c:v>6.6067714457085369E-4</c:v>
                </c:pt>
                <c:pt idx="14">
                  <c:v>1.5251081441136627E-4</c:v>
                </c:pt>
                <c:pt idx="15">
                  <c:v>2.9627683880040223E-5</c:v>
                </c:pt>
                <c:pt idx="16">
                  <c:v>4.843451086089523E-6</c:v>
                </c:pt>
                <c:pt idx="17">
                  <c:v>6.6626235950550949E-7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4-43EC-8A34-EA0192BD8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79456"/>
        <c:axId val="131282368"/>
      </c:barChart>
      <c:catAx>
        <c:axId val="13127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282368"/>
        <c:crosses val="autoZero"/>
        <c:auto val="1"/>
        <c:lblAlgn val="ctr"/>
        <c:lblOffset val="100"/>
        <c:noMultiLvlLbl val="0"/>
      </c:catAx>
      <c:valAx>
        <c:axId val="1312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27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CRIANÇA (M) X ALTURA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CRIANÇA (M) X ALTURA</a:t>
          </a:r>
        </a:p>
      </cx:txPr>
    </cx:title>
    <cx:plotArea>
      <cx:plotAreaRegion>
        <cx:series layoutId="clusteredColumn" uniqueId="{02870918-51A2-4BF4-9372-3FF31D5C2A3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pt-BR" sz="900" b="0" i="0" baseline="0">
                <a:effectLst/>
              </a:rPr>
              <a:t>CRIANÇA (F) X ALTURA</a:t>
            </a:r>
            <a:endParaRPr lang="pt-BR" sz="900">
              <a:effectLst/>
            </a:endParaRPr>
          </a:p>
        </cx:rich>
      </cx:tx>
    </cx:title>
    <cx:plotArea>
      <cx:plotAreaRegion>
        <cx:series layoutId="clusteredColumn" uniqueId="{65E29A97-74FE-4ACA-B183-8CD27C46775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CRIANÇA (F) X ALTURA</a:t>
            </a:r>
            <a:endParaRPr lang="pt-BR">
              <a:effectLst/>
            </a:endParaRPr>
          </a:p>
        </cx:rich>
      </cx:tx>
    </cx:title>
    <cx:plotArea>
      <cx:plotAreaRegion>
        <cx:series layoutId="boxWhisker" uniqueId="{5D5B0E2D-96C3-48FB-9B70-1BA8ED8C5FA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CRIANÇA (M) X ALTURA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CRIANÇA (M) X ALTURA</a:t>
          </a:r>
        </a:p>
      </cx:txPr>
    </cx:title>
    <cx:plotArea>
      <cx:plotAreaRegion>
        <cx:series layoutId="boxWhisker" uniqueId="{AB7FAA1E-649D-4773-B7FE-755730B2A65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anos x salario de 15 funcionarios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anos x salario de 15 funcionarios</a:t>
          </a:r>
        </a:p>
      </cx:txPr>
    </cx:title>
    <cx:plotArea>
      <cx:plotAreaRegion>
        <cx:series layoutId="clusteredColumn" uniqueId="{7834AC89-8570-46BA-909E-ED5473968E24}" formatIdx="0">
          <cx:dataId val="0"/>
          <cx:layoutPr>
            <cx:binning intervalClosed="r">
              <cx:binCount val="4"/>
            </cx:binning>
          </cx:layoutPr>
        </cx:series>
        <cx:series layoutId="clusteredColumn" hidden="1" uniqueId="{A0A5DB29-3D79-4B8C-BD36-A28E6346862E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9ADA5BD6-634B-4708-A9B2-248DB7D8424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589055-75C5-47CB-A803-2446A1B2A525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/>
    <cx:plotArea>
      <cx:plotAreaRegion>
        <cx:series layoutId="clusteredColumn" uniqueId="{92579EE6-9E43-4FA1-BFAC-4DF4ED084A3B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tempos de sobrevivencia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tempos de sobrevivencia</a:t>
          </a:r>
        </a:p>
      </cx:txPr>
    </cx:title>
    <cx:plotArea>
      <cx:plotAreaRegion>
        <cx:series layoutId="boxWhisker" uniqueId="{C529F883-9729-4CAC-AE2B-01920E79F60B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sites com conteudos violentos,preconceituosos e apologia as drogas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sites com conteudos violentos,preconceituosos e apologia as drogas</a:t>
          </a:r>
        </a:p>
      </cx:txPr>
    </cx:title>
    <cx:plotArea>
      <cx:plotAreaRegion>
        <cx:series layoutId="boxWhisker" uniqueId="{A5CAA409-B1FF-40EF-816C-141E9BF7592B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histograma de frequ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histograma de frequ</a:t>
          </a:r>
        </a:p>
      </cx:txPr>
    </cx:title>
    <cx:plotArea>
      <cx:plotAreaRegion>
        <cx:series layoutId="clusteredColumn" uniqueId="{9E465523-E287-4185-9513-BAD82B5F0918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distribuição de frequência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distribuição de frequência</a:t>
          </a:r>
        </a:p>
      </cx:txPr>
    </cx:title>
    <cx:plotArea>
      <cx:plotAreaRegion>
        <cx:series layoutId="clusteredColumn" uniqueId="{222780F7-AC9A-4468-8FBC-A98E82074A88}">
          <cx:dataId val="0"/>
          <cx:layoutPr>
            <cx:binning intervalClosed="r">
              <cx:binCount val="5"/>
            </cx:binning>
          </cx:layoutPr>
          <cx:axisId val="1"/>
        </cx:series>
        <cx:series layoutId="paretoLine" ownerIdx="0" uniqueId="{8D026BE5-B681-4B12-A106-F4CA60327A0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/>
    <cx:plotArea>
      <cx:plotAreaRegion>
        <cx:series layoutId="boxWhisker" uniqueId="{76251DA3-1B11-4659-8354-2DA5D4AA6B9E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openxmlformats.org/officeDocument/2006/relationships/chart" Target="../charts/chart2.xml"/><Relationship Id="rId1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customXml" Target="../ink/ink7.xml"/><Relationship Id="rId18" Type="http://schemas.openxmlformats.org/officeDocument/2006/relationships/image" Target="../media/image14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11.png"/><Relationship Id="rId17" Type="http://schemas.openxmlformats.org/officeDocument/2006/relationships/customXml" Target="../ink/ink9.xml"/><Relationship Id="rId2" Type="http://schemas.openxmlformats.org/officeDocument/2006/relationships/image" Target="../media/image6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customXml" Target="../ink/ink1.xml"/><Relationship Id="rId6" Type="http://schemas.openxmlformats.org/officeDocument/2006/relationships/image" Target="../media/image8.png"/><Relationship Id="rId11" Type="http://schemas.openxmlformats.org/officeDocument/2006/relationships/customXml" Target="../ink/ink6.xml"/><Relationship Id="rId24" Type="http://schemas.openxmlformats.org/officeDocument/2006/relationships/image" Target="../media/image17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10.png"/><Relationship Id="rId19" Type="http://schemas.openxmlformats.org/officeDocument/2006/relationships/customXml" Target="../ink/ink10.xml"/><Relationship Id="rId4" Type="http://schemas.openxmlformats.org/officeDocument/2006/relationships/image" Target="../media/image7.png"/><Relationship Id="rId9" Type="http://schemas.openxmlformats.org/officeDocument/2006/relationships/customXml" Target="../ink/ink5.xml"/><Relationship Id="rId14" Type="http://schemas.openxmlformats.org/officeDocument/2006/relationships/image" Target="../media/image12.png"/><Relationship Id="rId22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9524</xdr:rowOff>
    </xdr:from>
    <xdr:to>
      <xdr:col>6</xdr:col>
      <xdr:colOff>515993</xdr:colOff>
      <xdr:row>12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F3ECEB-2D71-A080-117B-F220405E41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902" t="31808" r="6250" b="30284"/>
        <a:stretch/>
      </xdr:blipFill>
      <xdr:spPr>
        <a:xfrm>
          <a:off x="1" y="9524"/>
          <a:ext cx="4268842" cy="234315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161924</xdr:rowOff>
    </xdr:from>
    <xdr:to>
      <xdr:col>4</xdr:col>
      <xdr:colOff>523875</xdr:colOff>
      <xdr:row>42</xdr:row>
      <xdr:rowOff>138111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EA89732-4D92-3B2A-75B0-B43C5D21B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300037</xdr:colOff>
      <xdr:row>106</xdr:row>
      <xdr:rowOff>161925</xdr:rowOff>
    </xdr:from>
    <xdr:to>
      <xdr:col>8</xdr:col>
      <xdr:colOff>628650</xdr:colOff>
      <xdr:row>116</xdr:row>
      <xdr:rowOff>4761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D73941E-5ED5-39E5-DA4D-24D9D0817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5587" y="19973925"/>
              <a:ext cx="2833688" cy="1747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106</xdr:row>
      <xdr:rowOff>171450</xdr:rowOff>
    </xdr:from>
    <xdr:to>
      <xdr:col>4</xdr:col>
      <xdr:colOff>257175</xdr:colOff>
      <xdr:row>116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AE98D23D-692E-5F6F-D27A-C661E79D1C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364450"/>
              <a:ext cx="2752725" cy="177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121</xdr:row>
      <xdr:rowOff>19049</xdr:rowOff>
    </xdr:from>
    <xdr:to>
      <xdr:col>4</xdr:col>
      <xdr:colOff>304800</xdr:colOff>
      <xdr:row>130</xdr:row>
      <xdr:rowOff>109536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7C885BFC-BB39-A4B3-5A81-89C494CFF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3069549"/>
              <a:ext cx="2800350" cy="1804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309563</xdr:colOff>
      <xdr:row>121</xdr:row>
      <xdr:rowOff>19050</xdr:rowOff>
    </xdr:from>
    <xdr:to>
      <xdr:col>8</xdr:col>
      <xdr:colOff>581026</xdr:colOff>
      <xdr:row>130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5744BCF0-2DF9-2E80-3506-A568CA0212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5113" y="23069550"/>
              <a:ext cx="2776538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133350</xdr:rowOff>
    </xdr:from>
    <xdr:to>
      <xdr:col>5</xdr:col>
      <xdr:colOff>19050</xdr:colOff>
      <xdr:row>57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A3DE3F3-F061-95C6-C7FE-B9853BC543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924675"/>
              <a:ext cx="3514725" cy="2462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4762</xdr:colOff>
      <xdr:row>58</xdr:row>
      <xdr:rowOff>0</xdr:rowOff>
    </xdr:from>
    <xdr:to>
      <xdr:col>4</xdr:col>
      <xdr:colOff>581025</xdr:colOff>
      <xdr:row>70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06F6BD-EEBC-210A-57C7-E57798F7D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190499</xdr:rowOff>
    </xdr:from>
    <xdr:to>
      <xdr:col>4</xdr:col>
      <xdr:colOff>600075</xdr:colOff>
      <xdr:row>81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D8E4FBDB-C5AE-308B-57A0-73AF61E926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49324"/>
              <a:ext cx="3486150" cy="2009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153</xdr:row>
      <xdr:rowOff>9524</xdr:rowOff>
    </xdr:from>
    <xdr:to>
      <xdr:col>6</xdr:col>
      <xdr:colOff>600074</xdr:colOff>
      <xdr:row>168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E83895-CBB0-73A0-D39D-69CF5E1CC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9524</xdr:rowOff>
    </xdr:from>
    <xdr:to>
      <xdr:col>6</xdr:col>
      <xdr:colOff>9525</xdr:colOff>
      <xdr:row>54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1C6A77C-D83B-4F56-AA66-E6BA579B9C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439024"/>
              <a:ext cx="3695700" cy="2847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19049</xdr:rowOff>
    </xdr:from>
    <xdr:to>
      <xdr:col>4</xdr:col>
      <xdr:colOff>238124</xdr:colOff>
      <xdr:row>16</xdr:row>
      <xdr:rowOff>32228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3049694-B743-44F7-BAEC-523F51949E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76" t="3626" r="17852" b="65735"/>
        <a:stretch/>
      </xdr:blipFill>
      <xdr:spPr>
        <a:xfrm>
          <a:off x="0" y="12592049"/>
          <a:ext cx="2676524" cy="22991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76200</xdr:rowOff>
    </xdr:from>
    <xdr:to>
      <xdr:col>6</xdr:col>
      <xdr:colOff>295274</xdr:colOff>
      <xdr:row>37</xdr:row>
      <xdr:rowOff>142876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C070E1-40C9-4993-BEA6-34AF454DA8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66" t="53910" r="3538" b="14866"/>
        <a:stretch/>
      </xdr:blipFill>
      <xdr:spPr>
        <a:xfrm>
          <a:off x="0" y="16459200"/>
          <a:ext cx="3952874" cy="2543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14286</xdr:rowOff>
    </xdr:from>
    <xdr:to>
      <xdr:col>9</xdr:col>
      <xdr:colOff>371475</xdr:colOff>
      <xdr:row>30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9DBB7F2-B74B-4009-A339-8313968901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875" y="25950861"/>
              <a:ext cx="4600575" cy="4938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5</xdr:row>
      <xdr:rowOff>85724</xdr:rowOff>
    </xdr:from>
    <xdr:to>
      <xdr:col>5</xdr:col>
      <xdr:colOff>43643</xdr:colOff>
      <xdr:row>15</xdr:row>
      <xdr:rowOff>151845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7D2BD5-7EAB-40E5-881D-AB5DB80FA2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61" t="11984" r="51961" b="64051"/>
        <a:stretch/>
      </xdr:blipFill>
      <xdr:spPr>
        <a:xfrm>
          <a:off x="9526" y="44119799"/>
          <a:ext cx="3082117" cy="19711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85724</xdr:rowOff>
    </xdr:from>
    <xdr:to>
      <xdr:col>5</xdr:col>
      <xdr:colOff>351134</xdr:colOff>
      <xdr:row>37</xdr:row>
      <xdr:rowOff>9523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CD5EF52-3DB4-4512-BA07-7030A096E6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85" t="64488" r="47917" b="8279"/>
        <a:stretch/>
      </xdr:blipFill>
      <xdr:spPr>
        <a:xfrm>
          <a:off x="0" y="47548799"/>
          <a:ext cx="3399134" cy="259079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33337</xdr:rowOff>
    </xdr:from>
    <xdr:to>
      <xdr:col>8</xdr:col>
      <xdr:colOff>304800</xdr:colOff>
      <xdr:row>20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702C7B2-6875-44B7-8FAA-B3DC10D62A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175" y="52258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9524</xdr:rowOff>
    </xdr:from>
    <xdr:to>
      <xdr:col>6</xdr:col>
      <xdr:colOff>0</xdr:colOff>
      <xdr:row>57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3EFE63C-90F2-499A-B7D0-75B9437DBC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4714099"/>
              <a:ext cx="3686175" cy="2305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42862</xdr:colOff>
      <xdr:row>30</xdr:row>
      <xdr:rowOff>190499</xdr:rowOff>
    </xdr:from>
    <xdr:to>
      <xdr:col>5</xdr:col>
      <xdr:colOff>600075</xdr:colOff>
      <xdr:row>43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445B731-8344-4E12-BB79-FE8AC364BF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" y="72037574"/>
              <a:ext cx="3633788" cy="2438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64</xdr:row>
      <xdr:rowOff>19050</xdr:rowOff>
    </xdr:from>
    <xdr:to>
      <xdr:col>6</xdr:col>
      <xdr:colOff>28575</xdr:colOff>
      <xdr:row>76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6FCABAC1-7B95-4885-8282-CA4AABA569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8343125"/>
              <a:ext cx="3714750" cy="2371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31287</xdr:colOff>
      <xdr:row>3</xdr:row>
      <xdr:rowOff>41234</xdr:rowOff>
    </xdr:from>
    <xdr:to>
      <xdr:col>0</xdr:col>
      <xdr:colOff>149481</xdr:colOff>
      <xdr:row>3</xdr:row>
      <xdr:rowOff>159908</xdr:rowOff>
    </xdr:to>
    <xdr:pic>
      <xdr:nvPicPr>
        <xdr:cNvPr id="2" name="Gráfico 1" descr="Marca de seleção com preenchimento sólido">
          <a:extLst>
            <a:ext uri="{FF2B5EF4-FFF2-40B4-BE49-F238E27FC236}">
              <a16:creationId xmlns:a16="http://schemas.microsoft.com/office/drawing/2014/main" id="{2DA6C733-E4A1-4021-812D-4B15FFDF4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87" y="91128809"/>
          <a:ext cx="118194" cy="118674"/>
        </a:xfrm>
        <a:prstGeom prst="rect">
          <a:avLst/>
        </a:prstGeom>
      </xdr:spPr>
    </xdr:pic>
    <xdr:clientData/>
  </xdr:twoCellAnchor>
  <xdr:twoCellAnchor editAs="oneCell">
    <xdr:from>
      <xdr:col>0</xdr:col>
      <xdr:colOff>31287</xdr:colOff>
      <xdr:row>10</xdr:row>
      <xdr:rowOff>38239</xdr:rowOff>
    </xdr:from>
    <xdr:to>
      <xdr:col>0</xdr:col>
      <xdr:colOff>149481</xdr:colOff>
      <xdr:row>10</xdr:row>
      <xdr:rowOff>156913</xdr:rowOff>
    </xdr:to>
    <xdr:pic>
      <xdr:nvPicPr>
        <xdr:cNvPr id="3" name="Gráfico 2" descr="Marca de seleção com preenchimento sólido">
          <a:extLst>
            <a:ext uri="{FF2B5EF4-FFF2-40B4-BE49-F238E27FC236}">
              <a16:creationId xmlns:a16="http://schemas.microsoft.com/office/drawing/2014/main" id="{43911ECD-B690-4CA3-AA1D-D07509948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87" y="92459314"/>
          <a:ext cx="118194" cy="118674"/>
        </a:xfrm>
        <a:prstGeom prst="rect">
          <a:avLst/>
        </a:prstGeom>
      </xdr:spPr>
    </xdr:pic>
    <xdr:clientData/>
  </xdr:twoCellAnchor>
  <xdr:twoCellAnchor editAs="oneCell">
    <xdr:from>
      <xdr:col>0</xdr:col>
      <xdr:colOff>34763</xdr:colOff>
      <xdr:row>15</xdr:row>
      <xdr:rowOff>45191</xdr:rowOff>
    </xdr:from>
    <xdr:to>
      <xdr:col>0</xdr:col>
      <xdr:colOff>152957</xdr:colOff>
      <xdr:row>15</xdr:row>
      <xdr:rowOff>163865</xdr:rowOff>
    </xdr:to>
    <xdr:pic>
      <xdr:nvPicPr>
        <xdr:cNvPr id="4" name="Gráfico 3" descr="Marca de seleção com preenchimento sólido">
          <a:extLst>
            <a:ext uri="{FF2B5EF4-FFF2-40B4-BE49-F238E27FC236}">
              <a16:creationId xmlns:a16="http://schemas.microsoft.com/office/drawing/2014/main" id="{CE8CE9DC-5537-4270-9357-B17E2D91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763" y="93418766"/>
          <a:ext cx="118194" cy="118674"/>
        </a:xfrm>
        <a:prstGeom prst="rect">
          <a:avLst/>
        </a:prstGeom>
      </xdr:spPr>
    </xdr:pic>
    <xdr:clientData/>
  </xdr:twoCellAnchor>
  <xdr:twoCellAnchor editAs="oneCell">
    <xdr:from>
      <xdr:col>0</xdr:col>
      <xdr:colOff>41715</xdr:colOff>
      <xdr:row>18</xdr:row>
      <xdr:rowOff>45192</xdr:rowOff>
    </xdr:from>
    <xdr:to>
      <xdr:col>0</xdr:col>
      <xdr:colOff>159909</xdr:colOff>
      <xdr:row>18</xdr:row>
      <xdr:rowOff>163866</xdr:rowOff>
    </xdr:to>
    <xdr:pic>
      <xdr:nvPicPr>
        <xdr:cNvPr id="5" name="Gráfico 4" descr="Marca de seleção com preenchimento sólido">
          <a:extLst>
            <a:ext uri="{FF2B5EF4-FFF2-40B4-BE49-F238E27FC236}">
              <a16:creationId xmlns:a16="http://schemas.microsoft.com/office/drawing/2014/main" id="{71F6C86D-5485-4518-ADDA-9B965A464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715" y="93990267"/>
          <a:ext cx="118194" cy="118674"/>
        </a:xfrm>
        <a:prstGeom prst="rect">
          <a:avLst/>
        </a:prstGeom>
      </xdr:spPr>
    </xdr:pic>
    <xdr:clientData/>
  </xdr:twoCellAnchor>
  <xdr:twoCellAnchor editAs="oneCell">
    <xdr:from>
      <xdr:col>0</xdr:col>
      <xdr:colOff>41715</xdr:colOff>
      <xdr:row>25</xdr:row>
      <xdr:rowOff>45191</xdr:rowOff>
    </xdr:from>
    <xdr:to>
      <xdr:col>0</xdr:col>
      <xdr:colOff>159909</xdr:colOff>
      <xdr:row>25</xdr:row>
      <xdr:rowOff>163865</xdr:rowOff>
    </xdr:to>
    <xdr:pic>
      <xdr:nvPicPr>
        <xdr:cNvPr id="6" name="Gráfico 5" descr="Marca de seleção com preenchimento sólido">
          <a:extLst>
            <a:ext uri="{FF2B5EF4-FFF2-40B4-BE49-F238E27FC236}">
              <a16:creationId xmlns:a16="http://schemas.microsoft.com/office/drawing/2014/main" id="{A6520826-5F62-47FE-ADF7-70B52696F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715" y="95323766"/>
          <a:ext cx="118194" cy="118674"/>
        </a:xfrm>
        <a:prstGeom prst="rect">
          <a:avLst/>
        </a:prstGeom>
      </xdr:spPr>
    </xdr:pic>
    <xdr:clientData/>
  </xdr:twoCellAnchor>
  <xdr:twoCellAnchor editAs="oneCell">
    <xdr:from>
      <xdr:col>0</xdr:col>
      <xdr:colOff>41715</xdr:colOff>
      <xdr:row>30</xdr:row>
      <xdr:rowOff>48668</xdr:rowOff>
    </xdr:from>
    <xdr:to>
      <xdr:col>0</xdr:col>
      <xdr:colOff>159909</xdr:colOff>
      <xdr:row>30</xdr:row>
      <xdr:rowOff>167342</xdr:rowOff>
    </xdr:to>
    <xdr:pic>
      <xdr:nvPicPr>
        <xdr:cNvPr id="7" name="Gráfico 6" descr="Marca de seleção com preenchimento sólido">
          <a:extLst>
            <a:ext uri="{FF2B5EF4-FFF2-40B4-BE49-F238E27FC236}">
              <a16:creationId xmlns:a16="http://schemas.microsoft.com/office/drawing/2014/main" id="{3B54533C-168F-496A-8617-E18469871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715" y="96279743"/>
          <a:ext cx="118194" cy="118674"/>
        </a:xfrm>
        <a:prstGeom prst="rect">
          <a:avLst/>
        </a:prstGeom>
      </xdr:spPr>
    </xdr:pic>
    <xdr:clientData/>
  </xdr:twoCellAnchor>
  <xdr:twoCellAnchor editAs="oneCell">
    <xdr:from>
      <xdr:col>0</xdr:col>
      <xdr:colOff>38239</xdr:colOff>
      <xdr:row>35</xdr:row>
      <xdr:rowOff>45192</xdr:rowOff>
    </xdr:from>
    <xdr:to>
      <xdr:col>0</xdr:col>
      <xdr:colOff>156433</xdr:colOff>
      <xdr:row>35</xdr:row>
      <xdr:rowOff>163866</xdr:rowOff>
    </xdr:to>
    <xdr:pic>
      <xdr:nvPicPr>
        <xdr:cNvPr id="8" name="Gráfico 7" descr="Marca de seleção com preenchimento sólido">
          <a:extLst>
            <a:ext uri="{FF2B5EF4-FFF2-40B4-BE49-F238E27FC236}">
              <a16:creationId xmlns:a16="http://schemas.microsoft.com/office/drawing/2014/main" id="{F2D650C5-DB4B-4EED-B53F-96A813633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239" y="97228767"/>
          <a:ext cx="118194" cy="118674"/>
        </a:xfrm>
        <a:prstGeom prst="rect">
          <a:avLst/>
        </a:prstGeom>
      </xdr:spPr>
    </xdr:pic>
    <xdr:clientData/>
  </xdr:twoCellAnchor>
  <xdr:twoCellAnchor editAs="oneCell">
    <xdr:from>
      <xdr:col>0</xdr:col>
      <xdr:colOff>29766</xdr:colOff>
      <xdr:row>43</xdr:row>
      <xdr:rowOff>41672</xdr:rowOff>
    </xdr:from>
    <xdr:to>
      <xdr:col>0</xdr:col>
      <xdr:colOff>147960</xdr:colOff>
      <xdr:row>43</xdr:row>
      <xdr:rowOff>160346</xdr:rowOff>
    </xdr:to>
    <xdr:pic>
      <xdr:nvPicPr>
        <xdr:cNvPr id="9" name="Gráfico 8" descr="Marca de seleção com preenchimento sólido">
          <a:extLst>
            <a:ext uri="{FF2B5EF4-FFF2-40B4-BE49-F238E27FC236}">
              <a16:creationId xmlns:a16="http://schemas.microsoft.com/office/drawing/2014/main" id="{BC002CF6-EBF7-4F54-A759-2A14F20CF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766" y="98749247"/>
          <a:ext cx="118194" cy="1186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381075</xdr:colOff>
      <xdr:row>5</xdr:row>
      <xdr:rowOff>161805</xdr:rowOff>
    </xdr:from>
    <xdr:to>
      <xdr:col>8</xdr:col>
      <xdr:colOff>267075</xdr:colOff>
      <xdr:row>12</xdr:row>
      <xdr:rowOff>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3CA0A515-BBA6-DE16-87D9-D135C2C4934E}"/>
                </a:ext>
              </a:extLst>
            </xdr14:cNvPr>
            <xdr14:cNvContentPartPr/>
          </xdr14:nvContentPartPr>
          <xdr14:nvPr macro=""/>
          <xdr14:xfrm>
            <a:off x="2209875" y="1114305"/>
            <a:ext cx="2934000" cy="1172160"/>
          </xdr14:xfrm>
        </xdr:contentPart>
      </mc:Choice>
      <mc:Fallback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3CA0A515-BBA6-DE16-87D9-D135C2C4934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03755" y="1108185"/>
              <a:ext cx="2946240" cy="11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514515</xdr:colOff>
      <xdr:row>8</xdr:row>
      <xdr:rowOff>133185</xdr:rowOff>
    </xdr:from>
    <xdr:to>
      <xdr:col>4</xdr:col>
      <xdr:colOff>571755</xdr:colOff>
      <xdr:row>12</xdr:row>
      <xdr:rowOff>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3B281B6F-2F42-997C-42C9-80DFDB2AFEE2}"/>
                </a:ext>
              </a:extLst>
            </xdr14:cNvPr>
            <xdr14:cNvContentPartPr/>
          </xdr14:nvContentPartPr>
          <xdr14:nvPr macro=""/>
          <xdr14:xfrm>
            <a:off x="2952915" y="1657185"/>
            <a:ext cx="57240" cy="629280"/>
          </xdr14:xfrm>
        </xdr:contentPart>
      </mc:Choice>
      <mc:Fallback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3B281B6F-2F42-997C-42C9-80DFDB2AFE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46795" y="1651065"/>
              <a:ext cx="69480" cy="64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590595</xdr:colOff>
      <xdr:row>9</xdr:row>
      <xdr:rowOff>95325</xdr:rowOff>
    </xdr:from>
    <xdr:to>
      <xdr:col>4</xdr:col>
      <xdr:colOff>543315</xdr:colOff>
      <xdr:row>12</xdr:row>
      <xdr:rowOff>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C5D0D020-A76F-B660-4A42-00AB1E916EA2}"/>
                </a:ext>
              </a:extLst>
            </xdr14:cNvPr>
            <xdr14:cNvContentPartPr/>
          </xdr14:nvContentPartPr>
          <xdr14:nvPr macro=""/>
          <xdr14:xfrm>
            <a:off x="2419395" y="1809825"/>
            <a:ext cx="562320" cy="476640"/>
          </xdr14:xfrm>
        </xdr:contentPart>
      </mc:Choice>
      <mc:Fallback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C5D0D020-A76F-B660-4A42-00AB1E916E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13275" y="1803705"/>
              <a:ext cx="574560" cy="48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57315</xdr:colOff>
      <xdr:row>9</xdr:row>
      <xdr:rowOff>47805</xdr:rowOff>
    </xdr:from>
    <xdr:to>
      <xdr:col>4</xdr:col>
      <xdr:colOff>314715</xdr:colOff>
      <xdr:row>10</xdr:row>
      <xdr:rowOff>9945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92848059-BAD0-3962-915A-059BF34EE4AC}"/>
                </a:ext>
              </a:extLst>
            </xdr14:cNvPr>
            <xdr14:cNvContentPartPr/>
          </xdr14:nvContentPartPr>
          <xdr14:nvPr macro=""/>
          <xdr14:xfrm>
            <a:off x="2495715" y="1762305"/>
            <a:ext cx="257400" cy="152640"/>
          </xdr14:xfrm>
        </xdr:contentPart>
      </mc:Choice>
      <mc:Fallback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92848059-BAD0-3962-915A-059BF34EE4A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489595" y="1756185"/>
              <a:ext cx="26964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600195</xdr:colOff>
      <xdr:row>8</xdr:row>
      <xdr:rowOff>123825</xdr:rowOff>
    </xdr:from>
    <xdr:to>
      <xdr:col>7</xdr:col>
      <xdr:colOff>476715</xdr:colOff>
      <xdr:row>11</xdr:row>
      <xdr:rowOff>181245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AA4C97A8-7B70-50A7-30A9-B37D21926031}"/>
                </a:ext>
              </a:extLst>
            </xdr14:cNvPr>
            <xdr14:cNvContentPartPr/>
          </xdr14:nvContentPartPr>
          <xdr14:nvPr macro=""/>
          <xdr14:xfrm>
            <a:off x="3038595" y="1647825"/>
            <a:ext cx="1705320" cy="628920"/>
          </xdr14:xfrm>
        </xdr:contentPart>
      </mc:Choice>
      <mc:Fallback>
        <xdr:pic>
          <xdr:nvPicPr>
            <xdr:cNvPr id="12" name="Tinta 11">
              <a:extLst>
                <a:ext uri="{FF2B5EF4-FFF2-40B4-BE49-F238E27FC236}">
                  <a16:creationId xmlns:a16="http://schemas.microsoft.com/office/drawing/2014/main" id="{AA4C97A8-7B70-50A7-30A9-B37D2192603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32475" y="1641705"/>
              <a:ext cx="1717560" cy="64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9675</xdr:colOff>
      <xdr:row>6</xdr:row>
      <xdr:rowOff>9465</xdr:rowOff>
    </xdr:from>
    <xdr:to>
      <xdr:col>7</xdr:col>
      <xdr:colOff>190875</xdr:colOff>
      <xdr:row>11</xdr:row>
      <xdr:rowOff>152805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01FAFC2C-DF64-4335-33DB-03FA596D83C8}"/>
                </a:ext>
              </a:extLst>
            </xdr14:cNvPr>
            <xdr14:cNvContentPartPr/>
          </xdr14:nvContentPartPr>
          <xdr14:nvPr macro=""/>
          <xdr14:xfrm>
            <a:off x="3057675" y="1152465"/>
            <a:ext cx="1400400" cy="1095840"/>
          </xdr14:xfrm>
        </xdr:contentPart>
      </mc:Choice>
      <mc:Fallback>
        <xdr:pic>
          <xdr:nvPicPr>
            <xdr:cNvPr id="13" name="Tinta 12">
              <a:extLst>
                <a:ext uri="{FF2B5EF4-FFF2-40B4-BE49-F238E27FC236}">
                  <a16:creationId xmlns:a16="http://schemas.microsoft.com/office/drawing/2014/main" id="{01FAFC2C-DF64-4335-33DB-03FA596D83C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051555" y="1146345"/>
              <a:ext cx="1412640" cy="11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19155</xdr:colOff>
      <xdr:row>7</xdr:row>
      <xdr:rowOff>45</xdr:rowOff>
    </xdr:from>
    <xdr:to>
      <xdr:col>7</xdr:col>
      <xdr:colOff>581475</xdr:colOff>
      <xdr:row>8</xdr:row>
      <xdr:rowOff>181425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87337CA9-D54D-48A5-74AE-567CC7771A20}"/>
                </a:ext>
              </a:extLst>
            </xdr14:cNvPr>
            <xdr14:cNvContentPartPr/>
          </xdr14:nvContentPartPr>
          <xdr14:nvPr macro=""/>
          <xdr14:xfrm>
            <a:off x="4286355" y="1333545"/>
            <a:ext cx="562320" cy="371880"/>
          </xdr14:xfrm>
        </xdr:contentPart>
      </mc:Choice>
      <mc:Fallback>
        <xdr:pic>
          <xdr:nvPicPr>
            <xdr:cNvPr id="18" name="Tinta 17">
              <a:extLst>
                <a:ext uri="{FF2B5EF4-FFF2-40B4-BE49-F238E27FC236}">
                  <a16:creationId xmlns:a16="http://schemas.microsoft.com/office/drawing/2014/main" id="{87337CA9-D54D-48A5-74AE-567CC7771A2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280235" y="1327425"/>
              <a:ext cx="574560" cy="38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466755</xdr:colOff>
      <xdr:row>8</xdr:row>
      <xdr:rowOff>28425</xdr:rowOff>
    </xdr:from>
    <xdr:to>
      <xdr:col>6</xdr:col>
      <xdr:colOff>552795</xdr:colOff>
      <xdr:row>11</xdr:row>
      <xdr:rowOff>152805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063193B4-104A-D368-A623-823DC109179B}"/>
                </a:ext>
              </a:extLst>
            </xdr14:cNvPr>
            <xdr14:cNvContentPartPr/>
          </xdr14:nvContentPartPr>
          <xdr14:nvPr macro=""/>
          <xdr14:xfrm>
            <a:off x="4124355" y="1552425"/>
            <a:ext cx="86040" cy="695880"/>
          </xdr14:xfrm>
        </xdr:contentPart>
      </mc:Choice>
      <mc:Fallback>
        <xdr:pic>
          <xdr:nvPicPr>
            <xdr:cNvPr id="19" name="Tinta 18">
              <a:extLst>
                <a:ext uri="{FF2B5EF4-FFF2-40B4-BE49-F238E27FC236}">
                  <a16:creationId xmlns:a16="http://schemas.microsoft.com/office/drawing/2014/main" id="{063193B4-104A-D368-A623-823DC109179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118235" y="1546305"/>
              <a:ext cx="98280" cy="70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47475</xdr:colOff>
      <xdr:row>6</xdr:row>
      <xdr:rowOff>47625</xdr:rowOff>
    </xdr:from>
    <xdr:to>
      <xdr:col>6</xdr:col>
      <xdr:colOff>495555</xdr:colOff>
      <xdr:row>12</xdr:row>
      <xdr:rowOff>19545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D7A1D1CA-5C08-A55E-2CF4-94B47B7A0957}"/>
                </a:ext>
              </a:extLst>
            </xdr14:cNvPr>
            <xdr14:cNvContentPartPr/>
          </xdr14:nvContentPartPr>
          <xdr14:nvPr macro=""/>
          <xdr14:xfrm>
            <a:off x="3095475" y="1190625"/>
            <a:ext cx="1057680" cy="1114920"/>
          </xdr14:xfrm>
        </xdr:contentPart>
      </mc:Choice>
      <mc:Fallback>
        <xdr:pic>
          <xdr:nvPicPr>
            <xdr:cNvPr id="20" name="Tinta 19">
              <a:extLst>
                <a:ext uri="{FF2B5EF4-FFF2-40B4-BE49-F238E27FC236}">
                  <a16:creationId xmlns:a16="http://schemas.microsoft.com/office/drawing/2014/main" id="{D7A1D1CA-5C08-A55E-2CF4-94B47B7A095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89355" y="1184505"/>
              <a:ext cx="1069920" cy="11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419235</xdr:colOff>
      <xdr:row>33</xdr:row>
      <xdr:rowOff>114465</xdr:rowOff>
    </xdr:from>
    <xdr:to>
      <xdr:col>8</xdr:col>
      <xdr:colOff>114795</xdr:colOff>
      <xdr:row>42</xdr:row>
      <xdr:rowOff>19245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07E7DEDD-C787-11D1-639F-5AC69F5CACFB}"/>
                </a:ext>
              </a:extLst>
            </xdr14:cNvPr>
            <xdr14:cNvContentPartPr/>
          </xdr14:nvContentPartPr>
          <xdr14:nvPr macro=""/>
          <xdr14:xfrm>
            <a:off x="2248035" y="6400965"/>
            <a:ext cx="2743560" cy="1619280"/>
          </xdr14:xfrm>
        </xdr:contentPart>
      </mc:Choice>
      <mc:Fallback>
        <xdr:pic>
          <xdr:nvPicPr>
            <xdr:cNvPr id="21" name="Tinta 20">
              <a:extLst>
                <a:ext uri="{FF2B5EF4-FFF2-40B4-BE49-F238E27FC236}">
                  <a16:creationId xmlns:a16="http://schemas.microsoft.com/office/drawing/2014/main" id="{07E7DEDD-C787-11D1-639F-5AC69F5CACF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241915" y="6394845"/>
              <a:ext cx="2755800" cy="163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19155</xdr:colOff>
      <xdr:row>33</xdr:row>
      <xdr:rowOff>152265</xdr:rowOff>
    </xdr:from>
    <xdr:to>
      <xdr:col>7</xdr:col>
      <xdr:colOff>571755</xdr:colOff>
      <xdr:row>42</xdr:row>
      <xdr:rowOff>86205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6" name="Tinta 35">
              <a:extLst>
                <a:ext uri="{FF2B5EF4-FFF2-40B4-BE49-F238E27FC236}">
                  <a16:creationId xmlns:a16="http://schemas.microsoft.com/office/drawing/2014/main" id="{988D4FB9-7BD7-364B-EC48-E0E3B64501ED}"/>
                </a:ext>
              </a:extLst>
            </xdr14:cNvPr>
            <xdr14:cNvContentPartPr/>
          </xdr14:nvContentPartPr>
          <xdr14:nvPr macro=""/>
          <xdr14:xfrm>
            <a:off x="2457555" y="6438765"/>
            <a:ext cx="2381400" cy="1648440"/>
          </xdr14:xfrm>
        </xdr:contentPart>
      </mc:Choice>
      <mc:Fallback>
        <xdr:pic>
          <xdr:nvPicPr>
            <xdr:cNvPr id="36" name="Tinta 35">
              <a:extLst>
                <a:ext uri="{FF2B5EF4-FFF2-40B4-BE49-F238E27FC236}">
                  <a16:creationId xmlns:a16="http://schemas.microsoft.com/office/drawing/2014/main" id="{988D4FB9-7BD7-364B-EC48-E0E3B64501E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451435" y="6432645"/>
              <a:ext cx="2393640" cy="166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38115</xdr:colOff>
      <xdr:row>33</xdr:row>
      <xdr:rowOff>28425</xdr:rowOff>
    </xdr:from>
    <xdr:to>
      <xdr:col>6</xdr:col>
      <xdr:colOff>333915</xdr:colOff>
      <xdr:row>42</xdr:row>
      <xdr:rowOff>57405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7" name="Tinta 36">
              <a:extLst>
                <a:ext uri="{FF2B5EF4-FFF2-40B4-BE49-F238E27FC236}">
                  <a16:creationId xmlns:a16="http://schemas.microsoft.com/office/drawing/2014/main" id="{9E5249F9-8500-A57B-C161-584BB7EBCA82}"/>
                </a:ext>
              </a:extLst>
            </xdr14:cNvPr>
            <xdr14:cNvContentPartPr/>
          </xdr14:nvContentPartPr>
          <xdr14:nvPr macro=""/>
          <xdr14:xfrm>
            <a:off x="3086115" y="6314925"/>
            <a:ext cx="905400" cy="1743480"/>
          </xdr14:xfrm>
        </xdr:contentPart>
      </mc:Choice>
      <mc:Fallback>
        <xdr:pic>
          <xdr:nvPicPr>
            <xdr:cNvPr id="37" name="Tinta 36">
              <a:extLst>
                <a:ext uri="{FF2B5EF4-FFF2-40B4-BE49-F238E27FC236}">
                  <a16:creationId xmlns:a16="http://schemas.microsoft.com/office/drawing/2014/main" id="{9E5249F9-8500-A57B-C161-584BB7EBCA8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79995" y="6308805"/>
              <a:ext cx="917640" cy="1755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23812</xdr:rowOff>
    </xdr:from>
    <xdr:to>
      <xdr:col>7</xdr:col>
      <xdr:colOff>142875</xdr:colOff>
      <xdr:row>46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F1E17B-7147-42AC-8505-275C3E36D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23812</xdr:rowOff>
    </xdr:from>
    <xdr:to>
      <xdr:col>7</xdr:col>
      <xdr:colOff>142875</xdr:colOff>
      <xdr:row>46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52B900-5048-43F0-9E0C-3B8F5FA47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aculdade%20nadia\Planejamento%20Experimental%20e%20An&#225;lise%20de%20Dados\aula%205.xlsx" TargetMode="External"/><Relationship Id="rId1" Type="http://schemas.openxmlformats.org/officeDocument/2006/relationships/externalLinkPath" Target="aula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la 5 - ex 1"/>
      <sheetName val="aula 5- teste  (3)"/>
      <sheetName val="aula 5- teste  (2)"/>
    </sheetNames>
    <sheetDataSet>
      <sheetData sheetId="0" refreshError="1"/>
      <sheetData sheetId="1">
        <row r="8">
          <cell r="A8">
            <v>0</v>
          </cell>
          <cell r="C8">
            <v>4.4802867383512545E-4</v>
          </cell>
          <cell r="D8">
            <v>1.9475917871148326E-2</v>
          </cell>
        </row>
        <row r="9">
          <cell r="A9">
            <v>1</v>
          </cell>
          <cell r="C9">
            <v>6.9444444444444448E-2</v>
          </cell>
          <cell r="D9">
            <v>2.851085866460246E-2</v>
          </cell>
        </row>
        <row r="10">
          <cell r="A10">
            <v>2</v>
          </cell>
          <cell r="C10">
            <v>7.6612903225806453E-2</v>
          </cell>
          <cell r="D10">
            <v>5.5003503919244551E-2</v>
          </cell>
        </row>
        <row r="11">
          <cell r="A11">
            <v>3</v>
          </cell>
          <cell r="C11">
            <v>0.11827956989247312</v>
          </cell>
          <cell r="D11">
            <v>9.0612733332006173E-2</v>
          </cell>
        </row>
        <row r="12">
          <cell r="A12">
            <v>4</v>
          </cell>
          <cell r="C12">
            <v>0.13597670250896057</v>
          </cell>
          <cell r="D12">
            <v>0.12747180901667088</v>
          </cell>
        </row>
        <row r="13">
          <cell r="A13">
            <v>5</v>
          </cell>
          <cell r="C13">
            <v>0.16868279569892472</v>
          </cell>
          <cell r="D13">
            <v>0.15313346359291596</v>
          </cell>
        </row>
        <row r="14">
          <cell r="A14">
            <v>6</v>
          </cell>
          <cell r="C14">
            <v>0.16084229390681004</v>
          </cell>
          <cell r="D14">
            <v>0.1570940739979913</v>
          </cell>
        </row>
        <row r="15">
          <cell r="A15">
            <v>7</v>
          </cell>
          <cell r="C15">
            <v>9.6102150537634407E-2</v>
          </cell>
          <cell r="D15">
            <v>0.13762065405047719</v>
          </cell>
        </row>
        <row r="16">
          <cell r="A16">
            <v>8</v>
          </cell>
          <cell r="C16">
            <v>7.5940860215053765E-2</v>
          </cell>
          <cell r="D16">
            <v>0.10295314025225366</v>
          </cell>
        </row>
        <row r="17">
          <cell r="A17">
            <v>9</v>
          </cell>
          <cell r="C17">
            <v>5.3763440860215055E-2</v>
          </cell>
          <cell r="D17">
            <v>6.5769340230099393E-2</v>
          </cell>
        </row>
        <row r="18">
          <cell r="A18">
            <v>10</v>
          </cell>
          <cell r="C18">
            <v>2.9793906810035842E-2</v>
          </cell>
          <cell r="D18">
            <v>3.587804462106281E-2</v>
          </cell>
        </row>
        <row r="19">
          <cell r="A19">
            <v>11</v>
          </cell>
          <cell r="C19">
            <v>7.6164874551971325E-3</v>
          </cell>
          <cell r="D19">
            <v>1.6712704982466575E-2</v>
          </cell>
        </row>
        <row r="20">
          <cell r="A20">
            <v>12</v>
          </cell>
          <cell r="C20">
            <v>2.9121863799283156E-3</v>
          </cell>
          <cell r="D20">
            <v>6.6476272494687683E-3</v>
          </cell>
        </row>
        <row r="21">
          <cell r="A21">
            <v>13</v>
          </cell>
          <cell r="C21">
            <v>1.3440860215053765E-3</v>
          </cell>
          <cell r="D21">
            <v>2.2577496219835513E-3</v>
          </cell>
        </row>
        <row r="22">
          <cell r="A22">
            <v>14</v>
          </cell>
          <cell r="C22">
            <v>4.4802867383512545E-4</v>
          </cell>
          <cell r="D22">
            <v>6.5472596552218487E-4</v>
          </cell>
        </row>
        <row r="23">
          <cell r="A23">
            <v>15</v>
          </cell>
          <cell r="C23">
            <v>1.3440860215053765E-3</v>
          </cell>
          <cell r="D23">
            <v>1.6210702008401245E-4</v>
          </cell>
        </row>
        <row r="24">
          <cell r="A24">
            <v>16</v>
          </cell>
          <cell r="C24">
            <v>4.4802867383512545E-4</v>
          </cell>
          <cell r="D24">
            <v>3.4267692794798243E-5</v>
          </cell>
        </row>
        <row r="25">
          <cell r="A25">
            <v>17</v>
          </cell>
          <cell r="C25">
            <v>0</v>
          </cell>
          <cell r="D25">
            <v>6.1842877869811019E-6</v>
          </cell>
        </row>
      </sheetData>
      <sheetData sheetId="2">
        <row r="8">
          <cell r="A8">
            <v>0</v>
          </cell>
          <cell r="C8">
            <v>4.4802867383512545E-4</v>
          </cell>
          <cell r="D8">
            <v>3.0221082492482045E-2</v>
          </cell>
        </row>
        <row r="9">
          <cell r="A9">
            <v>1</v>
          </cell>
          <cell r="C9">
            <v>6.9444444444444448E-2</v>
          </cell>
          <cell r="D9">
            <v>4.1988472868258055E-2</v>
          </cell>
        </row>
        <row r="10">
          <cell r="A10">
            <v>2</v>
          </cell>
          <cell r="C10">
            <v>7.6612903225806453E-2</v>
          </cell>
          <cell r="D10">
            <v>7.6610592936095415E-2</v>
          </cell>
        </row>
        <row r="11">
          <cell r="A11">
            <v>3</v>
          </cell>
          <cell r="C11">
            <v>0.11827956989247312</v>
          </cell>
          <cell r="D11">
            <v>0.11766330873353611</v>
          </cell>
        </row>
        <row r="12">
          <cell r="A12">
            <v>4</v>
          </cell>
          <cell r="C12">
            <v>0.13597670250896057</v>
          </cell>
          <cell r="D12">
            <v>0.15212301035624132</v>
          </cell>
        </row>
        <row r="13">
          <cell r="A13">
            <v>5</v>
          </cell>
          <cell r="C13">
            <v>0.16868279569892472</v>
          </cell>
          <cell r="D13">
            <v>0.16555995562786335</v>
          </cell>
        </row>
        <row r="14">
          <cell r="A14">
            <v>6</v>
          </cell>
          <cell r="C14">
            <v>0.16084229390681004</v>
          </cell>
          <cell r="D14">
            <v>0.15167844052320478</v>
          </cell>
        </row>
        <row r="15">
          <cell r="A15">
            <v>7</v>
          </cell>
          <cell r="C15">
            <v>9.6102150537634407E-2</v>
          </cell>
          <cell r="D15">
            <v>0.11697657142749562</v>
          </cell>
        </row>
        <row r="16">
          <cell r="A16">
            <v>8</v>
          </cell>
          <cell r="C16">
            <v>7.5940860215053765E-2</v>
          </cell>
          <cell r="D16">
            <v>7.5940845995149053E-2</v>
          </cell>
        </row>
        <row r="17">
          <cell r="A17">
            <v>9</v>
          </cell>
          <cell r="C17">
            <v>5.3763440860215055E-2</v>
          </cell>
          <cell r="D17">
            <v>4.1499732509200027E-2</v>
          </cell>
        </row>
        <row r="18">
          <cell r="A18">
            <v>10</v>
          </cell>
          <cell r="C18">
            <v>2.9793906810035842E-2</v>
          </cell>
          <cell r="D18">
            <v>1.9089616373089813E-2</v>
          </cell>
        </row>
        <row r="19">
          <cell r="A19">
            <v>11</v>
          </cell>
          <cell r="C19">
            <v>7.6164874551971325E-3</v>
          </cell>
          <cell r="D19">
            <v>7.3912332878317555E-3</v>
          </cell>
        </row>
        <row r="20">
          <cell r="A20">
            <v>12</v>
          </cell>
          <cell r="C20">
            <v>2.9121863799283156E-3</v>
          </cell>
          <cell r="D20">
            <v>2.4087262282236344E-3</v>
          </cell>
        </row>
        <row r="21">
          <cell r="A21">
            <v>13</v>
          </cell>
          <cell r="C21">
            <v>1.3440860215053765E-3</v>
          </cell>
          <cell r="D21">
            <v>6.6067714457085369E-4</v>
          </cell>
        </row>
        <row r="22">
          <cell r="A22">
            <v>14</v>
          </cell>
          <cell r="C22">
            <v>4.4802867383512545E-4</v>
          </cell>
          <cell r="D22">
            <v>1.5251081441136627E-4</v>
          </cell>
        </row>
        <row r="23">
          <cell r="A23">
            <v>15</v>
          </cell>
          <cell r="C23">
            <v>1.3440860215053765E-3</v>
          </cell>
          <cell r="D23">
            <v>2.9627683880040223E-5</v>
          </cell>
        </row>
        <row r="24">
          <cell r="A24">
            <v>16</v>
          </cell>
          <cell r="C24">
            <v>4.4802867383512545E-4</v>
          </cell>
          <cell r="D24">
            <v>4.843451086089523E-6</v>
          </cell>
        </row>
        <row r="25">
          <cell r="A25">
            <v>17</v>
          </cell>
          <cell r="C25">
            <v>0</v>
          </cell>
          <cell r="D25">
            <v>6.6626235950550949E-7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0:38.3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3255 0,'26'0'47,"1"0"-32,-1 0 17,1 0-32,26 0 15,-1 0 1,-25 0-1,-1 0-15,1 0 16,-1 0 0,27 0-1,-26-27 1,-1 27-16,27-26 16,-27 26-1,27 0 1,-26 0-16,-1-27 15,1 27-15,-1 0 16,27 0-16,-26 0 16,26-26-16,-27 26 15,0-27-15,27 27 16,0-26-16,-26 0 16,-1 26-16,27-27 15,-26 1-15,26 26 16,-1-27-16,1 27 15,-26-53-15,26 27 16,-27-1-16,1-26 16,26 27-16,-27-1 15,0-25 1,27-1-16,-53 0 0,53 0 16,-26 0-16,26-27 15,0 1 1,-1 0-16,1-1 0,-26 27 15,-1-26 1,27 26-16,-26 0 0,-1 0 16,27-26-1,-26 26-15,-1 0 0,27 0 16,-27 0-16,27-26 16,-26 26-1,26-26-15,0 26 16,-27 0-16,1 0 15,25 0-15,-25 0 16,-1 0-16,1 27 16,-1-27-16,1 0 15,-27 26 1,53 1-16,-53-1 0,26-25 16,1-1-16,-1 26 0,0 1 15,-26-1 1,27-26-16,-27 27 15,26-1 1,1 1-16,-1 0 0,-26-27 16,27 26-1,-1 1-15,-26-1 16,27 1-16,-27-1 0,26 1 16,1-1-1,-1 27-15,-26-26 16,26 26-16,-26-27 15,27 1-15,-1 0 16,1-1 0,-1 1 15,1-1-31,-1 27 16,1 0-1,-1 0 1,1-26-1,-1 26 1,1 0 0,-1-27-1,0 27 17,1 0-32,-1 0 15,1 0 1,-1 0-1,1-26-15,-1 26 16,27-27 0,-26 27-1,26 0 1,-27 0-16,27 0 16,0 0-16,-27 0 15,27 0-15,-26 0 16,-1 0-16,1 0 15,-1 0-15,27 0 16,-27 0-16,27 27 16,-26-27-16,26 0 15,-27 0-15,27 26 16,-27 1-16,1-27 16,-1 0-16,1 26 15,-1-26-15,1 0 16,-1 27-16,1-1 15,-1-26 1,1 27 0,-1-27-16,1 0 15,-1 0 1,0 26-16,1-26 16,-1 26-16,27 1 15,-53-1 1,27 1-16,-1-27 15,-26 26 1,27 27-16,-1-26 0,27-1 16,-26-26-1,-27 27-15,52-1 16,-25 1-16,-27-1 0,26 0 16,1 27-1,-1-26 1,1-1-1,-27 27-15,26-53 16,-26 27-16,27-1 16,-1 1-16,1 25 15,-27-25 1,26-27-16,-26 26 16,26 27-1,-26-26-15,27 26 16,-1-27-16,-26 27 15,27-27-15,-1 1 16,-26-1-16,0 1 16,27 26-1,-27 0 1,26 26 0,-26-26-1,0-27-15,27 27 16,-27-26-16,0-1 15,0 1-15,26 26 16,-26-27-16,0 1 16,0 26-16,27-1 15,-27-25 1,26 26-16,-26-27 16,0 27-16,26-26 15,-26-1 1,0 1-16,27-27 15,-27 26-15,0 27 16,26-53-16,1 53 31,-1 0-31,-26-27 16,27-26 0,-27 27-16,26 26 0,1-27 15,-1 27 1,27-27-1,-26-26-15,-1 53 0,0-26 16,27-1 0,-26 1-16,-1-1 0,1 1 15,-1-27 1,1 26-16,-1 1 16,1-27-16,-27 26 0,26-26 15,-26 26 1,27-26-16,-27 27 15,52-27-15,-52 26 16,27-26-16,-1 27 16,1-27-16,-27 26 15,26-26-15,1 27 16,-1-1-16,1 1 16,-1-27-1,1 0 1,-27 26-16,26-26 15,0 27-15,1-27 16,26 26 0,-27 1-16,1-27 15,-1 0 1,1 26-16,-1-26 16,27 0-1,0 0 1,-27 26-16,27-26 31,-26 27-31,-1-27 16,1 0-1,-1 0-15,1 0 0,-1 0 32,1 26-32,-1-26 15,27 0 1,-27 0-16,1 0 15,-1 0 1,1 0-16,-1 0 16,1 0-16,-1 0 15,1 0 1,-1 0 0,27 0-1,-27 0 1,1 0-1,-1 0 1,1 0-16,-1 0 31,1 0-31,-1 0 16,27 0 0,-26 0-1,-1 0-15,0 0 0,1 0 16,-1 0-1,1 0-15,-1 0 16,1 0 0,-1 0-1,1 0 1,-1 0-16,1 0 16,-1 0-1,0 0 1,1 0-1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0:52.23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1747 0,'0'-27'141,"0"1"-79,0-27-46,0 0-1,26 53 1,-26-26 0,0-27-16,26 53 15,-26-27 1,0 1-16,27-27 16,-27 26-1,0 1 1,0-27-16,0 26 15,0-25 1,0 25 0,0 1-16,0-27 0,0 26 31,0 1-31,0-1 16,0 1-16,0-1 15,0 1 1,0-27-1,0 27 1,0-1-16,0 1 16,0-27-16,0 26 15,0 1-15,0-1 16,0 1-16,0-1 16,0 1-16,0 0 15,0-1 16,0 1-31,0-1 32,0 1-1,0-1 16,0 1-16,26-1-15,-26 1 15,0-1 0,27 1-31,-27 0 47,0-1-31,0 1-1,26-1 17,-26 1 30,0-1-31,0 1 1,0-1-17,0 1 16,0-1 1,0 1-1,0-1-15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0:59.475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1323 0,'26'0'94,"1"0"-78,-1 0-1,1 0-15,26 0 0,-27 0 16,27 0 0,0 0-16,0-27 15,-27 27-15,27 0 16,0 0-16,0-26 16,-26 26-1,25-27 1,1 27-1,-26 0-15,26-26 32,-27 26-17,1-27 1,-1 27 15,1-26-15,-1 0-1,0-1 17,1 1-17,-27-1 1,26 1 0,1 26-16,-27-27 15,26 27 1,1-26-16,-1-1 15,1 27 1,-27-26 0,26 26-16,-26-27 15,0 1 1,27-1 0,-27 1-1,26 0-15,-26-27 31,0 26-15,0 1-16,0-1 31,26 1-31,-26-1 16,0 1 0,0-1-16,27-26 15,-1 27-15,-26 0 16,27-1-16,-1-26 15,1 27-15,-1-1 16,1 1-16,-27-27 16,26 26-16,-26 1 15,27 0-15,-1-1 16,1 1 0,-27-1-1,26 27 1,-26-26 15,26 26-15,-26-27 31,27 27-32,-27-26 1,0 52 124,-27-26-140,27 27 16,-26 26 0,26-27-16,0 27 0,-26-27 15,26 1 1,-27 26 0,27-27-16,0 27 15,0-26 1,0-1-16,0 1 0,0-1 15,0 0 1,0 1-16,0-1 16,0 1-1,-26-1-15,26 1 16,0-1 0,0 1-16,0-1 0,-27 54 15,1-28 1,26 1-1,0-26 1,0-1 0,0 1-16,0-1 31,0 1-15,0-1-1,0 1 1,0-1-1,-27 1 1,27-1 15,0-52 94,-26-1-109,-1 1-16,27-27 0,-26 26 16,26-26-1,0 27-15,0-1 0,0 1 16,0-1-16,0 1 15,0 0 1,0-27-16,0 26 16,0 1-1,0-1 1,0 1 0,0-1-16,0 1 15,0-1 1,0 1-1,0-1 48,-27 1 31,1 26-63,-1 0-15,27 53-1,-26 0 1,26-27-16,-26 27 15,-1 0-15,27 0 16,-26 0 0,26 0-1,-27 0 1,27-27-16,0 1 16,0-1 15,0 1 0,0-1-15,0 1 15,0-1-15,0 1 15,0-1-16,0 0 17,0 27 46,-26-53-47,-1 0 0,1 0 16,-1 0-31,1 0 15,-1-53-15,27 1 15,-26 52-31,26-27 0,-26 1 16,-1-1-1,1 1 63,-1 26 16,1 0-78,-1 0-1,27 26 1,-26 1 0,-1-1-1,1 27 1,26-27-16,-27 1 15,27 26 1,-26-27-16,0 1 188,-1-27-173,1 0 1,-1-27-16,1 27 15,-1-26 1,1-1 0,-1 1 15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1:05.045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0 185 0,'26'0'78,"0"0"-47,1 26-15,26 1 15,-27-27-15,27 0-16,-26 0 15,26 26 1,-27-26-16,27 0 16,-27 0-1,27 27-15,-26-1 16,26-26 0,-53 26-1,26-26 1,1 0-1,-1 0-15,1 0 32,-1 0-17</inkml:trace>
  <inkml:trace contextRef="#ctx0" brushRef="#br0" timeOffset="842">423 0 0,'-27'0'47,"1"0"-16,0 26-16,-1-26-15,27 26 16,-26 1-16,26-1 16,-27 1-16,27 26 15,-53-27-15,53 1 16,-53-1-16,53 1 16,-26-27-16,26 26 15,-27-26-15,27 26 16,0 1 31,-26-1-16,-1 1 110</inkml:trace>
  <inkml:trace contextRef="#ctx0" brushRef="#br0" timeOffset="2080">635 132 0,'26'0'47,"-26"26"0,0 1-32,26-1-15,-26 1 32,0-1-32,0 1 15,27-1 1,-27 0-1,0 1 32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2:59.88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0,'0'26'265,"0"1"-249,0-1-16,0 1 16,0-1-16,0 1 15,0-1-15,0 1 16,26-1-16,1 1 15,-1-27 1,-26 26-16,0 1 16,0-1-1,0 0 1,0 1 0,0-1-1,0 1-15,0-1 16,0 1-16,0-1 15,0 1 1,0-1-16,0 1 16,0 25-1,0-25 1,0-1 0,0 1-1,0-1-15,0 1 31,0 26-31,0-27 0,0 1 16,0-1 0,0 0-16,0 1 0,0-1 15,0 27 1,0-26-16,0-1 0,0 27 16,0-26-1,0-1-15,0 1 16,0-1-16,0 0 0,0 1 31,0-1-31,0 1 16,0-1-16,0 1 15,0-1 1,0 1 0,0-1-1,0 1-15,0-1 16,0 1-1,0-1 17,0 0-32,0 1 31,0-1-31,0 1 31,0-1 16,27-26 109,-1 0-140,0 0 0,1 0 15,-1 0-31,1 0 31,-1 0-31,1 0 31,-1 0-31,27 0 32,-26 0-17,25 0 1,1-26-1,0 26-15,0 0 16,27 0 0,-54 0-16,27 0 15,0 0-15,0 0 16,0 0-16,0 0 16,-27 0-16,27-27 15,-27 27 1,1 0-16,26 0 15,-27 0-15,1 0 16,26 0 0,-27 0-1,1 0-15,-1 0 16,1 0-16,-1 0 16,0 0-16,1 0 15,-1 0 1,1 0-16,-1 0 15,1 0 17,-1 0-32,1 0 15,-1 0 1,1 0 0,-1 0-1,0 0 1,1 0-16,-1 0 15,1 0 1,-1 0-16,1 0 16,-1 0-1,1 0-15,-1 0 16,1 0 0,-1 0-1,0 0-15,1 0 16,-1 0-16,1 0 15,-1 0-15,27 0 16,-26 0 0,-1 0-16,1 0 0,-1 0 15,1 0 1,-1 0-16,0 0 0,1 0 16,-1 0-16,1 0 15,-1 0 1,27 0-16,-26 0 0,-1 0 15,27 0 1,-26 0 0,-1 0-1,0 0-15,1 0 16,-1 0-16,1 0 16,-1 0-16,1 0 15,-1 0-15,1 0 31,-1 0-31,1 0 16,-1 0-16,0 0 16,1 0-16,-1 0 15,1 0-15,-1 0 16,1 0-16,-1 0 16,1 0-16,-1 0 0,1 0 31,-1 0-16,0 0 1,1 0-16,-1 0 31,1 0-31,-1 0 32,1 0-17,-1 0-15,1 0 31,-1 0-31,1 0 0,-1 0 16,1 0 0,-1 0-1,27 0-15,-27 27 16,1-27 0,-1 0-16,1 0 15,-1 0 1,27 0-1,-26 0 1,-1 0 0,1 0-1,25 0-15,1 0 16,-26 0 0,-1 0-16,1 0 15,-1 0-15,1 0 16,-1 0-16,27 0 15,-27 0 1,1 0 0,-1 0 15,1 0-15,-1 0 15,1 0-16,-1 0 1,1 0 0,-1 0-1,1 0 1,-1 0-16,0 0 16,1 0-16,-1 0 15,1 0-15,-1 0 16,1 0-1,-1 0 32,1 0-15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3:08.2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979 27 0,'0'-27'79,"-27"27"-64,1 27 1,-1-1-1,1 1 1,26-1-16,-53-26 16,26 26-1,1 1-15,-1-1 0,1 1 16,0-1 0,26 1-16,-27-27 0,27 26 15,-26-26-15,26 27 31,-27-1-31,27 1 0,-26-1 16,26 27 0,-27-27-16,1 27 0,26 0 15,-53 0 1,53 0-16,-53 0 16,53 0-16,-27 0 0,1 0 15,26-27 1,-26 1-16,-1-1 0,27 27 31,-26-53-31,26 26 16,0 1-1,-27-1-15,27 1 16,-26-1 0,-1 1-1,27-1 1,-26 1-16,26-1 15,-27-26-15,27 27 16,-26-1-16,26 1 16,-27-27-16,27 26 15,-26 0 1,-1 1 0,27 26-16,-26-53 15,26 26-15,0 1 16,-26-1-1,26 1 32,26-27-15,0 0-32,1 0 15,-1 0-15,1 0 16,52 0-16,-52 0 15,26-53-15,0 26 16,-1 1-16,1-27 16,0-26-16,0 26 15,0-27 1,-26 1-16,26 26 0,-27-26 16,27 26-1,-53 0-15,26 0 0,1 0 16,-27 26-16,26-25 15,1-1-15,-1 26 16,1-26-16,-27 0 16,26 0-1,1 1-15,25-1 0,-25 0 16,-1 26 0,27-26-16,-26 0 15,26 27-15,-27-1 0,27-25 16,-27 52-1,27-27-15,-26 27 0,-1-26 16,27-1 0,-26 27-1,-1 0 1,1 0 0,-1 0-1,1 0 1,-1 0-1,0 0 1,1 0 15,-1 0-31,27 0 32,-53 27-17,27-27 16,-27 26-15,0 1 0,0-1-1,0 27 1,0 0-16,-27-27 16,27 1-16,-53 26 0,27 0 15,-1 0 1,-25-1-16,-28 1 0,1 0 15,26-26 1,-53 52-16,27-26 16,26-27-16,0 27 15,0-26-15,0-1 16,0 27-16,27-53 0,-1 53 16,-26-26-1,0-1 1,27 0-16,-1 27 15,1-26-15,-27-1 16,27 27-16,-1-26 16,-26-1-16,53 1 15,-53 26-15,53-27 16,-26 0-16,-1 1 16,1 26-16,26-27 15,-53 1-15,53-1 16,-26 27-16,26-26 15,-27-27-15,27 26 16,-26 27-16,-1-27 16,1 1-16,-1-1 15,27 27-15,-26-26 16,26-1-16,-27 1 16,1 26-16,26-27 31,0 0-31,0 1 15,0-1 1,0 1 15,26-27-15,1 0 0,26 26-1,0-26 1,-27 0-16,27 0 15,0 0 1,26 0-16,1 0 0,-27-26 16,0-1-1,-1 1-15,1-27 0,0 27 16,0-1 0,0-26-16,0 27 15,0-1-15,26-26 0,-52 0 16,26 1-1,-27-1-15,27 0 0,0 0 16,26-27 0,-52 27-16,26-26 15,26 26-15,27-26 16,0 26-16,-53 0 16,26 0-16,0 27 0,1-27 15,-27 26 1,0 1-16,0-27 15,-1 53-15,-25-27 16,-1 1-16,1 26 16,-1 0-1,27-27-15,-26 27 0,-1 0 16,27-26-16,0 26 16,-27 0 15,1 0-16,-1 0 1,1 0 15,-1 53 1,-26-27-17,0 1-15,0-1 16,0 1-16,0-1 15,0 27-15,0 0 16,-26-27-16,26 1 16,-27-27-16,1 53 15,-1-53-15,1 53 16,-27-27-16,27-26 16,-1 53-16,-26-53 15,0 27 1,0-1-16,0-26 0,1 53 15,-28-53-15,27 26 16,27-26 0,-80 27-16,53-27 0,0 26 15,-26 1 1,26-27-16,-53 26 0,27-26 16,26 27-1,-27-1-15,1 27 0,0-26 16,-1-1-16,1 27 15,-1 0 1,28-27-16,-1 27 0,26-26 16,-26-1-1,53 1-15,-26 26 0,-1-27 16,1 27 15,26-27-31,-27 1 31,27-1-31,0 27 16,-26 0 0,0-26-1,26 25 1,-27 1 0,27-26-1,-26-1-15,26 27 16,-27-26-1,27 26 1,0-27 0,0 1-1,0-1 32,27 0-16,-1-26-15,1 0 0,-1 0-1,27 0-15,-27 0 16,1 0-16,26 0 16,0 0-16,0 0 0,-1-26 15,1 26 1,0-26-16,27-1 15,-27-26-15,26 0 16,0 27-16,1-27 16,-27 26-16,0-26 15,26 27-15,-26 0 16,0-27 0,0 26-16,0 1 0,-27-27 15,27 26 1,-27 1-16,1 26 15,-1-27-15,27 27 16,-26-26-16,-1 0 16,27 26-16,0-27 0,-27 27 15,80-26 1,-53 26-16,27 0 16,-28 0-16,1 0 15,0 0-15,0 0 16,-26 0-16,-1 0 15,1 0 64,-27 26-64,26 1 1,-26-1 15,0 0-15,0 1-1,0-1 1,0 1-16,0-1 31,0 1-31,-26 26 16,-1-53-16,-26 26 0,53 27 15,-26-27 1,-27 1-16,0 26 0,0-27 16,0 1-1,0 26-15,-26-27 0,26 1 16,-26-1 0,-1 1-16,1-1 15,26 0-15,0 1 0,-26-1 16,26 1-1,0-1-15,0-26 16,0 27-16,26-27 16,1 26-16,-27 1 15,27-1-15,-1 1 16,1-27 0,-27 26-16,26-26 15,27 27-15,-26-27 16,26 52 15,26-52-15,1 0-1,-1 0-15,27 27 16,0-27 0,-26 0-1,25 0-15,-25 0 16,-1 0-16,1 0 15,26 0-15,0 0 16,0 0-16,0 0 16,26 0-16,-26 0 15,26 0-15,1-27 16,-1 27-16,0-26 16,-26 26-16,0-26 15,26 26-15,-26-27 16,0 1-16,-26 26 15,52-27-15,1 27 16,-54 0 0,53-26-1,1 26-15,-54 0 0,27-27 16,0 1 0,0 26-16,0-27 0,0 27 15,0 0 1,0-26-16,-27 26 15,80-27-15,-53 27 0,-27 0 16,54-26 0,-54 26-16,1 0 0,-1 0 31,0 0 94,1 0-94,-27 26 0,0 1-15,0-1 0,0 1-16,-27-1 31,1 1-31,0-1 16,-1-26-1,1 27 1,-27-27-16,0 26 31,26 1-31,1-27 16,-1 0-16,1 0 15,0 0-15,-1 0 16,1 0-16,-1 0 16,1 0-1,-27 0-15,26 0 16,1 0-16,-27 0 15,27 0-15,-1 0 16,1 0-16,-1 0 16,1 0-1,-27 0 1,53-27 0,0 1 15,0-1-16,0 1 1,0-1-16,0 1 16,0-27-1,0 26-15,0 1 0,0-27 16,0 27 0,26-1-16,-26-26 15,27 27-15,-1-1 0,-26 1 16,0-1-1,27-26-15,-1 0 16,-26 27 0,27 0-1,-27-27 1,0 0 0,0 26-1,0 1 1,0-27-16,0 26 15,-27 1 1,1 0 0,-1-1-16,1 1 15,-1 26-15,1 0 16,-27 0 0,0 0-16,0 0 0,0 0 15,0 0-15,0 0 16,-53 0-1,27 26-15,0-26 0,26 27 16,0-1 0,-27 0-16,28-26 0,-28 27 15,1-1 1,-1 27-16,1-26 16,26-1-16,-26 27 15,-1-26-15,1-1 16,26-26-16,0 53 0,0-53 15,0 26 1,0 1-16,0-27 16,1 26-16,-1 1 15,26-27-15,-26 26 16,0 1-16,27-27 16,-27 0-16,0 26 15,27-26-15,-27 0 16,26 0-16,-26 0 15,27 0-15,-27 0 16,0 27 0,27-27-16,-1 0 15,-52 26-15,26 1 16,26-27-16,1 0 16,-53 0-16,52 26 15,1-26-15,-27 0 16,26 0-16,-26 26 15,27-26 1,-1 0-16,1 0 16,-1 0-1,27-26 79,53 0-78,-26-1-16,-1 1 15,1-27-15,26 26 16,-27-26-16,1 27 16,26-27-16,-27 26 15,0 1-15,1 0 16,-1-1-16,1 1 15,-1 26-15,27-27 16,0 1-16,-26-27 16,-1 53-1,27-27-15,-27 27 0,27-53 16,-26 53-16,-1-26 16,27 0-1,-26 26-15,26-27 0,-1 1 16,1-1-1,0 27-15,0-26 0,0-1 16,0 27 0,-27-26-16,1-1 15,26 27 1,-27 0 0,1 0-16,-1 0 15,27-26-15,-26 26 16,-1 0-16,1 0 15,25 0-15,-25 0 16,26 0-16,0 0 16,-27 0-1,27 0-15,0 0 0,0 0 16,-27 0 0,27-27-16,0 1 0,0 26 15,0-26 1,-26-1-16,25 1 15,1-1-15,0 1 16,0-1-16,0-26 16,0-26-16,0 26 15,0 0-15,0 0 16,-27-26-16,1 26 16,-27 0-16,26 26 15,-26 1 1,0-27-16,0 27 15,0-1 1,0 1-16,-26-1 16,26 1-1,-27-1-15,1 27 16,-27-26 0,26-1-1,1 27-15,-27-26 16,27 0-16,-27-1 15,26 27 1,-26-26 0,27 26-16,-1 0 15,1 0 1,-27 0-16,27 0 0,-27 0 16,26 0-16,-52 0 15,52 0-15,-52 0 16,53 0-16,-27 26 15,26-26 1,-26 27-16,0-27 16,27 26-16,-27 0 15,0 1-15,0-1 16,-26 27-16,-1-26 16,27 26-16,0 0 15,-26-1-15,26-25 16,27 26-16,-27-27 15,0 1-15,26 26 16,-25-27-16,25 1 16,-26 26-16,27-1 15,-1 1-15,-26 0 16,0 0-16,1 0 16,-1 0-16,0-26 15,26-1-15,1 27 16,-27-27-16,26 1 15,1-27-15,26 26 16,-27-26-16,1 27 16,0-27-1,-1 53-15,1-53 0,-27 53 16,26-53-16,-26 26 16,27 0-1,-1 1-15,1-27 0,26 26 16,-27-26-1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3:11.63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0,'26'0'0,"1"0"32,-1 53-32,27 26 15,0 1-15,0-1 16,53 27-16,-53 0 0,0-27 16,-1 0-1,1 1-15,0-27 16,-26 0-16,-1-27 15,1 0-15</inkml:trace>
  <inkml:trace contextRef="#ctx0" brushRef="#br0" timeOffset="544">211 926 0,'27'0'16,"-27"-27"15,26 1 0,1-27-15,-1 27-16,27-27 16,0-27-16,0 1 0,0 26 15,26-26 1,-52 26-16,-1 0 15,27 0-15,-26 0 16,-1 27-16,-26-27 16</inkml:trace>
  <inkml:trace contextRef="#ctx0" brushRef="#br0" timeOffset="2080">873 608 0,'26'0'16,"1"0"0,-1 0 15,1 0 0,-1 0-15,1 0 15,-1 0-31,1 0 16,-1 0-1,0 0 1,-26 27 15,0-1-15,0 27-1,0-26-15,0-1 0,0 1 16,0-1 0,0 1-16,0-1 0,0 0 15,0 1 1,0-1-1,-26 27-15,0-53 32,26 27-17,-27-27 17,1 0-1,-1 0-16,1 0 1,-1 0 31,27-27 15,0 1-62,0-1 32,0 1-32,27-1 15,-1 27 17,27 0-17,-26 0-15,-1 0 16,0 0-16,1 0 0,52 0 15,1 0 1,-27 27 0,-27-1-1,27-26-15,-27 27 16,1-27 15,-1 0-31,1 0 110,-27-27-95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3:56.51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1932 0,'0'-27'63,"0"1"-48,26-27-15,-26 27 16,27-27-16,-27 26 15,0-26 1,0 0-16,26-26 16,1 0-1,-27 26 1,26 0 0,-26 26-1,0-26-15,0 27 16,27-27-16,-27 0 15,26 0 1,-26 27-16,0-54 16,0 54-16,27-27 15,-27 27-15,26-27 16,-26 26-16,0 1 16,0-27-16,0 26 15,0 1 1,0-27-16,0 26 15,0 1-15,0 0 16,0-1-16,0 1 16,0-1-16,0-26 15,0 27-15,0-27 16,0 26-16,0 1 16,0 0-16,0-1 15,0 1-15,0-1 16,0 1-1,0-1-15,0 1 0,0-1 32,0 1-32,0-1 47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14:00.29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926 0 0,'-52'26'0,"25"-26"16,-26 27-16,27-1 15,-1-26-15,-26 27 16,0-1-16,0-26 16,27 27-16,0-1 15,-1 1-15,1-27 16,-27 26 0,53 1-16,-27-27 15,1 26 1,-1-26-1,27 27 17,0-1-32,53-26 31,0 0-31,0 0 0,53 0 16,0 0-1,-27 0-15,27 0 0,26 0 16,27 0-16,-27 0 15,1-26 1,52-1-16,-106 27 0,133-26 16,-80-1-1,0 1-15,1 26 0,-1-27 16,-79 27 0,26 0-16,1 0 15,-54 0-15,1 0 0,-1 0 16,-26 27 78,-53-1-94,-53 27 15,-26 0 1,-27-27-16,-79 27 0,0 0 15,0 0 1,0 0-16,0 0 16,26 0-1,0 0-15,27-27 0,53 1 16,26-27 0,27 53-16,52-53 0,1 26 15,26 1 16,0-1 1,0 0-32,0 1 31,26 26-31,1-53 16,-27 26-1,53-26 1,-27 27-16,0-27 15,27 0 1,0 0-16,0 0 16,27 0-16,25 0 15,28 0-15,-1-27 16,0 1-16,1-1 16,-1 27-16,-26-26 15,0-1-15,-1 1 16,-52 26-16,27-26 15,-1-1-15,-26 27 16,-27 0 0,1 0-16,-1 0 0,27-26 15,-26 26 17,-1 0-17,1 0 1,-1 0-1,1 0 48,-27 26-32,-27 1-31,1-27 16,-54 26-16,-26 0 15,-26 1-15,-27-1 16,1 1-16,-28-1 16,1 1-16,0 26 15,-27 0-15,54-27 16,25 1-16,1-27 16,26 26-1,53 0-15,0 1 0,27-27 16,-1 26-16,27 1 31,0-1-15,0 1-1,0 26-15,27 0 16,-1 0 0,-26-27-1,0 0 1,27-26-1,-1 0-15,27 0 32,-26 0-32,26 0 15,-1 0-15,1 0 16,27 0-16,-1 0 16,53 0-16,54 0 0,-28-26 15,-25 26 1,52-26-16,-53 26 15,0 0-15,27 0 16,-27 0-16,1 0 16,-54 0-1,1 0-15,-28 0 0,-25 0 16,-1 0-16,1 0 62,-27 26-30,0 0-17,0 1 1,0-1 0,0 1-16,0 26 15,-27-53 1,-26 26-16,1 27 0,-1-26 15,0-1 1,0 27-16,-53 0 16,0 0-16,0 0 15,-26-27-15,0 27 16,-27 0-16,-26-27 16,52 1-16,1-27 15,-27 53-15,27-27 16,26 1-16,27-27 15,0 26-15,52 1 16,1-27 0,26 26-16,0 1 31,0 25-15,53-25 15,-27-27-31,0 26 15,27 1-15,27-27 16,-1 26-16,0 1 16,1-27-16,52 26 15,-52-26-15,105 0 16,-79 0-16,52 0 16,28 0-16,-28 0 15,1 0-15,0 0 16,0 0-16,-80 0 15,27 0-15,-27 0 16,1 0-16,-54 0 16,0 0-1,1 27 32,-1-1-47,27 27 16,-26 0-16,26 0 15,0 26 1,-1-52-16,1-1 0,0 1 16,-79-27 77,-1 0-93,1 0 0,-27 0 16,0 0 0,0 0-16,-26 0 15,-27 0-15,53 0 16,-53 0-16,27 0 16,-27 0-16,27 0 0,-1 0 15,-26-27 1,27 1-16,0-1 0,-1-26 15,1 53 1,0-53-16,-1 53 16,1-52-1,26 25-15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33:32.44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4445 0,'26'0'110,"1"0"-95,25 0 1,1 0 0,-26 26-16,26-26 15,0 26 1,0-26-16,-27 0 15,0 0-15,27 0 16,0 0-16,0 0 16,0 0-16,53 0 15,-53 0-15,0-26 16,0 0-16,26-27 16,1-27-16,-28 54 15,1-27-15,0 0 16,-26 0-16,-1 0 15,27 0-15,-26-26 16,25 26-16,-25-26 16,26-27-16,-27 0 15,27 0-15,-26 0 16,-27 0-16,53 1 16,-1-1-16,-25-27 15,-27 28-15,53-28 16,-27 1-16,1-27 15,-1 27 1,-26 26-16,0-53 16,27 27-16,-1 0 15,1 26-15,-27 53 16,26-53-16,-26 53 16,0-53-16,27 54 15,-27-1-15,26-27 0,-26 27 16,0 27-1,0-1-15,26-26 16,1 27-16,-27 0 16,26-1-16,1-26 15,-27 0-15,53 0 16,-27 0-16,1 1 16,26-1-16,0 0 15,-1-27-15,1 1 16,53 26-16,0 0 15,26 0-15,-26 27 16,-27-27-16,1 53 16,-1-53-16,-26 26 15,0 27-15,-26 0 16,-1 0 0,53-26-16,-52 26 15,26-26-15,-27 26 16,27 0-16,-26 0 15,26 0-15,-1 0 16,1 0-16,0 0 0,0 0 16,-26 0-1,26 0-15,-1 0 16,1 0-16,27 0 16,-27 26-16,-27-26 15,53 0-15,-52 0 16,52 26-16,-52-26 15,52 27-15,-52-27 16,-1 26-16,27 1 16,-27-1-16,27 1 15,-26-27-15,-27 26 16,26 1-16,1-1 16,-1 1-16,-26 26 15,27-27-15,-1 0 16,1 1-16,-1 26 15,-26 0-15,53 0 16,-53 0-16,26-1 16,1-25-1,-1 26-15,-26 0 16,27 0-16,-1 0 16,-26-1-16,27-25 15,-27-1-15,26 54 16,-26-54-16,0 54 15,27-27-15,-1-1 16,-26-25-16,0 52 16,27-26-16,-1 27 15,0-27-15,-26 26 16,0-26-16,27 53 16,-1-53-16,-26-27 15,0 80-15,27-53 16,-1 26-16,-26-52 0,0 78 15,27-52 1,-1 0-16,-26 0 16,27 0-16,-1 26 15,-26-26-15,53 0 16,-27 27-16,-26-27 16,27 0-16,-1-1 15,-26 1 1,27 0-16,-27-26 0,26 26 15,1-27 1,-27 27-16,26-27 16,1 27-16,-27-26 15,26 26-15,1 0 16,-27 0-16,53-1 16,-53 1-16,26-26 15,-26-1-15,26 27 0,1 0 16,-27-26-1,26-1-15,1 1 16,-27-1-16,26 27 16,-26-27-16,0 1 15,27 26-15,-1-27 16,-26 1-16,27-27 16,-27 26-16,26-26 15,-26 27 1,27-1-16,-1 1 15,-26-1 1,27-26-16,-27 26 16,26-26-1,0 0 1,1 27 0,-1-27-1,1 0-15,-1 26 16,27-26-1,-26 27 1,-1-1-16,1-26 16,-1 0-1,0 0 1,27 27 0,-26-27-1,-1 0-15,1 0 16,-1 0-16,1 0 15,26 26-15,-27-26 16,0 27 0,1-27-16,26 0 15,-27 0 1,1 26-16,26-26 16,0 0-16,-27 0 15,53 27-15,-52-27 16,26 0-16,0 0 15,0 0-15,-27 0 16,1 0-16,26 0 16,-27 0-1,0 0 1,1 0 0,-1 0-1,1 0 1,26 26-16,-27-26 15,1 0 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33:40.80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1772 397 0,'0'27'203,"0"-1"-187,0 1-16,0 26 15,0-27 1,0 0-16,0 27 0,0-26 16,27 52-1,-27-52-15,26 78 16,-26-25-16,0 26 16,0-27-16,0 53 15,0 1 1,27 25-16,-27-105 0,0 53 15,0 0 1,0-27-16,0 27 16,0 0-16,0 0 15,26 26-15,-26-79 16,0 53-16,0 0 16,0-27-16,0 27 15,0 0-15,0-27 0,0 1 16,0 25-1,0-52-15,0 27 16,0-1-16,0 0 16,0-26-16,0 27 15,0-1-15,0-26 16,0 26-16,-26-26 16,26-26-16,0 26 15,0 0-15,0 0 16,0-1-16,0 1 15,0 27-15,0-54 16,0 27-16,0-26 16,0 25-1,0-25-15,26-1 32,-26 1-32,0-1 15,0 1 1,0-1 15,0 1 125,-26-27-140,-1 0 0,1 0-16,-1 0 15,1 0-15,0 0 16,-27 0-16,0 0 15,-53 0-15,26 0 16,-25-27-16,52 1 16,-27-1-16,27 27 15,-26 0 1,53 0 0,-27-26-16,26 26 15,1 0 1,-1-27-1,1 27 1,-27 0-16,0-26 16,0 26-16,27-27 15,-27 27-15,0 0 16,0 0-16,0 27 16,27-27-16,-27 0 15,0 0-15,26 0 16,-26 0-16,27 0 15,-1 0-15,1 0 16,-1 0-16,1 0 16,0 0 15,-1 0 16,1 0-16,-1 0 32</inkml:trace>
  <inkml:trace contextRef="#ctx0" brushRef="#br0" timeOffset="2674">3810 0 0,'0'27'78,"0"-1"-62,0 1 0,0-1-1,0 27-15,0 0 16,0 26-16,0-26 15,0 27-15,0-1 16,0 27-16,0 0 0,0 26 16,0 0-1,0-52-15,0-1 16,0 27-16,0 26 16,0-52-16,0 25 15,-27 54-15,27-53 16,0 26-16,0 1 0,0 25 15,0-25 1,0-28-16,0 28 16,0-1-16,0 0 15,0-79-15,-26 53 16,26-53-16,0 0 16,0 26-16,0 1 15,0-27-15,0 26 16,0-26-1,0 0-15,0 0 0,0 0 16,0 0 0,0-1-16,0 1 0,0-26 15,0 26 1,0 0-16,0-27 16,0 27-16,0-27 15,0 1 1,0-1 62,26-26-62,27 0-1,-26 0 1,-1 27-1,1-1 1,-1-26 15,0 0-15,1 27 15,26-27-31,-27 26 31,1 1 16,-1-27-31,1 26 0,26 1-1,-1-27 1,-25 0-1,-1 26-15,27-26 16,0 27-16,-26-27 16,79 0-16,-80 0 15,53 0-15,1 0 16,26 26-16,-53-26 16,52 0-16,1 26 15,-53-26-15,53 0 16,-27 0-16,-26 0 15,27 0-15,-1 0 16,-26 0-16,0 0 16,0 0-16,0 0 15,-27 0-15,27 0 16,-27 0 0,1 0-1,-1 0 16,1 0 16,-1 0 0,1 0-31,-1 0 46,1 0-46,-1 0 0,1-26-16,-1 26 15,1 0 16,-1 0-15</inkml:trace>
  <inkml:trace contextRef="#ctx0" brushRef="#br0" timeOffset="3649">5265 1165 0,'26'26'15,"1"-26"1,-27 26 0,26-26-1,1 27-15,-1-1 16,1 1 0,-1-1-16,1 27 15,25 0-15,1 27 16,0-1-16,27 0 15,-27 1-15,0-27 16,-27-1-16,0-25 16,1-1-16,-1 1 15</inkml:trace>
  <inkml:trace contextRef="#ctx0" brushRef="#br0" timeOffset="4163">5821 1403 0,'-27'0'15,"1"0"-15,-1 0 16,1 0-16,-1 26 16,-26 1-16,27-1 15,-1 1-15,1-1 16,26 0-16,-26 1 15,-1-1-15,1 1 16,26-1-16,-53 1 16,53-1-16,-27 1 15,27-1-15,-26-26 16,26 27 0,-27-27-16,27 26 15</inkml:trace>
  <inkml:trace contextRef="#ctx0" brushRef="#br0" timeOffset="5105">6006 1614 0,'26'0'16,"1"0"0,-1 0-1,1 0 1,-1 0-1,0 0 32,1 27-31,-27 26 15,0-27-15,26 27-16,-26-26 31,27-1-31,-27 0 16,26 27-1,-26-26 17,27-1-17,-1-26 1,1 0-1,26 0 1,-27 0-16,1 0 16,-1 0-16,0 0 15,1 0-15,26 0 16,-27 0 15</inkml:trace>
  <inkml:trace contextRef="#ctx0" brushRef="#br0" timeOffset="5953">0 1429 0,'26'0'63,"1"0"-63,26 27 15,-27-27 1,27 53-16,-27-53 16,27 26-16,-53 0 15,27 1-15,26-1 16,-27 1-16,1-1 16</inkml:trace>
  <inkml:trace contextRef="#ctx0" brushRef="#br0" timeOffset="6499">397 1270 0,'-27'0'0,"1"0"31,26 27-31,0-1 16,-27 27-16,1 0 16,26-26-16,-27-1 15,27 0-15,-26 27 16,-1-26-16,27-1 15,-26 1-15,26-1 16,-27 1-16,1 26 31,0-27-31,26 1 16,-27-27-16</inkml:trace>
  <inkml:trace contextRef="#ctx0" brushRef="#br0" timeOffset="7029">476 1588 0,'0'26'62,"26"27"-62,-26-26 16,0-1-16,0 1 16,0-1-16,27 1 15,-27-1 1,0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43264" units="1/cm"/>
          <inkml:channelProperty channel="Y" name="resolution" value="36.48649" units="1/cm"/>
          <inkml:channelProperty channel="T" name="resolution" value="1" units="1/dev"/>
        </inkml:channelProperties>
      </inkml:inkSource>
      <inkml:timestamp xml:id="ts0" timeString="2025-04-27T23:33:57.30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212 609 0,'-27'0'78,"1"26"-62,26 1 0,-27-1-1,27 1-15,-26-1 16,-1 1-16,27-1 16,-26 27-16,26-26 15,-27-1-15,1 0 16,26 1-1,26-27 95,54 0-110,-27-27 15,26 1-15,-26-27 16,0 27 0,0-27-16,0 0 0,0 0 15,0 0 1,26 0-16,-26 0 16,26 0-16,-26 0 15,0 27-15,0-27 16,0 26-16,0 1 15,-53 0-15,26 26 16,1 0 0,-1 0 93,-26 26-93,0 0-1,0 27-15,0 0 16,0 0-16,0 0 16,-26 26-1,-1-26-15,1 0 0,-1 0 16,1 0-16,-27 27 15,27-28 1,-27 1-16,26 0 16,1-26-16,-1 26 15,-26-27-15,53 1 16,-26-1-16,26 1 16,-27-27-16,27 52 15,-53-52-15,53 27 0,-26 26 16,0-27-16,26 1 15,-27-1 1,1 27-16,-1-26 16,1-1-16,-1 0 15,1 27-15,26 0 16,-53 0-16,26 0 16,27-26-16,-26 25 15,26-25-15,-26 26 16,-1-27-16,27 1 15,0-1-15,0 1 16,0-1 15,27-26 1,25 0-32,-25 0 15,-1 0 1,27 0-16,27 0 15,-27 0-15,-1-53 16,28 0-16,-27 0 0,26-26 16,1-27-1,-28 27-15,28-27 16,26 0-16,-27-26 16,27 0-16,-27-1 15,1-25-15,25 52 16,-52 0-16,53-26 15,-26 26-15,-1 26 16,0 1-16,-26 26 16,27-26-16,-1 52 15,0-26-15,-26 53 16,0-26-16,-26-1 16,-1 27-16,1 0 15,-1 0 63,1 27-62,-27 26 0,0-27-1,0 27-15,0 0 16,0 26-16,-27 1 15,1-1-15,-27 27 16,0 0-16,0 0 16,-27 0-16,28 26 15,-28-53-15,1 27 16,26-27-16,-27 27 0,28-26 16,-28 25-1,27-25-15,-26-1 16,26 1-16,-26-28 15,26 1-15,0 0 16,0 0-16,0 0 16,0-26-16,0 26 15,0-1-15,0 1 16,27-26-16,-27 26 16,0-27-16,0 27 15,27 0 1,-1-26-16,1-1 0,26 0 15,-27 27 1,1-26-16,-1 26 16,1-27-16,-1 27 15,1-26-15,26 25 16,-27-25-16,27-1 16,0 27-16,0-26 15,0-1-15,0 1 0,0-1 16,0 1 15,0-1 0,27 0-15,-1 1 0,1-27-1,-1 0 1,1 0-16,-1 0 15,27 0-15,0 0 16,26 0-16,-26 0 16,27-53-16,-27 27 15,26-27-15,-26 26 16,0 1-16,0-27 16,-27 26-1,1 1-15,-1-1 16,1 1-1,-1 26 126,1 26-125,-1 27-1,-26 0 1,26-53-16,-26 27 16,0-1-1,0 27-15,0-26 16,0-1-16,0 0 15,0 27-15,-26-26 16,-27 26-16,0 0 16,0-27-1,-26 27-15,26 0 16,-53 0-16,0 0 16,27-27-16,0 27 15,-1 0-15,1-26 16,26 26-16,0-27 15,0 0-15,0 27 16,0-26-16,27-1 16,-1-26-16,1 27 15,26-1-15,-27-26 16,27 27-16,0-1 16,0 1-1,0-1 1,0 0-1,0 1 1,0-1-16,27-26 16,-1 27-1,1-1 1,26-26 15,-53 27-31,26-27 16,27 0-16,-27 26 0,1 1 15,-1-27 1,1 0-16,26 0 16,0 0-16,0 0 15,0 0-15,-27 0 16,80 0-16,-27-27 16,1 1-16,-1-1 15,0-26-15,1 27 0,-1-27 16,0 27-1,-26-1-15,0-26 16,0 27-16,0-1 0,-26 27 16,-1-26-1,0 26 1,-26 26 62,0 1-62,0-1-16,0 27 0,0-26 15,0-1-15,0 0 16,0 1-16,0-1 16,0 27-1,-26-26 1,0-1-16,-27 1 15,0-1-15,26-26 16,1 53-16,-1-53 0,-52 53 16,53-53-1,-27 26-15,0 1 16,-27-1-16,1 27 16,0-26-16,-27-1 15,0 1-15,27-1 16,-1 27-16,1-53 15,26 26-15,-27 1 16,28-1-16,-1 1 16,26-27-16,1 26 15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o de Oliveira" refreshedDate="45774.60108912037" createdVersion="8" refreshedVersion="8" minRefreshableVersion="3" recordCount="100" xr:uid="{88EF6719-4136-4D60-B96F-97D605AA28B1}">
  <cacheSource type="worksheet">
    <worksheetSource ref="A46:B146" sheet="ATIVIDADE PROPOSTA (1)"/>
  </cacheSource>
  <cacheFields count="2">
    <cacheField name="IDADE DOS LEITORES" numFmtId="0">
      <sharedItems containsSemiMixedTypes="0" containsString="0" containsNumber="1" containsInteger="1" minValue="15" maxValue="74"/>
    </cacheField>
    <cacheField name="AVALIAÇÃO GERAL" numFmtId="0">
      <sharedItems count="4">
        <s v="O"/>
        <s v="B"/>
        <s v="R"/>
        <s v="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28"/>
    <x v="0"/>
  </r>
  <r>
    <n v="33"/>
    <x v="1"/>
  </r>
  <r>
    <n v="22"/>
    <x v="0"/>
  </r>
  <r>
    <n v="31"/>
    <x v="1"/>
  </r>
  <r>
    <n v="24"/>
    <x v="1"/>
  </r>
  <r>
    <n v="36"/>
    <x v="1"/>
  </r>
  <r>
    <n v="37"/>
    <x v="1"/>
  </r>
  <r>
    <n v="26"/>
    <x v="1"/>
  </r>
  <r>
    <n v="21"/>
    <x v="2"/>
  </r>
  <r>
    <n v="33"/>
    <x v="0"/>
  </r>
  <r>
    <n v="25"/>
    <x v="1"/>
  </r>
  <r>
    <n v="36"/>
    <x v="3"/>
  </r>
  <r>
    <n v="46"/>
    <x v="1"/>
  </r>
  <r>
    <n v="59"/>
    <x v="2"/>
  </r>
  <r>
    <n v="23"/>
    <x v="0"/>
  </r>
  <r>
    <n v="29"/>
    <x v="0"/>
  </r>
  <r>
    <n v="43"/>
    <x v="1"/>
  </r>
  <r>
    <n v="45"/>
    <x v="0"/>
  </r>
  <r>
    <n v="45"/>
    <x v="1"/>
  </r>
  <r>
    <n v="53"/>
    <x v="0"/>
  </r>
  <r>
    <n v="70"/>
    <x v="0"/>
  </r>
  <r>
    <n v="20"/>
    <x v="0"/>
  </r>
  <r>
    <n v="65"/>
    <x v="1"/>
  </r>
  <r>
    <n v="24"/>
    <x v="0"/>
  </r>
  <r>
    <n v="16"/>
    <x v="1"/>
  </r>
  <r>
    <n v="30"/>
    <x v="1"/>
  </r>
  <r>
    <n v="31"/>
    <x v="1"/>
  </r>
  <r>
    <n v="47"/>
    <x v="0"/>
  </r>
  <r>
    <n v="27"/>
    <x v="1"/>
  </r>
  <r>
    <n v="61"/>
    <x v="0"/>
  </r>
  <r>
    <n v="18"/>
    <x v="0"/>
  </r>
  <r>
    <n v="18"/>
    <x v="1"/>
  </r>
  <r>
    <n v="20"/>
    <x v="1"/>
  </r>
  <r>
    <n v="42"/>
    <x v="1"/>
  </r>
  <r>
    <n v="38"/>
    <x v="3"/>
  </r>
  <r>
    <n v="17"/>
    <x v="1"/>
  </r>
  <r>
    <n v="21"/>
    <x v="1"/>
  </r>
  <r>
    <n v="42"/>
    <x v="1"/>
  </r>
  <r>
    <n v="23"/>
    <x v="1"/>
  </r>
  <r>
    <n v="25"/>
    <x v="3"/>
  </r>
  <r>
    <n v="50"/>
    <x v="1"/>
  </r>
  <r>
    <n v="38"/>
    <x v="1"/>
  </r>
  <r>
    <n v="18"/>
    <x v="2"/>
  </r>
  <r>
    <n v="27"/>
    <x v="0"/>
  </r>
  <r>
    <n v="27"/>
    <x v="0"/>
  </r>
  <r>
    <n v="34"/>
    <x v="1"/>
  </r>
  <r>
    <n v="26"/>
    <x v="0"/>
  </r>
  <r>
    <n v="41"/>
    <x v="2"/>
  </r>
  <r>
    <n v="52"/>
    <x v="1"/>
  </r>
  <r>
    <n v="21"/>
    <x v="1"/>
  </r>
  <r>
    <n v="64"/>
    <x v="2"/>
  </r>
  <r>
    <n v="72"/>
    <x v="0"/>
  </r>
  <r>
    <n v="21"/>
    <x v="1"/>
  </r>
  <r>
    <n v="28"/>
    <x v="0"/>
  </r>
  <r>
    <n v="23"/>
    <x v="1"/>
  </r>
  <r>
    <n v="18"/>
    <x v="1"/>
  </r>
  <r>
    <n v="17"/>
    <x v="1"/>
  </r>
  <r>
    <n v="19"/>
    <x v="1"/>
  </r>
  <r>
    <n v="19"/>
    <x v="1"/>
  </r>
  <r>
    <n v="68"/>
    <x v="1"/>
  </r>
  <r>
    <n v="38"/>
    <x v="1"/>
  </r>
  <r>
    <n v="23"/>
    <x v="0"/>
  </r>
  <r>
    <n v="58"/>
    <x v="0"/>
  </r>
  <r>
    <n v="40"/>
    <x v="0"/>
  </r>
  <r>
    <n v="51"/>
    <x v="1"/>
  </r>
  <r>
    <n v="37"/>
    <x v="1"/>
  </r>
  <r>
    <n v="15"/>
    <x v="0"/>
  </r>
  <r>
    <n v="44"/>
    <x v="1"/>
  </r>
  <r>
    <n v="54"/>
    <x v="2"/>
  </r>
  <r>
    <n v="21"/>
    <x v="0"/>
  </r>
  <r>
    <n v="18"/>
    <x v="0"/>
  </r>
  <r>
    <n v="35"/>
    <x v="1"/>
  </r>
  <r>
    <n v="25"/>
    <x v="0"/>
  </r>
  <r>
    <n v="21"/>
    <x v="1"/>
  </r>
  <r>
    <n v="23"/>
    <x v="1"/>
  </r>
  <r>
    <n v="32"/>
    <x v="2"/>
  </r>
  <r>
    <n v="30"/>
    <x v="1"/>
  </r>
  <r>
    <n v="40"/>
    <x v="1"/>
  </r>
  <r>
    <n v="16"/>
    <x v="1"/>
  </r>
  <r>
    <n v="23"/>
    <x v="0"/>
  </r>
  <r>
    <n v="36"/>
    <x v="1"/>
  </r>
  <r>
    <n v="53"/>
    <x v="3"/>
  </r>
  <r>
    <n v="62"/>
    <x v="0"/>
  </r>
  <r>
    <n v="29"/>
    <x v="0"/>
  </r>
  <r>
    <n v="74"/>
    <x v="2"/>
  </r>
  <r>
    <n v="33"/>
    <x v="0"/>
  </r>
  <r>
    <n v="33"/>
    <x v="0"/>
  </r>
  <r>
    <n v="22"/>
    <x v="3"/>
  </r>
  <r>
    <n v="31"/>
    <x v="1"/>
  </r>
  <r>
    <n v="19"/>
    <x v="0"/>
  </r>
  <r>
    <n v="19"/>
    <x v="1"/>
  </r>
  <r>
    <n v="22"/>
    <x v="0"/>
  </r>
  <r>
    <n v="20"/>
    <x v="1"/>
  </r>
  <r>
    <n v="20"/>
    <x v="1"/>
  </r>
  <r>
    <n v="22"/>
    <x v="0"/>
  </r>
  <r>
    <n v="27"/>
    <x v="1"/>
  </r>
  <r>
    <n v="31"/>
    <x v="0"/>
  </r>
  <r>
    <n v="41"/>
    <x v="1"/>
  </r>
  <r>
    <n v="17"/>
    <x v="1"/>
  </r>
  <r>
    <n v="3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4F97C-CC0E-48B8-A4DB-E0CE22D58997}" name="Tabela dinâmica42" cacheId="8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6">
  <location ref="A149:B153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1"/>
        <item x="0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agem de AVALIAÇÃO GERAL" fld="1" subtotal="count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1" count="0"/>
        </references>
      </pivotArea>
    </format>
    <format dxfId="2">
      <pivotArea dataOnly="0" labelOnly="1" outline="0" axis="axisValues" fieldPosition="0"/>
    </format>
    <format dxfId="1">
      <pivotArea field="1" type="button" dataOnly="0" labelOnly="1" outline="0" axis="axisRow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1238-2952-493B-9F40-80D6305DE05C}">
  <dimension ref="A1:H10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s="19" t="s">
        <v>68</v>
      </c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20" t="s">
        <v>69</v>
      </c>
      <c r="B10" s="20"/>
      <c r="C10" s="20"/>
      <c r="D10" s="20"/>
      <c r="E10" s="20"/>
      <c r="F10" s="20"/>
      <c r="G10" s="20"/>
      <c r="H10" s="20"/>
    </row>
  </sheetData>
  <mergeCells count="2">
    <mergeCell ref="A1:H9"/>
    <mergeCell ref="A10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83F1-40C1-4F1C-A8B6-DEC592490B98}">
  <dimension ref="A15:M137"/>
  <sheetViews>
    <sheetView workbookViewId="0">
      <selection activeCell="B99" sqref="B99"/>
    </sheetView>
  </sheetViews>
  <sheetFormatPr defaultRowHeight="15" x14ac:dyDescent="0.25"/>
  <cols>
    <col min="2" max="3" width="9.5703125" bestFit="1" customWidth="1"/>
    <col min="5" max="5" width="9.5703125" bestFit="1" customWidth="1"/>
    <col min="6" max="6" width="9.28515625" bestFit="1" customWidth="1"/>
    <col min="8" max="9" width="9.5703125" bestFit="1" customWidth="1"/>
  </cols>
  <sheetData>
    <row r="15" spans="1:2" x14ac:dyDescent="0.25">
      <c r="A15" s="9"/>
      <c r="B15" s="10" t="s">
        <v>1</v>
      </c>
    </row>
    <row r="16" spans="1:2" x14ac:dyDescent="0.25">
      <c r="A16" s="10" t="s">
        <v>0</v>
      </c>
      <c r="B16" s="10" t="s">
        <v>2</v>
      </c>
    </row>
    <row r="17" spans="1:2" x14ac:dyDescent="0.25">
      <c r="A17" s="10">
        <v>0</v>
      </c>
      <c r="B17" s="10">
        <v>1</v>
      </c>
    </row>
    <row r="18" spans="1:2" x14ac:dyDescent="0.25">
      <c r="A18" s="9">
        <v>1</v>
      </c>
      <c r="B18" s="9">
        <v>3</v>
      </c>
    </row>
    <row r="19" spans="1:2" x14ac:dyDescent="0.25">
      <c r="A19" s="9">
        <v>2</v>
      </c>
      <c r="B19" s="9">
        <v>2</v>
      </c>
    </row>
    <row r="20" spans="1:2" x14ac:dyDescent="0.25">
      <c r="A20" s="9">
        <v>3</v>
      </c>
      <c r="B20" s="9">
        <v>4</v>
      </c>
    </row>
    <row r="21" spans="1:2" x14ac:dyDescent="0.25">
      <c r="A21" s="9">
        <v>4</v>
      </c>
      <c r="B21" s="9">
        <v>25</v>
      </c>
    </row>
    <row r="22" spans="1:2" x14ac:dyDescent="0.25">
      <c r="A22" s="9">
        <v>5</v>
      </c>
      <c r="B22" s="9">
        <v>35</v>
      </c>
    </row>
    <row r="23" spans="1:2" x14ac:dyDescent="0.25">
      <c r="A23" s="9">
        <v>6</v>
      </c>
      <c r="B23" s="9">
        <v>198</v>
      </c>
    </row>
    <row r="24" spans="1:2" x14ac:dyDescent="0.25">
      <c r="A24" s="9">
        <v>7</v>
      </c>
      <c r="B24" s="9">
        <v>367</v>
      </c>
    </row>
    <row r="25" spans="1:2" x14ac:dyDescent="0.25">
      <c r="A25" s="9">
        <v>8</v>
      </c>
      <c r="B25" s="9">
        <v>216</v>
      </c>
    </row>
    <row r="26" spans="1:2" x14ac:dyDescent="0.25">
      <c r="A26" s="9">
        <v>9</v>
      </c>
      <c r="B26" s="9">
        <v>131</v>
      </c>
    </row>
    <row r="27" spans="1:2" x14ac:dyDescent="0.25">
      <c r="A27" s="9">
        <v>10</v>
      </c>
      <c r="B27" s="9">
        <v>18</v>
      </c>
    </row>
    <row r="29" spans="1:2" x14ac:dyDescent="0.25">
      <c r="A29" s="9" t="s">
        <v>3</v>
      </c>
      <c r="B29" s="9">
        <f>AVERAGE(B17:B27)</f>
        <v>90.909090909090907</v>
      </c>
    </row>
    <row r="30" spans="1:2" x14ac:dyDescent="0.25">
      <c r="A30" s="9" t="s">
        <v>4</v>
      </c>
      <c r="B30" s="9">
        <f>MEDIAN(B17:B27)</f>
        <v>25</v>
      </c>
    </row>
    <row r="31" spans="1:2" x14ac:dyDescent="0.25">
      <c r="A31" s="9" t="s">
        <v>5</v>
      </c>
      <c r="B31" s="9" t="e" cm="1">
        <f t="array" ref="B31">_xlfn.MODE.MULT(B17:B27)</f>
        <v>#N/A</v>
      </c>
    </row>
    <row r="44" spans="1:5" x14ac:dyDescent="0.25">
      <c r="A44" s="11" t="s">
        <v>53</v>
      </c>
      <c r="B44" s="9"/>
      <c r="C44" s="9"/>
      <c r="D44" s="9"/>
      <c r="E44" s="9"/>
    </row>
    <row r="45" spans="1:5" x14ac:dyDescent="0.25">
      <c r="A45" s="11" t="s">
        <v>54</v>
      </c>
      <c r="B45" s="9"/>
      <c r="C45" s="9"/>
      <c r="D45" s="9"/>
      <c r="E45" s="9"/>
    </row>
    <row r="46" spans="1:5" x14ac:dyDescent="0.25">
      <c r="A46" s="11" t="s">
        <v>55</v>
      </c>
      <c r="B46" s="9"/>
      <c r="C46" s="9"/>
      <c r="D46" s="9"/>
      <c r="E46" s="9"/>
    </row>
    <row r="47" spans="1:5" x14ac:dyDescent="0.25">
      <c r="A47" s="10" t="s">
        <v>56</v>
      </c>
      <c r="B47" s="9"/>
      <c r="C47" s="9"/>
      <c r="D47" s="9"/>
      <c r="E47" s="9"/>
    </row>
    <row r="48" spans="1:5" x14ac:dyDescent="0.25">
      <c r="A48" s="11" t="s">
        <v>57</v>
      </c>
      <c r="B48" s="9"/>
      <c r="C48" s="9"/>
      <c r="D48" s="9"/>
      <c r="E48" s="9"/>
    </row>
    <row r="49" spans="1:5" x14ac:dyDescent="0.25">
      <c r="A49" s="11" t="s">
        <v>58</v>
      </c>
      <c r="B49" s="9"/>
      <c r="C49" s="9"/>
      <c r="D49" s="9"/>
      <c r="E49" s="9"/>
    </row>
    <row r="51" spans="1:5" x14ac:dyDescent="0.25">
      <c r="A51" s="11">
        <v>11.6</v>
      </c>
      <c r="B51" s="9">
        <v>12.6</v>
      </c>
      <c r="C51" s="9">
        <v>12.7</v>
      </c>
      <c r="D51" s="9">
        <v>12.8</v>
      </c>
      <c r="E51" s="9">
        <v>13.1</v>
      </c>
    </row>
    <row r="52" spans="1:5" x14ac:dyDescent="0.25">
      <c r="A52" s="9">
        <v>13.3</v>
      </c>
      <c r="B52" s="9">
        <v>13.6</v>
      </c>
      <c r="C52" s="9">
        <v>13.7</v>
      </c>
      <c r="D52" s="9">
        <v>13.8</v>
      </c>
      <c r="E52" s="9">
        <v>14.1</v>
      </c>
    </row>
    <row r="53" spans="1:5" x14ac:dyDescent="0.25">
      <c r="A53" s="11">
        <v>14.3</v>
      </c>
      <c r="B53" s="9">
        <v>14.3</v>
      </c>
      <c r="C53" s="9">
        <v>14.6</v>
      </c>
      <c r="D53" s="9">
        <v>14.8</v>
      </c>
      <c r="E53" s="9">
        <v>15.1</v>
      </c>
    </row>
    <row r="54" spans="1:5" x14ac:dyDescent="0.25">
      <c r="A54" s="11">
        <v>15.2</v>
      </c>
      <c r="B54" s="9">
        <v>15.6</v>
      </c>
      <c r="C54" s="9">
        <v>15.6</v>
      </c>
      <c r="D54" s="9">
        <v>15.7</v>
      </c>
      <c r="E54" s="9">
        <v>15.8</v>
      </c>
    </row>
    <row r="55" spans="1:5" x14ac:dyDescent="0.25">
      <c r="A55" s="11">
        <v>15.8</v>
      </c>
      <c r="B55" s="9">
        <v>15.9</v>
      </c>
      <c r="C55" s="9">
        <v>15.9</v>
      </c>
      <c r="D55" s="9">
        <v>16.100000000000001</v>
      </c>
      <c r="E55" s="9">
        <v>16.2</v>
      </c>
    </row>
    <row r="57" spans="1:5" x14ac:dyDescent="0.25">
      <c r="A57" s="12" t="s">
        <v>59</v>
      </c>
      <c r="B57" s="12"/>
      <c r="C57" s="12"/>
    </row>
    <row r="59" spans="1:5" x14ac:dyDescent="0.25">
      <c r="A59" s="13" t="s">
        <v>6</v>
      </c>
      <c r="B59" s="12"/>
      <c r="C59" s="12"/>
      <c r="D59" s="12"/>
    </row>
    <row r="60" spans="1:5" x14ac:dyDescent="0.25">
      <c r="A60" s="13" t="s">
        <v>7</v>
      </c>
      <c r="B60" s="12"/>
      <c r="C60" s="12"/>
      <c r="D60" s="12"/>
    </row>
    <row r="61" spans="1:5" x14ac:dyDescent="0.25">
      <c r="A61" s="13" t="s">
        <v>8</v>
      </c>
      <c r="B61" s="12"/>
      <c r="C61" s="12"/>
      <c r="D61" s="12"/>
    </row>
    <row r="62" spans="1:5" x14ac:dyDescent="0.25">
      <c r="A62" s="13" t="s">
        <v>9</v>
      </c>
      <c r="B62" s="12"/>
      <c r="C62" s="12"/>
      <c r="D62" s="12"/>
    </row>
    <row r="63" spans="1:5" x14ac:dyDescent="0.25">
      <c r="A63" s="13" t="s">
        <v>10</v>
      </c>
      <c r="B63" s="12"/>
      <c r="C63" s="12"/>
      <c r="D63" s="12"/>
    </row>
    <row r="64" spans="1:5" x14ac:dyDescent="0.25">
      <c r="A64" s="13" t="s">
        <v>11</v>
      </c>
      <c r="B64" s="12"/>
      <c r="C64" s="12"/>
      <c r="D64" s="12"/>
    </row>
    <row r="67" spans="2:10" ht="30" x14ac:dyDescent="0.25">
      <c r="B67" s="14" t="s">
        <v>60</v>
      </c>
      <c r="C67" s="14" t="s">
        <v>61</v>
      </c>
      <c r="D67" s="14" t="s">
        <v>62</v>
      </c>
      <c r="E67" s="14" t="s">
        <v>60</v>
      </c>
      <c r="F67" s="14" t="s">
        <v>61</v>
      </c>
      <c r="G67" s="14" t="s">
        <v>62</v>
      </c>
      <c r="H67" s="14" t="s">
        <v>60</v>
      </c>
      <c r="I67" s="14" t="s">
        <v>61</v>
      </c>
      <c r="J67" s="14" t="s">
        <v>62</v>
      </c>
    </row>
    <row r="68" spans="2:10" x14ac:dyDescent="0.25">
      <c r="B68" s="16">
        <v>3</v>
      </c>
      <c r="C68" s="17">
        <v>114</v>
      </c>
      <c r="D68" s="17" t="s">
        <v>63</v>
      </c>
      <c r="E68" s="17">
        <v>60</v>
      </c>
      <c r="F68" s="17">
        <v>93</v>
      </c>
      <c r="G68" s="16" t="s">
        <v>63</v>
      </c>
      <c r="H68" s="17">
        <v>38</v>
      </c>
      <c r="I68" s="17">
        <v>127</v>
      </c>
      <c r="J68" s="17" t="s">
        <v>64</v>
      </c>
    </row>
    <row r="69" spans="2:10" x14ac:dyDescent="0.25">
      <c r="B69" s="16">
        <v>9</v>
      </c>
      <c r="C69" s="17">
        <v>127</v>
      </c>
      <c r="D69" s="17" t="s">
        <v>63</v>
      </c>
      <c r="E69" s="17">
        <v>62</v>
      </c>
      <c r="F69" s="17">
        <v>110</v>
      </c>
      <c r="G69" s="16" t="s">
        <v>63</v>
      </c>
      <c r="H69" s="17">
        <v>40</v>
      </c>
      <c r="I69" s="17">
        <v>118</v>
      </c>
      <c r="J69" s="17" t="s">
        <v>64</v>
      </c>
    </row>
    <row r="70" spans="2:10" x14ac:dyDescent="0.25">
      <c r="B70" s="16">
        <v>10</v>
      </c>
      <c r="C70" s="17">
        <v>110</v>
      </c>
      <c r="D70" s="17" t="s">
        <v>63</v>
      </c>
      <c r="E70" s="17">
        <v>65</v>
      </c>
      <c r="F70" s="17">
        <v>93</v>
      </c>
      <c r="G70" s="16" t="s">
        <v>63</v>
      </c>
      <c r="H70" s="17">
        <v>41</v>
      </c>
      <c r="I70" s="17">
        <v>86</v>
      </c>
      <c r="J70" s="17" t="s">
        <v>64</v>
      </c>
    </row>
    <row r="71" spans="2:10" x14ac:dyDescent="0.25">
      <c r="B71" s="16">
        <v>11</v>
      </c>
      <c r="C71" s="17">
        <v>111</v>
      </c>
      <c r="D71" s="17" t="s">
        <v>63</v>
      </c>
      <c r="E71" s="17">
        <v>70</v>
      </c>
      <c r="F71" s="17">
        <v>109</v>
      </c>
      <c r="G71" s="16" t="s">
        <v>63</v>
      </c>
      <c r="H71" s="17">
        <v>42</v>
      </c>
      <c r="I71" s="17">
        <v>124</v>
      </c>
      <c r="J71" s="17" t="s">
        <v>64</v>
      </c>
    </row>
    <row r="72" spans="2:10" x14ac:dyDescent="0.25">
      <c r="B72" s="16">
        <v>12</v>
      </c>
      <c r="C72" s="17">
        <v>128</v>
      </c>
      <c r="D72" s="17" t="s">
        <v>63</v>
      </c>
      <c r="E72" s="17">
        <v>76</v>
      </c>
      <c r="F72" s="17">
        <v>103</v>
      </c>
      <c r="G72" s="16" t="s">
        <v>63</v>
      </c>
      <c r="H72" s="17">
        <v>43</v>
      </c>
      <c r="I72" s="17">
        <v>113</v>
      </c>
      <c r="J72" s="17" t="s">
        <v>64</v>
      </c>
    </row>
    <row r="73" spans="2:10" x14ac:dyDescent="0.25">
      <c r="B73" s="16">
        <v>13</v>
      </c>
      <c r="C73" s="17">
        <v>107</v>
      </c>
      <c r="D73" s="17" t="s">
        <v>63</v>
      </c>
      <c r="E73" s="17">
        <v>1</v>
      </c>
      <c r="F73" s="17">
        <v>99</v>
      </c>
      <c r="G73" s="16" t="s">
        <v>64</v>
      </c>
      <c r="H73" s="17">
        <v>45</v>
      </c>
      <c r="I73" s="17">
        <v>92</v>
      </c>
      <c r="J73" s="17" t="s">
        <v>64</v>
      </c>
    </row>
    <row r="74" spans="2:10" x14ac:dyDescent="0.25">
      <c r="B74" s="16">
        <v>14</v>
      </c>
      <c r="C74" s="17">
        <v>134</v>
      </c>
      <c r="D74" s="17" t="s">
        <v>63</v>
      </c>
      <c r="E74" s="17">
        <v>2</v>
      </c>
      <c r="F74" s="17">
        <v>115</v>
      </c>
      <c r="G74" s="16" t="s">
        <v>64</v>
      </c>
      <c r="H74" s="17">
        <v>46</v>
      </c>
      <c r="I74" s="17">
        <v>104</v>
      </c>
      <c r="J74" s="17" t="s">
        <v>64</v>
      </c>
    </row>
    <row r="75" spans="2:10" x14ac:dyDescent="0.25">
      <c r="B75" s="16">
        <v>15</v>
      </c>
      <c r="C75" s="17">
        <v>109</v>
      </c>
      <c r="D75" s="17" t="s">
        <v>63</v>
      </c>
      <c r="E75" s="17">
        <v>4</v>
      </c>
      <c r="F75" s="17">
        <v>133</v>
      </c>
      <c r="G75" s="16" t="s">
        <v>64</v>
      </c>
      <c r="H75" s="17">
        <v>48</v>
      </c>
      <c r="I75" s="17">
        <v>108</v>
      </c>
      <c r="J75" s="17" t="s">
        <v>64</v>
      </c>
    </row>
    <row r="76" spans="2:10" x14ac:dyDescent="0.25">
      <c r="B76" s="16">
        <v>16</v>
      </c>
      <c r="C76" s="17">
        <v>104</v>
      </c>
      <c r="D76" s="17" t="s">
        <v>63</v>
      </c>
      <c r="E76" s="17">
        <v>5</v>
      </c>
      <c r="F76" s="17">
        <v>106</v>
      </c>
      <c r="G76" s="16" t="s">
        <v>64</v>
      </c>
      <c r="H76" s="17">
        <v>51</v>
      </c>
      <c r="I76" s="17">
        <v>96</v>
      </c>
      <c r="J76" s="17" t="s">
        <v>64</v>
      </c>
    </row>
    <row r="77" spans="2:10" x14ac:dyDescent="0.25">
      <c r="B77" s="16">
        <v>21</v>
      </c>
      <c r="C77" s="17">
        <v>148</v>
      </c>
      <c r="D77" s="17" t="s">
        <v>63</v>
      </c>
      <c r="E77" s="17">
        <v>6</v>
      </c>
      <c r="F77" s="17">
        <v>160</v>
      </c>
      <c r="G77" s="16" t="s">
        <v>64</v>
      </c>
      <c r="H77" s="17">
        <v>53</v>
      </c>
      <c r="I77" s="17">
        <v>113</v>
      </c>
      <c r="J77" s="17" t="s">
        <v>64</v>
      </c>
    </row>
    <row r="78" spans="2:10" x14ac:dyDescent="0.25">
      <c r="B78" s="16">
        <v>22</v>
      </c>
      <c r="C78" s="17">
        <v>80</v>
      </c>
      <c r="D78" s="17" t="s">
        <v>63</v>
      </c>
      <c r="E78" s="17" t="s">
        <v>66</v>
      </c>
      <c r="F78" s="17">
        <v>6</v>
      </c>
      <c r="G78" s="16" t="s">
        <v>64</v>
      </c>
      <c r="H78" s="17">
        <v>54</v>
      </c>
      <c r="I78" s="17">
        <v>88</v>
      </c>
      <c r="J78" s="17" t="s">
        <v>64</v>
      </c>
    </row>
    <row r="79" spans="2:10" x14ac:dyDescent="0.25">
      <c r="B79" s="16">
        <v>23</v>
      </c>
      <c r="C79" s="17">
        <v>91</v>
      </c>
      <c r="D79" s="17" t="s">
        <v>63</v>
      </c>
      <c r="E79" s="17" t="s">
        <v>67</v>
      </c>
      <c r="F79" s="17">
        <v>6</v>
      </c>
      <c r="G79" s="16" t="s">
        <v>64</v>
      </c>
      <c r="H79" s="17">
        <v>55</v>
      </c>
      <c r="I79" s="17">
        <v>100</v>
      </c>
      <c r="J79" s="17" t="s">
        <v>64</v>
      </c>
    </row>
    <row r="80" spans="2:10" x14ac:dyDescent="0.25">
      <c r="B80" s="16">
        <v>24</v>
      </c>
      <c r="C80" s="17">
        <v>107</v>
      </c>
      <c r="D80" s="17" t="s">
        <v>63</v>
      </c>
      <c r="E80" s="17">
        <v>17</v>
      </c>
      <c r="F80" s="17">
        <v>106</v>
      </c>
      <c r="G80" s="16" t="s">
        <v>64</v>
      </c>
      <c r="H80" s="17">
        <v>58</v>
      </c>
      <c r="I80" s="17">
        <v>108</v>
      </c>
      <c r="J80" s="17" t="s">
        <v>64</v>
      </c>
    </row>
    <row r="81" spans="1:13" x14ac:dyDescent="0.25">
      <c r="B81" s="16">
        <v>25</v>
      </c>
      <c r="C81" s="17">
        <v>79</v>
      </c>
      <c r="D81" s="17" t="s">
        <v>63</v>
      </c>
      <c r="E81" s="17">
        <v>18</v>
      </c>
      <c r="F81" s="17">
        <v>117</v>
      </c>
      <c r="G81" s="16" t="s">
        <v>64</v>
      </c>
      <c r="H81" s="17">
        <v>59</v>
      </c>
      <c r="I81" s="17">
        <v>120</v>
      </c>
      <c r="J81" s="17" t="s">
        <v>64</v>
      </c>
    </row>
    <row r="82" spans="1:13" x14ac:dyDescent="0.25">
      <c r="B82" s="16">
        <v>29</v>
      </c>
      <c r="C82" s="17">
        <v>91</v>
      </c>
      <c r="D82" s="17" t="s">
        <v>63</v>
      </c>
      <c r="E82" s="17">
        <v>19</v>
      </c>
      <c r="F82" s="17">
        <v>147</v>
      </c>
      <c r="G82" s="16" t="s">
        <v>64</v>
      </c>
      <c r="H82" s="17">
        <v>61</v>
      </c>
      <c r="I82" s="17">
        <v>98</v>
      </c>
      <c r="J82" s="17" t="s">
        <v>64</v>
      </c>
    </row>
    <row r="83" spans="1:13" x14ac:dyDescent="0.25">
      <c r="B83" s="16">
        <v>34</v>
      </c>
      <c r="C83" s="17">
        <v>105</v>
      </c>
      <c r="D83" s="17" t="s">
        <v>63</v>
      </c>
      <c r="E83" s="17">
        <v>20</v>
      </c>
      <c r="F83" s="17">
        <v>132</v>
      </c>
      <c r="G83" s="16" t="s">
        <v>64</v>
      </c>
      <c r="H83" s="17">
        <v>63</v>
      </c>
      <c r="I83" s="17">
        <v>108</v>
      </c>
      <c r="J83" s="17" t="s">
        <v>64</v>
      </c>
    </row>
    <row r="84" spans="1:13" x14ac:dyDescent="0.25">
      <c r="B84" s="16">
        <v>36</v>
      </c>
      <c r="C84" s="17">
        <v>100</v>
      </c>
      <c r="D84" s="17" t="s">
        <v>63</v>
      </c>
      <c r="E84" s="17">
        <v>26</v>
      </c>
      <c r="F84" s="17">
        <v>127</v>
      </c>
      <c r="G84" s="16" t="s">
        <v>64</v>
      </c>
      <c r="H84" s="17">
        <v>64</v>
      </c>
      <c r="I84" s="17">
        <v>119</v>
      </c>
      <c r="J84" s="17" t="s">
        <v>64</v>
      </c>
    </row>
    <row r="85" spans="1:13" x14ac:dyDescent="0.25">
      <c r="B85" s="16">
        <v>39</v>
      </c>
      <c r="C85" s="17">
        <v>118</v>
      </c>
      <c r="D85" s="17" t="s">
        <v>63</v>
      </c>
      <c r="E85" s="17">
        <v>27</v>
      </c>
      <c r="F85" s="17">
        <v>107</v>
      </c>
      <c r="G85" s="16" t="s">
        <v>64</v>
      </c>
      <c r="H85" s="17">
        <v>66</v>
      </c>
      <c r="I85" s="17">
        <v>116</v>
      </c>
      <c r="J85" s="17" t="s">
        <v>64</v>
      </c>
    </row>
    <row r="86" spans="1:13" x14ac:dyDescent="0.25">
      <c r="B86" s="16">
        <v>44</v>
      </c>
      <c r="C86" s="17">
        <v>121</v>
      </c>
      <c r="D86" s="17" t="s">
        <v>63</v>
      </c>
      <c r="E86" s="17">
        <v>28</v>
      </c>
      <c r="F86" s="17">
        <v>123</v>
      </c>
      <c r="G86" s="16" t="s">
        <v>64</v>
      </c>
      <c r="H86" s="17">
        <v>67</v>
      </c>
      <c r="I86" s="17">
        <v>98</v>
      </c>
      <c r="J86" s="17" t="s">
        <v>64</v>
      </c>
    </row>
    <row r="87" spans="1:13" x14ac:dyDescent="0.25">
      <c r="B87" s="16">
        <v>47</v>
      </c>
      <c r="C87" s="17">
        <v>75</v>
      </c>
      <c r="D87" s="17" t="s">
        <v>63</v>
      </c>
      <c r="E87" s="17">
        <v>30</v>
      </c>
      <c r="F87" s="17">
        <v>119</v>
      </c>
      <c r="G87" s="16" t="s">
        <v>64</v>
      </c>
      <c r="H87" s="17">
        <v>68</v>
      </c>
      <c r="I87" s="17">
        <v>108</v>
      </c>
      <c r="J87" s="17" t="s">
        <v>64</v>
      </c>
    </row>
    <row r="88" spans="1:13" x14ac:dyDescent="0.25">
      <c r="B88" s="16">
        <v>49</v>
      </c>
      <c r="C88" s="17">
        <v>105</v>
      </c>
      <c r="D88" s="17" t="s">
        <v>63</v>
      </c>
      <c r="E88" s="17">
        <v>31</v>
      </c>
      <c r="F88" s="17">
        <v>75</v>
      </c>
      <c r="G88" s="16" t="s">
        <v>64</v>
      </c>
      <c r="H88" s="17">
        <v>69</v>
      </c>
      <c r="I88" s="17">
        <v>91</v>
      </c>
      <c r="J88" s="17" t="s">
        <v>64</v>
      </c>
    </row>
    <row r="89" spans="1:13" x14ac:dyDescent="0.25">
      <c r="B89" s="16">
        <v>50</v>
      </c>
      <c r="C89" s="17">
        <v>102</v>
      </c>
      <c r="D89" s="17" t="s">
        <v>63</v>
      </c>
      <c r="E89" s="17">
        <v>32</v>
      </c>
      <c r="F89" s="17">
        <v>75</v>
      </c>
      <c r="G89" s="16" t="s">
        <v>64</v>
      </c>
      <c r="H89" s="17">
        <v>71</v>
      </c>
      <c r="I89" s="17">
        <v>97</v>
      </c>
      <c r="J89" s="17" t="s">
        <v>64</v>
      </c>
    </row>
    <row r="90" spans="1:13" x14ac:dyDescent="0.25">
      <c r="B90" s="16">
        <v>52</v>
      </c>
      <c r="C90" s="17">
        <v>96</v>
      </c>
      <c r="D90" s="17" t="s">
        <v>63</v>
      </c>
      <c r="E90" s="17">
        <v>33</v>
      </c>
      <c r="F90" s="17">
        <v>101</v>
      </c>
      <c r="G90" s="16" t="s">
        <v>64</v>
      </c>
      <c r="H90" s="17">
        <v>72</v>
      </c>
      <c r="I90" s="17">
        <v>115</v>
      </c>
      <c r="J90" s="17" t="s">
        <v>64</v>
      </c>
    </row>
    <row r="91" spans="1:13" x14ac:dyDescent="0.25">
      <c r="B91" s="16">
        <v>56</v>
      </c>
      <c r="C91" s="17">
        <v>152</v>
      </c>
      <c r="D91" s="17" t="s">
        <v>63</v>
      </c>
      <c r="E91" s="17">
        <v>35</v>
      </c>
      <c r="F91" s="17">
        <v>97</v>
      </c>
      <c r="G91" s="16" t="s">
        <v>64</v>
      </c>
      <c r="H91" s="17">
        <v>73</v>
      </c>
      <c r="I91" s="17">
        <v>88</v>
      </c>
      <c r="J91" s="17" t="s">
        <v>64</v>
      </c>
    </row>
    <row r="92" spans="1:13" x14ac:dyDescent="0.25">
      <c r="A92" s="3"/>
      <c r="B92" s="16">
        <v>57</v>
      </c>
      <c r="C92" s="17">
        <v>88</v>
      </c>
      <c r="D92" s="17" t="s">
        <v>63</v>
      </c>
      <c r="E92" s="17">
        <v>37</v>
      </c>
      <c r="F92" s="17">
        <v>116</v>
      </c>
      <c r="G92" s="16" t="s">
        <v>64</v>
      </c>
      <c r="H92" s="17">
        <v>74</v>
      </c>
      <c r="I92" s="17">
        <v>59</v>
      </c>
      <c r="J92" s="17" t="s">
        <v>64</v>
      </c>
      <c r="M92" s="8"/>
    </row>
    <row r="93" spans="1:13" x14ac:dyDescent="0.25">
      <c r="A93" s="12" t="s">
        <v>30</v>
      </c>
      <c r="B93" s="12">
        <f>AVERAGE(B68:B92)</f>
        <v>28.44</v>
      </c>
      <c r="C93" s="12">
        <f t="shared" ref="C93:I93" si="0">AVERAGE(C68:C92)</f>
        <v>108.08</v>
      </c>
      <c r="D93" s="12"/>
      <c r="E93" s="12">
        <f t="shared" si="0"/>
        <v>30.608695652173914</v>
      </c>
      <c r="F93" s="12">
        <f t="shared" si="0"/>
        <v>103</v>
      </c>
      <c r="G93" s="12"/>
      <c r="H93" s="12">
        <f t="shared" si="0"/>
        <v>56.84</v>
      </c>
      <c r="I93" s="12">
        <f t="shared" si="0"/>
        <v>103.76</v>
      </c>
    </row>
    <row r="94" spans="1:13" x14ac:dyDescent="0.25">
      <c r="A94" s="12" t="s">
        <v>31</v>
      </c>
      <c r="B94" s="12">
        <f>MEDIAN(B68:B92)</f>
        <v>24</v>
      </c>
      <c r="C94" s="12">
        <f t="shared" ref="C94:I94" si="1">MEDIAN(C68:C92)</f>
        <v>107</v>
      </c>
      <c r="D94" s="12"/>
      <c r="E94" s="12">
        <f t="shared" si="1"/>
        <v>28</v>
      </c>
      <c r="F94" s="12">
        <f t="shared" si="1"/>
        <v>107</v>
      </c>
      <c r="G94" s="12"/>
      <c r="H94" s="12">
        <f>MEDIAN(H68:H92)</f>
        <v>58</v>
      </c>
      <c r="I94" s="12">
        <f>MEDIAN(I68:I92)</f>
        <v>108</v>
      </c>
    </row>
    <row r="95" spans="1:13" x14ac:dyDescent="0.25">
      <c r="A95" s="12" t="s">
        <v>32</v>
      </c>
      <c r="B95" s="12" t="e">
        <f>_xlfn.MODE.SNGL(B68:B92)</f>
        <v>#N/A</v>
      </c>
      <c r="C95" s="12">
        <f t="shared" ref="C95:I95" si="2">_xlfn.MODE.SNGL(C68:C92)</f>
        <v>107</v>
      </c>
      <c r="D95" s="12" t="e">
        <f t="shared" si="2"/>
        <v>#N/A</v>
      </c>
      <c r="E95" s="12" t="e">
        <f t="shared" si="2"/>
        <v>#N/A</v>
      </c>
      <c r="F95" s="12">
        <f t="shared" si="2"/>
        <v>93</v>
      </c>
      <c r="G95" s="12" t="e">
        <f t="shared" si="2"/>
        <v>#N/A</v>
      </c>
      <c r="H95" s="12" t="e">
        <f t="shared" si="2"/>
        <v>#N/A</v>
      </c>
      <c r="I95" s="12">
        <f t="shared" si="2"/>
        <v>108</v>
      </c>
    </row>
    <row r="96" spans="1:13" x14ac:dyDescent="0.25">
      <c r="A96" s="12" t="s">
        <v>39</v>
      </c>
      <c r="B96" s="18">
        <f>_xlfn.VAR.P(B68:B92)</f>
        <v>267.3664</v>
      </c>
      <c r="C96" s="18">
        <f t="shared" ref="C96:I96" si="3">_xlfn.VAR.P(C68:C92)</f>
        <v>370.55360000000002</v>
      </c>
      <c r="D96" s="18"/>
      <c r="E96" s="18">
        <f t="shared" si="3"/>
        <v>478.67296786389414</v>
      </c>
      <c r="F96" s="18">
        <f t="shared" si="3"/>
        <v>1177.1199999999999</v>
      </c>
      <c r="G96" s="18"/>
      <c r="H96" s="18">
        <f t="shared" si="3"/>
        <v>130.21440000000001</v>
      </c>
      <c r="I96" s="18">
        <f t="shared" si="3"/>
        <v>218.82239999999999</v>
      </c>
    </row>
    <row r="97" spans="1:9" x14ac:dyDescent="0.25">
      <c r="A97" s="12" t="s">
        <v>40</v>
      </c>
      <c r="B97" s="18">
        <f>_xlfn.STDEV.P(B68:B92)</f>
        <v>16.351342452532759</v>
      </c>
      <c r="C97" s="18">
        <f t="shared" ref="C97:I97" si="4">_xlfn.STDEV.P(C68:C92)</f>
        <v>19.249768829780788</v>
      </c>
      <c r="D97" s="18"/>
      <c r="E97" s="18">
        <f t="shared" si="4"/>
        <v>21.878596112728399</v>
      </c>
      <c r="F97" s="18">
        <f t="shared" si="4"/>
        <v>34.309182444354455</v>
      </c>
      <c r="G97" s="18"/>
      <c r="H97" s="18">
        <f t="shared" si="4"/>
        <v>11.411152439609245</v>
      </c>
      <c r="I97" s="18">
        <f t="shared" si="4"/>
        <v>14.792646821985576</v>
      </c>
    </row>
    <row r="98" spans="1:9" x14ac:dyDescent="0.25">
      <c r="A98" s="12" t="s">
        <v>41</v>
      </c>
      <c r="B98" s="12">
        <f>MAX(B68:B92)-MIN(B68:B92)</f>
        <v>54</v>
      </c>
      <c r="C98" s="12">
        <f t="shared" ref="C98:I98" si="5">MAX(C68:C92)-MIN(C68:C92)</f>
        <v>77</v>
      </c>
      <c r="D98" s="12">
        <f t="shared" si="5"/>
        <v>0</v>
      </c>
      <c r="E98" s="12">
        <f t="shared" si="5"/>
        <v>75</v>
      </c>
      <c r="F98" s="12">
        <f t="shared" si="5"/>
        <v>154</v>
      </c>
      <c r="G98" s="12">
        <f t="shared" si="5"/>
        <v>0</v>
      </c>
      <c r="H98" s="12">
        <f t="shared" si="5"/>
        <v>36</v>
      </c>
      <c r="I98" s="12">
        <f t="shared" si="5"/>
        <v>68</v>
      </c>
    </row>
    <row r="99" spans="1:9" x14ac:dyDescent="0.25">
      <c r="A99" s="12" t="s">
        <v>42</v>
      </c>
      <c r="B99" s="12">
        <f>_xlfn.QUARTILE.EXC(B68:B92,1)</f>
        <v>13.5</v>
      </c>
      <c r="C99" s="12">
        <f t="shared" ref="C99:I99" si="6">_xlfn.QUARTILE.EXC(C68:C92,1)</f>
        <v>93.5</v>
      </c>
      <c r="D99" s="12"/>
      <c r="E99" s="12">
        <f t="shared" si="6"/>
        <v>17</v>
      </c>
      <c r="F99" s="12">
        <f t="shared" si="6"/>
        <v>95</v>
      </c>
      <c r="G99" s="12"/>
      <c r="H99" s="12">
        <f t="shared" si="6"/>
        <v>45.5</v>
      </c>
      <c r="I99" s="12">
        <f t="shared" si="6"/>
        <v>94</v>
      </c>
    </row>
    <row r="100" spans="1:9" x14ac:dyDescent="0.25">
      <c r="A100" s="12" t="s">
        <v>43</v>
      </c>
      <c r="B100" s="12">
        <f>_xlfn.QUARTILE.EXC(B68:B92,2)</f>
        <v>24</v>
      </c>
      <c r="C100" s="12">
        <f t="shared" ref="C100:I100" si="7">_xlfn.QUARTILE.EXC(C68:C92,2)</f>
        <v>107</v>
      </c>
      <c r="D100" s="12"/>
      <c r="E100" s="12">
        <f t="shared" si="7"/>
        <v>28</v>
      </c>
      <c r="F100" s="12">
        <f t="shared" si="7"/>
        <v>107</v>
      </c>
      <c r="G100" s="12"/>
      <c r="H100" s="12">
        <f t="shared" si="7"/>
        <v>58</v>
      </c>
      <c r="I100" s="12">
        <f t="shared" si="7"/>
        <v>108</v>
      </c>
    </row>
    <row r="101" spans="1:9" x14ac:dyDescent="0.25">
      <c r="A101" s="12" t="s">
        <v>44</v>
      </c>
      <c r="B101" s="12">
        <f>_xlfn.QUARTILE.EXC(B68:B92,3)</f>
        <v>45.5</v>
      </c>
      <c r="C101" s="12">
        <f t="shared" ref="C101:I101" si="8">_xlfn.QUARTILE.EXC(C68:C92,3)</f>
        <v>119.5</v>
      </c>
      <c r="D101" s="12"/>
      <c r="E101" s="12">
        <f t="shared" si="8"/>
        <v>37</v>
      </c>
      <c r="F101" s="12">
        <f t="shared" si="8"/>
        <v>121</v>
      </c>
      <c r="G101" s="12"/>
      <c r="H101" s="12">
        <f t="shared" si="8"/>
        <v>67.5</v>
      </c>
      <c r="I101" s="12">
        <f t="shared" si="8"/>
        <v>115.5</v>
      </c>
    </row>
    <row r="102" spans="1:9" x14ac:dyDescent="0.25">
      <c r="A102" s="12" t="s">
        <v>45</v>
      </c>
      <c r="B102" s="12">
        <f>_xlfn.PERCENTILE.EXC(B99:B101,0.5)</f>
        <v>24</v>
      </c>
      <c r="C102" s="12">
        <f t="shared" ref="C102:I102" si="9">_xlfn.PERCENTILE.EXC(C99:C101,0.5)</f>
        <v>107</v>
      </c>
      <c r="D102" s="12"/>
      <c r="E102" s="12">
        <f t="shared" si="9"/>
        <v>28</v>
      </c>
      <c r="F102" s="12">
        <f t="shared" si="9"/>
        <v>107</v>
      </c>
      <c r="G102" s="12"/>
      <c r="H102" s="12">
        <f t="shared" si="9"/>
        <v>58</v>
      </c>
      <c r="I102" s="12">
        <f t="shared" si="9"/>
        <v>108</v>
      </c>
    </row>
    <row r="103" spans="1:9" x14ac:dyDescent="0.25">
      <c r="A103" s="12" t="s">
        <v>46</v>
      </c>
      <c r="B103" s="12">
        <f>_xlfn.SKEW.P(B68:B92)</f>
        <v>0.33047973630920607</v>
      </c>
      <c r="C103" s="12">
        <f t="shared" ref="C103:I103" si="10">_xlfn.SKEW.P(C68:C92)</f>
        <v>0.4495380126589042</v>
      </c>
      <c r="D103" s="12"/>
      <c r="E103" s="12">
        <f t="shared" si="10"/>
        <v>0.60053717855885003</v>
      </c>
      <c r="F103" s="12">
        <f t="shared" si="10"/>
        <v>-1.5020106643814579</v>
      </c>
      <c r="G103" s="12"/>
      <c r="H103" s="12">
        <f t="shared" si="10"/>
        <v>-0.10712253923156652</v>
      </c>
      <c r="I103" s="12">
        <f t="shared" si="10"/>
        <v>-0.88145416132643761</v>
      </c>
    </row>
    <row r="106" spans="1:9" x14ac:dyDescent="0.25">
      <c r="A106" s="12" t="s">
        <v>12</v>
      </c>
      <c r="B106" s="12"/>
      <c r="C106" s="12"/>
      <c r="D106" s="12"/>
    </row>
    <row r="107" spans="1:9" x14ac:dyDescent="0.25">
      <c r="A107" s="12" t="s">
        <v>13</v>
      </c>
      <c r="B107" s="12"/>
      <c r="C107" s="12"/>
      <c r="D107" s="12"/>
    </row>
    <row r="118" spans="1:4" x14ac:dyDescent="0.25">
      <c r="A118" s="12" t="s">
        <v>14</v>
      </c>
      <c r="B118" s="12"/>
      <c r="C118" s="12"/>
      <c r="D118" s="12"/>
    </row>
    <row r="119" spans="1:4" x14ac:dyDescent="0.25">
      <c r="A119" s="12" t="s">
        <v>15</v>
      </c>
      <c r="B119" s="12"/>
      <c r="C119" s="12"/>
      <c r="D119" s="12"/>
    </row>
    <row r="120" spans="1:4" x14ac:dyDescent="0.25">
      <c r="A120" s="12" t="s">
        <v>16</v>
      </c>
      <c r="B120" s="12"/>
      <c r="C120" s="12"/>
      <c r="D120" s="12"/>
    </row>
    <row r="121" spans="1:4" x14ac:dyDescent="0.25">
      <c r="A121" s="12" t="s">
        <v>17</v>
      </c>
      <c r="B121" s="12"/>
      <c r="C121" s="12"/>
      <c r="D121" s="12"/>
    </row>
    <row r="132" spans="1:5" x14ac:dyDescent="0.25">
      <c r="A132" s="12" t="s">
        <v>65</v>
      </c>
      <c r="B132" s="12"/>
      <c r="C132" s="12"/>
      <c r="D132" s="12"/>
    </row>
    <row r="134" spans="1:5" x14ac:dyDescent="0.25">
      <c r="A134" s="12" t="s">
        <v>18</v>
      </c>
      <c r="B134" s="12"/>
      <c r="C134" s="12"/>
      <c r="D134" s="12"/>
      <c r="E134" s="12"/>
    </row>
    <row r="135" spans="1:5" x14ac:dyDescent="0.25">
      <c r="A135" s="12" t="s">
        <v>19</v>
      </c>
      <c r="B135" s="12"/>
      <c r="C135" s="12"/>
      <c r="D135" s="12"/>
      <c r="E135" s="12"/>
    </row>
    <row r="137" spans="1:5" x14ac:dyDescent="0.25">
      <c r="A137" s="12" t="s">
        <v>70</v>
      </c>
      <c r="B137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72F4-3580-4143-BCE8-73ABCDB1A4C1}">
  <dimension ref="A1:G104"/>
  <sheetViews>
    <sheetView zoomScaleNormal="100" workbookViewId="0">
      <selection activeCell="A104" sqref="A104"/>
    </sheetView>
  </sheetViews>
  <sheetFormatPr defaultRowHeight="15" x14ac:dyDescent="0.25"/>
  <cols>
    <col min="2" max="2" width="13.28515625" bestFit="1" customWidth="1"/>
    <col min="3" max="3" width="11.7109375" bestFit="1" customWidth="1"/>
  </cols>
  <sheetData>
    <row r="1" spans="1:4" x14ac:dyDescent="0.25">
      <c r="A1" s="27" t="s">
        <v>20</v>
      </c>
      <c r="B1" s="25"/>
      <c r="C1" s="25"/>
      <c r="D1" s="25"/>
    </row>
    <row r="2" spans="1:4" x14ac:dyDescent="0.25">
      <c r="A2" s="27" t="s">
        <v>21</v>
      </c>
      <c r="B2" s="25"/>
      <c r="C2" s="25"/>
      <c r="D2" s="25"/>
    </row>
    <row r="3" spans="1:4" x14ac:dyDescent="0.25">
      <c r="A3" s="27" t="s">
        <v>22</v>
      </c>
      <c r="B3" s="25"/>
      <c r="C3" s="25"/>
      <c r="D3" s="25"/>
    </row>
    <row r="4" spans="1:4" x14ac:dyDescent="0.25">
      <c r="A4" s="27" t="s">
        <v>23</v>
      </c>
      <c r="B4" s="25"/>
      <c r="C4" s="25"/>
      <c r="D4" s="25"/>
    </row>
    <row r="5" spans="1:4" x14ac:dyDescent="0.25">
      <c r="A5" s="27" t="s">
        <v>24</v>
      </c>
      <c r="B5" s="25"/>
      <c r="C5" s="25"/>
      <c r="D5" s="25"/>
    </row>
    <row r="7" spans="1:4" x14ac:dyDescent="0.25">
      <c r="A7" s="21" t="s">
        <v>29</v>
      </c>
      <c r="B7" s="22"/>
    </row>
    <row r="8" spans="1:4" ht="22.5" x14ac:dyDescent="0.25">
      <c r="A8" s="21" t="s">
        <v>25</v>
      </c>
      <c r="B8" s="21" t="s">
        <v>27</v>
      </c>
    </row>
    <row r="9" spans="1:4" x14ac:dyDescent="0.25">
      <c r="A9" s="21" t="s">
        <v>26</v>
      </c>
      <c r="B9" s="21" t="s">
        <v>28</v>
      </c>
    </row>
    <row r="10" spans="1:4" x14ac:dyDescent="0.25">
      <c r="A10" s="23">
        <v>1</v>
      </c>
      <c r="B10" s="24">
        <v>2894.29</v>
      </c>
    </row>
    <row r="11" spans="1:4" x14ac:dyDescent="0.25">
      <c r="A11" s="23">
        <v>4</v>
      </c>
      <c r="B11" s="24">
        <v>7494.89</v>
      </c>
    </row>
    <row r="12" spans="1:4" x14ac:dyDescent="0.25">
      <c r="A12" s="23">
        <v>7</v>
      </c>
      <c r="B12" s="24">
        <v>10692.09</v>
      </c>
    </row>
    <row r="13" spans="1:4" x14ac:dyDescent="0.25">
      <c r="A13" s="23">
        <v>8</v>
      </c>
      <c r="B13" s="24">
        <v>12274.6</v>
      </c>
    </row>
    <row r="14" spans="1:4" x14ac:dyDescent="0.25">
      <c r="A14" s="23">
        <v>2</v>
      </c>
      <c r="B14" s="24">
        <v>3410.77</v>
      </c>
    </row>
    <row r="15" spans="1:4" x14ac:dyDescent="0.25">
      <c r="A15" s="23">
        <v>1</v>
      </c>
      <c r="B15" s="24">
        <v>1830.15</v>
      </c>
    </row>
    <row r="16" spans="1:4" x14ac:dyDescent="0.25">
      <c r="A16" s="23">
        <v>1</v>
      </c>
      <c r="B16" s="24">
        <v>2933.34</v>
      </c>
    </row>
    <row r="17" spans="1:6" x14ac:dyDescent="0.25">
      <c r="A17" s="23">
        <v>2</v>
      </c>
      <c r="B17" s="24">
        <v>4381.3</v>
      </c>
    </row>
    <row r="18" spans="1:6" x14ac:dyDescent="0.25">
      <c r="A18" s="23">
        <v>4</v>
      </c>
      <c r="B18" s="24">
        <v>7515.24</v>
      </c>
    </row>
    <row r="19" spans="1:6" x14ac:dyDescent="0.25">
      <c r="A19" s="23">
        <v>6</v>
      </c>
      <c r="B19" s="24">
        <v>10156</v>
      </c>
    </row>
    <row r="20" spans="1:6" x14ac:dyDescent="0.25">
      <c r="A20" s="23">
        <v>9</v>
      </c>
      <c r="B20" s="24">
        <v>14598.99</v>
      </c>
    </row>
    <row r="21" spans="1:6" x14ac:dyDescent="0.25">
      <c r="A21" s="23">
        <v>5</v>
      </c>
      <c r="B21" s="24">
        <v>8183.62</v>
      </c>
    </row>
    <row r="22" spans="1:6" x14ac:dyDescent="0.25">
      <c r="A22" s="23">
        <v>2</v>
      </c>
      <c r="B22" s="24">
        <v>3701.72</v>
      </c>
    </row>
    <row r="23" spans="1:6" x14ac:dyDescent="0.25">
      <c r="A23" s="23">
        <v>3</v>
      </c>
      <c r="B23" s="24">
        <v>6023.77</v>
      </c>
    </row>
    <row r="24" spans="1:6" x14ac:dyDescent="0.25">
      <c r="A24" s="23">
        <v>5</v>
      </c>
      <c r="B24" s="24">
        <v>8511.08</v>
      </c>
    </row>
    <row r="25" spans="1:6" x14ac:dyDescent="0.25">
      <c r="A25" s="23">
        <v>6</v>
      </c>
      <c r="B25" s="24">
        <v>9075.65</v>
      </c>
    </row>
    <row r="27" spans="1:6" x14ac:dyDescent="0.25">
      <c r="A27" s="25" t="s">
        <v>30</v>
      </c>
      <c r="B27" s="26">
        <f>AVERAGE(B10:B25)</f>
        <v>7104.84375</v>
      </c>
      <c r="C27" s="25" t="s">
        <v>36</v>
      </c>
    </row>
    <row r="28" spans="1:6" x14ac:dyDescent="0.25">
      <c r="A28" s="25" t="s">
        <v>31</v>
      </c>
      <c r="B28" s="26">
        <f>MEDIAN(B10:B25)</f>
        <v>7505.0650000000005</v>
      </c>
      <c r="C28" s="25" t="s">
        <v>37</v>
      </c>
    </row>
    <row r="29" spans="1:6" x14ac:dyDescent="0.25">
      <c r="A29" s="25" t="s">
        <v>32</v>
      </c>
      <c r="B29" s="25" t="e">
        <f>MODE(B10:B25)</f>
        <v>#N/A</v>
      </c>
      <c r="C29" s="25" t="s">
        <v>38</v>
      </c>
    </row>
    <row r="30" spans="1:6" x14ac:dyDescent="0.25">
      <c r="A30" s="33" t="s">
        <v>52</v>
      </c>
      <c r="B30" s="33"/>
      <c r="C30" s="33"/>
      <c r="D30" s="33"/>
      <c r="E30" s="33"/>
      <c r="F30" s="33"/>
    </row>
    <row r="31" spans="1:6" x14ac:dyDescent="0.25">
      <c r="A31" s="33"/>
      <c r="B31" s="33"/>
      <c r="C31" s="33"/>
      <c r="D31" s="33"/>
      <c r="E31" s="33"/>
      <c r="F31" s="33"/>
    </row>
    <row r="32" spans="1:6" x14ac:dyDescent="0.25">
      <c r="A32" s="25" t="s">
        <v>39</v>
      </c>
      <c r="B32" s="28">
        <f>_xlfn.VAR.P(B10:B25)</f>
        <v>13073677.409810938</v>
      </c>
    </row>
    <row r="33" spans="1:6" x14ac:dyDescent="0.25">
      <c r="A33" s="25" t="s">
        <v>40</v>
      </c>
      <c r="B33" s="29">
        <f>_xlfn.STDEV.P(B10:B25)</f>
        <v>3615.754058258241</v>
      </c>
    </row>
    <row r="34" spans="1:6" x14ac:dyDescent="0.25">
      <c r="A34" s="25" t="s">
        <v>41</v>
      </c>
      <c r="B34" s="26">
        <f>MAX(B10:B25)-MIN(B10:B25)</f>
        <v>12768.84</v>
      </c>
    </row>
    <row r="35" spans="1:6" x14ac:dyDescent="0.25">
      <c r="A35" s="25" t="s">
        <v>42</v>
      </c>
      <c r="B35" s="29">
        <f>_xlfn.QUARTILE.EXC($B$10:$B$25,1)</f>
        <v>3483.5074999999997</v>
      </c>
    </row>
    <row r="36" spans="1:6" x14ac:dyDescent="0.25">
      <c r="A36" s="25" t="s">
        <v>43</v>
      </c>
      <c r="B36" s="29">
        <f>_xlfn.QUARTILE.EXC($B$10:$B$25,2)</f>
        <v>7505.0650000000005</v>
      </c>
    </row>
    <row r="37" spans="1:6" x14ac:dyDescent="0.25">
      <c r="A37" s="25" t="s">
        <v>44</v>
      </c>
      <c r="B37" s="29">
        <f>_xlfn.QUARTILE.EXC($B$10:$B$25,3)</f>
        <v>9885.9125000000004</v>
      </c>
    </row>
    <row r="38" spans="1:6" x14ac:dyDescent="0.25">
      <c r="A38" s="25" t="s">
        <v>45</v>
      </c>
      <c r="B38" s="29">
        <f>_xlfn.PERCENTILE.EXC(B35:B37,0.25)</f>
        <v>3483.5074999999997</v>
      </c>
    </row>
    <row r="39" spans="1:6" x14ac:dyDescent="0.25">
      <c r="A39" s="25" t="s">
        <v>46</v>
      </c>
      <c r="B39" s="29">
        <f>_xlfn.SKEW.P(B10:B25)</f>
        <v>0.31753224259197649</v>
      </c>
    </row>
    <row r="41" spans="1:6" ht="15.75" x14ac:dyDescent="0.25">
      <c r="A41" s="30" t="s">
        <v>33</v>
      </c>
      <c r="B41" s="25"/>
      <c r="C41" s="25"/>
      <c r="D41" s="25"/>
      <c r="E41" s="25"/>
      <c r="F41" s="25"/>
    </row>
    <row r="42" spans="1:6" ht="15.75" x14ac:dyDescent="0.25">
      <c r="A42" s="30" t="s">
        <v>34</v>
      </c>
      <c r="B42" s="25"/>
      <c r="C42" s="25"/>
      <c r="D42" s="25"/>
      <c r="E42" s="25"/>
      <c r="F42" s="25"/>
    </row>
    <row r="43" spans="1:6" ht="15.75" x14ac:dyDescent="0.25">
      <c r="A43" s="30" t="s">
        <v>35</v>
      </c>
      <c r="B43" s="25"/>
      <c r="C43" s="25"/>
      <c r="D43" s="25"/>
      <c r="E43" s="25"/>
      <c r="F43" s="25"/>
    </row>
    <row r="83" spans="1:5" x14ac:dyDescent="0.25">
      <c r="A83" s="31" t="s">
        <v>48</v>
      </c>
      <c r="B83" s="25"/>
      <c r="C83" s="25"/>
      <c r="D83" s="25"/>
      <c r="E83" s="25"/>
    </row>
    <row r="84" spans="1:5" x14ac:dyDescent="0.25">
      <c r="A84" s="31" t="s">
        <v>49</v>
      </c>
      <c r="B84" s="25"/>
      <c r="C84" s="25"/>
      <c r="D84" s="25"/>
      <c r="E84" s="25"/>
    </row>
    <row r="85" spans="1:5" x14ac:dyDescent="0.25">
      <c r="A85" s="2"/>
    </row>
    <row r="86" spans="1:5" ht="15.75" customHeight="1" x14ac:dyDescent="0.25">
      <c r="A86" s="32" t="s">
        <v>50</v>
      </c>
      <c r="B86" s="32"/>
      <c r="C86" s="32"/>
      <c r="D86" s="32"/>
      <c r="E86" s="32"/>
    </row>
    <row r="87" spans="1:5" x14ac:dyDescent="0.25">
      <c r="A87" s="32"/>
      <c r="B87" s="32"/>
      <c r="C87" s="32"/>
      <c r="D87" s="32"/>
      <c r="E87" s="32"/>
    </row>
    <row r="88" spans="1:5" x14ac:dyDescent="0.25">
      <c r="A88" s="32"/>
      <c r="B88" s="32"/>
      <c r="C88" s="32"/>
      <c r="D88" s="32"/>
      <c r="E88" s="32"/>
    </row>
    <row r="89" spans="1:5" x14ac:dyDescent="0.25">
      <c r="A89" s="32"/>
      <c r="B89" s="32"/>
      <c r="C89" s="32"/>
      <c r="D89" s="32"/>
      <c r="E89" s="32"/>
    </row>
    <row r="90" spans="1:5" x14ac:dyDescent="0.25">
      <c r="A90" s="32"/>
      <c r="B90" s="32"/>
      <c r="C90" s="32"/>
      <c r="D90" s="32"/>
      <c r="E90" s="32"/>
    </row>
    <row r="91" spans="1:5" x14ac:dyDescent="0.25">
      <c r="A91" s="32"/>
      <c r="B91" s="32"/>
      <c r="C91" s="32"/>
      <c r="D91" s="32"/>
      <c r="E91" s="32"/>
    </row>
    <row r="92" spans="1:5" x14ac:dyDescent="0.25">
      <c r="A92" s="32"/>
      <c r="B92" s="32"/>
      <c r="C92" s="32"/>
      <c r="D92" s="32"/>
      <c r="E92" s="32"/>
    </row>
    <row r="93" spans="1:5" x14ac:dyDescent="0.25">
      <c r="A93" s="32"/>
      <c r="B93" s="32"/>
      <c r="C93" s="32"/>
      <c r="D93" s="32"/>
      <c r="E93" s="32"/>
    </row>
    <row r="94" spans="1:5" x14ac:dyDescent="0.25">
      <c r="A94" s="32"/>
      <c r="B94" s="32"/>
      <c r="C94" s="32"/>
      <c r="D94" s="32"/>
      <c r="E94" s="32"/>
    </row>
    <row r="95" spans="1:5" x14ac:dyDescent="0.25">
      <c r="A95" s="32"/>
      <c r="B95" s="32"/>
      <c r="C95" s="32"/>
      <c r="D95" s="32"/>
      <c r="E95" s="32"/>
    </row>
    <row r="96" spans="1:5" x14ac:dyDescent="0.25">
      <c r="A96" s="32"/>
      <c r="B96" s="32"/>
      <c r="C96" s="32"/>
      <c r="D96" s="32"/>
      <c r="E96" s="32"/>
    </row>
    <row r="97" spans="1:7" x14ac:dyDescent="0.25">
      <c r="A97" s="32"/>
      <c r="B97" s="32"/>
      <c r="C97" s="32"/>
      <c r="D97" s="32"/>
      <c r="E97" s="32"/>
    </row>
    <row r="98" spans="1:7" x14ac:dyDescent="0.25">
      <c r="A98" s="32"/>
      <c r="B98" s="32"/>
      <c r="C98" s="32"/>
      <c r="D98" s="32"/>
      <c r="E98" s="32"/>
    </row>
    <row r="99" spans="1:7" x14ac:dyDescent="0.25">
      <c r="A99" s="32"/>
      <c r="B99" s="32"/>
      <c r="C99" s="32"/>
      <c r="D99" s="32"/>
      <c r="E99" s="32"/>
    </row>
    <row r="100" spans="1:7" x14ac:dyDescent="0.25">
      <c r="A100" s="32"/>
      <c r="B100" s="32"/>
      <c r="C100" s="32"/>
      <c r="D100" s="32"/>
      <c r="E100" s="32"/>
    </row>
    <row r="101" spans="1:7" x14ac:dyDescent="0.25">
      <c r="A101" s="32"/>
      <c r="B101" s="32"/>
      <c r="C101" s="32"/>
      <c r="D101" s="32"/>
      <c r="E101" s="32"/>
    </row>
    <row r="103" spans="1:7" x14ac:dyDescent="0.25">
      <c r="A103" s="31" t="s">
        <v>47</v>
      </c>
      <c r="B103" s="25"/>
      <c r="C103" s="25"/>
      <c r="D103" s="25"/>
      <c r="E103" s="25"/>
      <c r="F103" s="25"/>
      <c r="G103" s="25"/>
    </row>
    <row r="104" spans="1:7" x14ac:dyDescent="0.25">
      <c r="A104" s="25" t="s">
        <v>51</v>
      </c>
      <c r="B104" s="25"/>
      <c r="C104" s="25"/>
      <c r="D104" s="25"/>
      <c r="E104" s="25"/>
      <c r="F104" s="25"/>
      <c r="G104" s="25"/>
    </row>
  </sheetData>
  <mergeCells count="2">
    <mergeCell ref="A86:E101"/>
    <mergeCell ref="A30:F3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0D7D-E676-432C-8531-BD1BDE6E27D7}">
  <dimension ref="A1:M153"/>
  <sheetViews>
    <sheetView topLeftCell="A127" zoomScaleNormal="100" workbookViewId="0">
      <selection activeCell="G180" sqref="G180"/>
    </sheetView>
  </sheetViews>
  <sheetFormatPr defaultRowHeight="15" x14ac:dyDescent="0.25"/>
  <sheetData>
    <row r="1" spans="1:10" ht="14.25" customHeight="1" x14ac:dyDescent="0.25">
      <c r="A1" s="34" t="s">
        <v>71</v>
      </c>
      <c r="B1" s="34"/>
      <c r="C1" s="34"/>
      <c r="D1" s="34"/>
      <c r="E1" s="34"/>
      <c r="F1" s="34"/>
      <c r="G1" s="34"/>
    </row>
    <row r="2" spans="1:10" x14ac:dyDescent="0.25">
      <c r="A2" s="34"/>
      <c r="B2" s="34"/>
      <c r="C2" s="34"/>
      <c r="D2" s="34"/>
      <c r="E2" s="34"/>
      <c r="F2" s="34"/>
      <c r="G2" s="34"/>
    </row>
    <row r="3" spans="1:10" x14ac:dyDescent="0.25">
      <c r="A3" s="34"/>
      <c r="B3" s="34"/>
      <c r="C3" s="34"/>
      <c r="D3" s="34"/>
      <c r="E3" s="34"/>
      <c r="F3" s="34"/>
      <c r="G3" s="34"/>
    </row>
    <row r="4" spans="1:10" x14ac:dyDescent="0.25">
      <c r="A4" s="34"/>
      <c r="B4" s="34"/>
      <c r="C4" s="34"/>
      <c r="D4" s="34"/>
      <c r="E4" s="34"/>
      <c r="F4" s="34"/>
      <c r="G4" s="34"/>
    </row>
    <row r="5" spans="1:10" x14ac:dyDescent="0.25">
      <c r="A5" s="34"/>
      <c r="B5" s="34"/>
      <c r="C5" s="34"/>
      <c r="D5" s="34"/>
      <c r="E5" s="34"/>
      <c r="F5" s="34"/>
      <c r="G5" s="34"/>
    </row>
    <row r="6" spans="1:10" x14ac:dyDescent="0.25">
      <c r="A6" s="34"/>
      <c r="B6" s="34"/>
      <c r="C6" s="34"/>
      <c r="D6" s="34"/>
      <c r="E6" s="34"/>
      <c r="F6" s="34"/>
      <c r="G6" s="34"/>
    </row>
    <row r="7" spans="1:10" ht="14.25" customHeight="1" x14ac:dyDescent="0.25">
      <c r="A7" s="34" t="s">
        <v>72</v>
      </c>
      <c r="B7" s="34"/>
      <c r="C7" s="34"/>
      <c r="D7" s="34"/>
      <c r="E7" s="34"/>
      <c r="F7" s="34"/>
      <c r="G7" s="34"/>
    </row>
    <row r="8" spans="1:10" x14ac:dyDescent="0.25">
      <c r="A8" s="34"/>
      <c r="B8" s="34"/>
      <c r="C8" s="34"/>
      <c r="D8" s="34"/>
      <c r="E8" s="34"/>
      <c r="F8" s="34"/>
      <c r="G8" s="34"/>
    </row>
    <row r="9" spans="1:10" x14ac:dyDescent="0.25">
      <c r="A9" s="34"/>
      <c r="B9" s="34"/>
      <c r="C9" s="34"/>
      <c r="D9" s="34"/>
      <c r="E9" s="34"/>
      <c r="F9" s="34"/>
      <c r="G9" s="34"/>
    </row>
    <row r="10" spans="1:10" x14ac:dyDescent="0.25">
      <c r="A10" s="34"/>
      <c r="B10" s="34"/>
      <c r="C10" s="34"/>
      <c r="D10" s="34"/>
      <c r="E10" s="34"/>
      <c r="F10" s="34"/>
      <c r="G10" s="34"/>
    </row>
    <row r="11" spans="1:10" x14ac:dyDescent="0.25">
      <c r="A11" s="34"/>
      <c r="B11" s="34"/>
      <c r="C11" s="34"/>
      <c r="D11" s="34"/>
      <c r="E11" s="34"/>
      <c r="F11" s="34"/>
      <c r="G11" s="34"/>
    </row>
    <row r="12" spans="1:10" x14ac:dyDescent="0.25">
      <c r="A12" s="34"/>
      <c r="B12" s="34"/>
      <c r="C12" s="34"/>
      <c r="D12" s="34"/>
      <c r="E12" s="34"/>
      <c r="F12" s="34"/>
      <c r="G12" s="34"/>
    </row>
    <row r="13" spans="1:10" x14ac:dyDescent="0.25">
      <c r="A13" s="34"/>
      <c r="B13" s="34"/>
      <c r="C13" s="34"/>
      <c r="D13" s="34"/>
      <c r="E13" s="34"/>
      <c r="F13" s="34"/>
      <c r="G13" s="34"/>
    </row>
    <row r="15" spans="1:10" ht="15.75" x14ac:dyDescent="0.25">
      <c r="A15" s="35" t="s">
        <v>73</v>
      </c>
      <c r="B15" s="35"/>
      <c r="C15" s="35"/>
      <c r="D15" s="36"/>
      <c r="E15" s="36"/>
    </row>
    <row r="16" spans="1:10" x14ac:dyDescent="0.25">
      <c r="A16" s="37">
        <v>28</v>
      </c>
      <c r="B16" s="37">
        <v>25</v>
      </c>
      <c r="C16" s="37">
        <v>70</v>
      </c>
      <c r="D16" s="37">
        <v>18</v>
      </c>
      <c r="E16" s="37">
        <v>50</v>
      </c>
      <c r="F16" s="37">
        <v>64</v>
      </c>
      <c r="G16" s="37">
        <v>38</v>
      </c>
      <c r="H16" s="37">
        <v>18</v>
      </c>
      <c r="I16" s="37">
        <v>36</v>
      </c>
      <c r="J16" s="37">
        <v>19</v>
      </c>
    </row>
    <row r="17" spans="1:10" x14ac:dyDescent="0.25">
      <c r="A17" s="37">
        <v>33</v>
      </c>
      <c r="B17" s="37">
        <v>36</v>
      </c>
      <c r="C17" s="37">
        <v>20</v>
      </c>
      <c r="D17" s="37">
        <v>18</v>
      </c>
      <c r="E17" s="37">
        <v>38</v>
      </c>
      <c r="F17" s="37">
        <v>72</v>
      </c>
      <c r="G17" s="37">
        <v>23</v>
      </c>
      <c r="H17" s="37">
        <v>35</v>
      </c>
      <c r="I17" s="37">
        <v>53</v>
      </c>
      <c r="J17" s="37">
        <v>22</v>
      </c>
    </row>
    <row r="18" spans="1:10" x14ac:dyDescent="0.25">
      <c r="A18" s="37">
        <v>22</v>
      </c>
      <c r="B18" s="37">
        <v>46</v>
      </c>
      <c r="C18" s="37">
        <v>65</v>
      </c>
      <c r="D18" s="37">
        <v>20</v>
      </c>
      <c r="E18" s="37">
        <v>18</v>
      </c>
      <c r="F18" s="37">
        <v>21</v>
      </c>
      <c r="G18" s="37">
        <v>58</v>
      </c>
      <c r="H18" s="37">
        <v>25</v>
      </c>
      <c r="I18" s="37">
        <v>62</v>
      </c>
      <c r="J18" s="37">
        <v>20</v>
      </c>
    </row>
    <row r="19" spans="1:10" x14ac:dyDescent="0.25">
      <c r="A19" s="37">
        <v>31</v>
      </c>
      <c r="B19" s="37">
        <v>59</v>
      </c>
      <c r="C19" s="37">
        <v>24</v>
      </c>
      <c r="D19" s="37">
        <v>42</v>
      </c>
      <c r="E19" s="37">
        <v>27</v>
      </c>
      <c r="F19" s="37">
        <v>28</v>
      </c>
      <c r="G19" s="37">
        <v>40</v>
      </c>
      <c r="H19" s="37">
        <v>21</v>
      </c>
      <c r="I19" s="37">
        <v>29</v>
      </c>
      <c r="J19" s="37">
        <v>20</v>
      </c>
    </row>
    <row r="20" spans="1:10" x14ac:dyDescent="0.25">
      <c r="A20" s="37">
        <v>24</v>
      </c>
      <c r="B20" s="37">
        <v>23</v>
      </c>
      <c r="C20" s="37">
        <v>16</v>
      </c>
      <c r="D20" s="37">
        <v>38</v>
      </c>
      <c r="E20" s="37">
        <v>27</v>
      </c>
      <c r="F20" s="37">
        <v>23</v>
      </c>
      <c r="G20" s="37">
        <v>51</v>
      </c>
      <c r="H20" s="37">
        <v>23</v>
      </c>
      <c r="I20" s="37">
        <v>74</v>
      </c>
      <c r="J20" s="37">
        <v>22</v>
      </c>
    </row>
    <row r="21" spans="1:10" x14ac:dyDescent="0.25">
      <c r="A21" s="37">
        <v>36</v>
      </c>
      <c r="B21" s="37">
        <v>29</v>
      </c>
      <c r="C21" s="37">
        <v>30</v>
      </c>
      <c r="D21" s="37">
        <v>17</v>
      </c>
      <c r="E21" s="37">
        <v>34</v>
      </c>
      <c r="F21" s="37">
        <v>18</v>
      </c>
      <c r="G21" s="37">
        <v>37</v>
      </c>
      <c r="H21" s="37">
        <v>32</v>
      </c>
      <c r="I21" s="37">
        <v>33</v>
      </c>
      <c r="J21" s="37">
        <v>27</v>
      </c>
    </row>
    <row r="22" spans="1:10" x14ac:dyDescent="0.25">
      <c r="A22" s="37">
        <v>37</v>
      </c>
      <c r="B22" s="37">
        <v>43</v>
      </c>
      <c r="C22" s="37">
        <v>31</v>
      </c>
      <c r="D22" s="37">
        <v>21</v>
      </c>
      <c r="E22" s="37">
        <v>26</v>
      </c>
      <c r="F22" s="37">
        <v>17</v>
      </c>
      <c r="G22" s="37">
        <v>15</v>
      </c>
      <c r="H22" s="37">
        <v>30</v>
      </c>
      <c r="I22" s="37">
        <v>33</v>
      </c>
      <c r="J22" s="37">
        <v>31</v>
      </c>
    </row>
    <row r="23" spans="1:10" x14ac:dyDescent="0.25">
      <c r="A23" s="37">
        <v>26</v>
      </c>
      <c r="B23" s="37">
        <v>45</v>
      </c>
      <c r="C23" s="37">
        <v>47</v>
      </c>
      <c r="D23" s="37">
        <v>42</v>
      </c>
      <c r="E23" s="37">
        <v>41</v>
      </c>
      <c r="F23" s="37">
        <v>19</v>
      </c>
      <c r="G23" s="37">
        <v>44</v>
      </c>
      <c r="H23" s="37">
        <v>40</v>
      </c>
      <c r="I23" s="37">
        <v>22</v>
      </c>
      <c r="J23" s="37">
        <v>41</v>
      </c>
    </row>
    <row r="24" spans="1:10" x14ac:dyDescent="0.25">
      <c r="A24" s="37">
        <v>21</v>
      </c>
      <c r="B24" s="37">
        <v>45</v>
      </c>
      <c r="C24" s="37">
        <v>27</v>
      </c>
      <c r="D24" s="37">
        <v>23</v>
      </c>
      <c r="E24" s="37">
        <v>52</v>
      </c>
      <c r="F24" s="37">
        <v>19</v>
      </c>
      <c r="G24" s="37">
        <v>54</v>
      </c>
      <c r="H24" s="37">
        <v>16</v>
      </c>
      <c r="I24" s="37">
        <v>31</v>
      </c>
      <c r="J24" s="37">
        <v>17</v>
      </c>
    </row>
    <row r="25" spans="1:10" x14ac:dyDescent="0.25">
      <c r="A25" s="37">
        <v>33</v>
      </c>
      <c r="B25" s="37">
        <v>53</v>
      </c>
      <c r="C25" s="37">
        <v>61</v>
      </c>
      <c r="D25" s="37">
        <v>25</v>
      </c>
      <c r="E25" s="37">
        <v>21</v>
      </c>
      <c r="F25" s="37">
        <v>68</v>
      </c>
      <c r="G25" s="37">
        <v>21</v>
      </c>
      <c r="H25" s="37">
        <v>23</v>
      </c>
      <c r="I25" s="37">
        <v>19</v>
      </c>
      <c r="J25" s="37">
        <v>33</v>
      </c>
    </row>
    <row r="28" spans="1:10" ht="15.75" x14ac:dyDescent="0.25">
      <c r="A28" s="35" t="s">
        <v>74</v>
      </c>
      <c r="B28" s="35"/>
      <c r="C28" s="35"/>
      <c r="D28" s="36"/>
    </row>
    <row r="29" spans="1:10" ht="15.75" x14ac:dyDescent="0.25">
      <c r="A29" s="38" t="s">
        <v>75</v>
      </c>
      <c r="B29" s="38" t="s">
        <v>76</v>
      </c>
      <c r="C29" s="38" t="s">
        <v>75</v>
      </c>
      <c r="D29" s="38" t="s">
        <v>75</v>
      </c>
      <c r="E29" s="38" t="s">
        <v>76</v>
      </c>
      <c r="F29" s="39" t="s">
        <v>77</v>
      </c>
      <c r="G29" s="39" t="s">
        <v>76</v>
      </c>
      <c r="H29" s="39" t="s">
        <v>75</v>
      </c>
      <c r="I29" s="39" t="s">
        <v>76</v>
      </c>
      <c r="J29" s="39" t="s">
        <v>76</v>
      </c>
    </row>
    <row r="30" spans="1:10" ht="15.75" x14ac:dyDescent="0.25">
      <c r="A30" s="38" t="s">
        <v>76</v>
      </c>
      <c r="B30" s="38" t="s">
        <v>78</v>
      </c>
      <c r="C30" s="38" t="s">
        <v>75</v>
      </c>
      <c r="D30" s="38" t="s">
        <v>76</v>
      </c>
      <c r="E30" s="38" t="s">
        <v>76</v>
      </c>
      <c r="F30" s="39" t="s">
        <v>75</v>
      </c>
      <c r="G30" s="39" t="s">
        <v>75</v>
      </c>
      <c r="H30" s="39" t="s">
        <v>76</v>
      </c>
      <c r="I30" s="39" t="s">
        <v>78</v>
      </c>
      <c r="J30" s="39" t="s">
        <v>75</v>
      </c>
    </row>
    <row r="31" spans="1:10" ht="15.75" x14ac:dyDescent="0.25">
      <c r="A31" s="38" t="s">
        <v>75</v>
      </c>
      <c r="B31" s="38" t="s">
        <v>76</v>
      </c>
      <c r="C31" s="38" t="s">
        <v>76</v>
      </c>
      <c r="D31" s="38" t="s">
        <v>76</v>
      </c>
      <c r="E31" s="38" t="s">
        <v>77</v>
      </c>
      <c r="F31" s="39" t="s">
        <v>76</v>
      </c>
      <c r="G31" s="39" t="s">
        <v>75</v>
      </c>
      <c r="H31" s="39" t="s">
        <v>75</v>
      </c>
      <c r="I31" s="39" t="s">
        <v>75</v>
      </c>
      <c r="J31" s="39" t="s">
        <v>76</v>
      </c>
    </row>
    <row r="32" spans="1:10" ht="15.75" x14ac:dyDescent="0.25">
      <c r="A32" s="38" t="s">
        <v>76</v>
      </c>
      <c r="B32" s="38" t="s">
        <v>77</v>
      </c>
      <c r="C32" s="38" t="s">
        <v>75</v>
      </c>
      <c r="D32" s="38" t="s">
        <v>76</v>
      </c>
      <c r="E32" s="38" t="s">
        <v>75</v>
      </c>
      <c r="F32" s="39" t="s">
        <v>75</v>
      </c>
      <c r="G32" s="39" t="s">
        <v>75</v>
      </c>
      <c r="H32" s="39" t="s">
        <v>76</v>
      </c>
      <c r="I32" s="39" t="s">
        <v>75</v>
      </c>
      <c r="J32" s="39" t="s">
        <v>76</v>
      </c>
    </row>
    <row r="33" spans="1:13" ht="15.75" x14ac:dyDescent="0.25">
      <c r="A33" s="38" t="s">
        <v>76</v>
      </c>
      <c r="B33" s="38" t="s">
        <v>75</v>
      </c>
      <c r="C33" s="38" t="s">
        <v>76</v>
      </c>
      <c r="D33" s="38" t="s">
        <v>78</v>
      </c>
      <c r="E33" s="38" t="s">
        <v>75</v>
      </c>
      <c r="F33" s="39" t="s">
        <v>76</v>
      </c>
      <c r="G33" s="39" t="s">
        <v>76</v>
      </c>
      <c r="H33" s="39" t="s">
        <v>76</v>
      </c>
      <c r="I33" s="39" t="s">
        <v>77</v>
      </c>
      <c r="J33" s="39" t="s">
        <v>75</v>
      </c>
    </row>
    <row r="34" spans="1:13" ht="15.75" x14ac:dyDescent="0.25">
      <c r="A34" s="38" t="s">
        <v>76</v>
      </c>
      <c r="B34" s="38" t="s">
        <v>75</v>
      </c>
      <c r="C34" s="38" t="s">
        <v>76</v>
      </c>
      <c r="D34" s="38" t="s">
        <v>76</v>
      </c>
      <c r="E34" s="38" t="s">
        <v>76</v>
      </c>
      <c r="F34" s="39" t="s">
        <v>76</v>
      </c>
      <c r="G34" s="39" t="s">
        <v>76</v>
      </c>
      <c r="H34" s="39" t="s">
        <v>77</v>
      </c>
      <c r="I34" s="39" t="s">
        <v>75</v>
      </c>
      <c r="J34" s="39" t="s">
        <v>76</v>
      </c>
    </row>
    <row r="35" spans="1:13" ht="15.75" x14ac:dyDescent="0.25">
      <c r="A35" s="38" t="s">
        <v>76</v>
      </c>
      <c r="B35" s="38" t="s">
        <v>76</v>
      </c>
      <c r="C35" s="38" t="s">
        <v>76</v>
      </c>
      <c r="D35" s="38" t="s">
        <v>76</v>
      </c>
      <c r="E35" s="38" t="s">
        <v>75</v>
      </c>
      <c r="F35" s="39" t="s">
        <v>76</v>
      </c>
      <c r="G35" s="39" t="s">
        <v>75</v>
      </c>
      <c r="H35" s="39" t="s">
        <v>76</v>
      </c>
      <c r="I35" s="39" t="s">
        <v>75</v>
      </c>
      <c r="J35" s="39" t="s">
        <v>75</v>
      </c>
    </row>
    <row r="36" spans="1:13" ht="15.75" x14ac:dyDescent="0.25">
      <c r="A36" s="38" t="s">
        <v>76</v>
      </c>
      <c r="B36" s="38" t="s">
        <v>75</v>
      </c>
      <c r="C36" s="38" t="s">
        <v>75</v>
      </c>
      <c r="D36" s="38" t="s">
        <v>76</v>
      </c>
      <c r="E36" s="38" t="s">
        <v>77</v>
      </c>
      <c r="F36" s="39" t="s">
        <v>76</v>
      </c>
      <c r="G36" s="39" t="s">
        <v>76</v>
      </c>
      <c r="H36" s="39" t="s">
        <v>76</v>
      </c>
      <c r="I36" s="39" t="s">
        <v>78</v>
      </c>
      <c r="J36" s="39" t="s">
        <v>76</v>
      </c>
    </row>
    <row r="37" spans="1:13" ht="15.75" x14ac:dyDescent="0.25">
      <c r="A37" s="38" t="s">
        <v>77</v>
      </c>
      <c r="B37" s="38" t="s">
        <v>76</v>
      </c>
      <c r="C37" s="38" t="s">
        <v>76</v>
      </c>
      <c r="D37" s="38" t="s">
        <v>76</v>
      </c>
      <c r="E37" s="38" t="s">
        <v>76</v>
      </c>
      <c r="F37" s="39" t="s">
        <v>76</v>
      </c>
      <c r="G37" s="39" t="s">
        <v>77</v>
      </c>
      <c r="H37" s="39" t="s">
        <v>76</v>
      </c>
      <c r="I37" s="39" t="s">
        <v>76</v>
      </c>
      <c r="J37" s="39" t="s">
        <v>76</v>
      </c>
    </row>
    <row r="38" spans="1:13" ht="15.75" x14ac:dyDescent="0.25">
      <c r="A38" s="38" t="s">
        <v>75</v>
      </c>
      <c r="B38" s="38" t="s">
        <v>75</v>
      </c>
      <c r="C38" s="38" t="s">
        <v>75</v>
      </c>
      <c r="D38" s="38" t="s">
        <v>78</v>
      </c>
      <c r="E38" s="38" t="s">
        <v>76</v>
      </c>
      <c r="F38" s="39" t="s">
        <v>76</v>
      </c>
      <c r="G38" s="39" t="s">
        <v>75</v>
      </c>
      <c r="H38" s="39" t="s">
        <v>75</v>
      </c>
      <c r="I38" s="39" t="s">
        <v>75</v>
      </c>
      <c r="J38" s="39" t="s">
        <v>76</v>
      </c>
    </row>
    <row r="40" spans="1:13" ht="15.75" x14ac:dyDescent="0.25">
      <c r="A40" s="40" t="s">
        <v>79</v>
      </c>
      <c r="B40" s="35"/>
      <c r="C40" s="35"/>
      <c r="D40" s="35"/>
      <c r="E40" s="35"/>
      <c r="F40" s="36"/>
      <c r="G40" s="36"/>
      <c r="H40" s="36"/>
      <c r="I40" s="36"/>
      <c r="J40" s="36"/>
      <c r="K40" s="36"/>
      <c r="L40" s="36"/>
      <c r="M40" s="36"/>
    </row>
    <row r="41" spans="1:13" ht="15.75" x14ac:dyDescent="0.25">
      <c r="A41" s="40" t="s">
        <v>80</v>
      </c>
      <c r="B41" s="35"/>
      <c r="C41" s="35"/>
      <c r="D41" s="35"/>
      <c r="E41" s="35"/>
      <c r="F41" s="36"/>
      <c r="G41" s="36"/>
      <c r="H41" s="36"/>
      <c r="I41" s="36"/>
      <c r="J41" s="36"/>
      <c r="K41" s="36"/>
      <c r="L41" s="36"/>
      <c r="M41" s="36"/>
    </row>
    <row r="42" spans="1:13" ht="15.75" x14ac:dyDescent="0.25">
      <c r="A42" s="35" t="s">
        <v>81</v>
      </c>
      <c r="B42" s="35"/>
      <c r="C42" s="35"/>
      <c r="D42" s="35"/>
      <c r="E42" s="35"/>
      <c r="F42" s="36"/>
      <c r="G42" s="36"/>
      <c r="H42" s="36"/>
      <c r="I42" s="36"/>
      <c r="J42" s="36"/>
      <c r="K42" s="36"/>
      <c r="L42" s="36"/>
      <c r="M42" s="36"/>
    </row>
    <row r="43" spans="1:13" ht="15.75" x14ac:dyDescent="0.25">
      <c r="A43" s="35" t="s">
        <v>82</v>
      </c>
      <c r="B43" s="35"/>
      <c r="C43" s="35"/>
      <c r="D43" s="35"/>
      <c r="E43" s="35"/>
      <c r="F43" s="36"/>
      <c r="G43" s="36"/>
      <c r="H43" s="36"/>
      <c r="I43" s="36"/>
      <c r="J43" s="36"/>
      <c r="K43" s="36"/>
      <c r="L43" s="36"/>
      <c r="M43" s="36"/>
    </row>
    <row r="44" spans="1:13" ht="15.75" x14ac:dyDescent="0.25">
      <c r="A44" s="35" t="s">
        <v>83</v>
      </c>
      <c r="B44" s="35"/>
      <c r="C44" s="35"/>
      <c r="D44" s="35"/>
      <c r="E44" s="35"/>
      <c r="F44" s="36"/>
      <c r="G44" s="36"/>
      <c r="H44" s="36"/>
      <c r="I44" s="36"/>
      <c r="J44" s="36"/>
      <c r="K44" s="36"/>
      <c r="L44" s="36"/>
      <c r="M44" s="36"/>
    </row>
    <row r="45" spans="1:13" ht="15.75" x14ac:dyDescent="0.25">
      <c r="A45" s="1"/>
      <c r="B45" s="1"/>
      <c r="C45" s="1"/>
      <c r="D45" s="1"/>
      <c r="E45" s="1"/>
    </row>
    <row r="46" spans="1:13" x14ac:dyDescent="0.25">
      <c r="A46" s="41" t="s">
        <v>84</v>
      </c>
      <c r="B46" s="36" t="s">
        <v>85</v>
      </c>
    </row>
    <row r="47" spans="1:13" ht="15.75" x14ac:dyDescent="0.25">
      <c r="A47" s="37">
        <v>28</v>
      </c>
      <c r="B47" s="38" t="s">
        <v>75</v>
      </c>
    </row>
    <row r="48" spans="1:13" ht="15.75" x14ac:dyDescent="0.25">
      <c r="A48" s="37">
        <v>33</v>
      </c>
      <c r="B48" s="38" t="s">
        <v>76</v>
      </c>
    </row>
    <row r="49" spans="1:2" ht="15.75" x14ac:dyDescent="0.25">
      <c r="A49" s="37">
        <v>22</v>
      </c>
      <c r="B49" s="38" t="s">
        <v>75</v>
      </c>
    </row>
    <row r="50" spans="1:2" ht="15.75" x14ac:dyDescent="0.25">
      <c r="A50" s="37">
        <v>31</v>
      </c>
      <c r="B50" s="38" t="s">
        <v>76</v>
      </c>
    </row>
    <row r="51" spans="1:2" ht="15.75" x14ac:dyDescent="0.25">
      <c r="A51" s="37">
        <v>24</v>
      </c>
      <c r="B51" s="38" t="s">
        <v>76</v>
      </c>
    </row>
    <row r="52" spans="1:2" ht="15.75" x14ac:dyDescent="0.25">
      <c r="A52" s="37">
        <v>36</v>
      </c>
      <c r="B52" s="38" t="s">
        <v>76</v>
      </c>
    </row>
    <row r="53" spans="1:2" ht="15.75" x14ac:dyDescent="0.25">
      <c r="A53" s="37">
        <v>37</v>
      </c>
      <c r="B53" s="38" t="s">
        <v>76</v>
      </c>
    </row>
    <row r="54" spans="1:2" ht="15.75" x14ac:dyDescent="0.25">
      <c r="A54" s="37">
        <v>26</v>
      </c>
      <c r="B54" s="38" t="s">
        <v>76</v>
      </c>
    </row>
    <row r="55" spans="1:2" ht="15.75" x14ac:dyDescent="0.25">
      <c r="A55" s="37">
        <v>21</v>
      </c>
      <c r="B55" s="38" t="s">
        <v>77</v>
      </c>
    </row>
    <row r="56" spans="1:2" ht="15.75" x14ac:dyDescent="0.25">
      <c r="A56" s="37">
        <v>33</v>
      </c>
      <c r="B56" s="38" t="s">
        <v>75</v>
      </c>
    </row>
    <row r="57" spans="1:2" ht="15.75" x14ac:dyDescent="0.25">
      <c r="A57" s="37">
        <v>25</v>
      </c>
      <c r="B57" s="38" t="s">
        <v>76</v>
      </c>
    </row>
    <row r="58" spans="1:2" ht="15.75" x14ac:dyDescent="0.25">
      <c r="A58" s="37">
        <v>36</v>
      </c>
      <c r="B58" s="38" t="s">
        <v>78</v>
      </c>
    </row>
    <row r="59" spans="1:2" ht="15.75" x14ac:dyDescent="0.25">
      <c r="A59" s="37">
        <v>46</v>
      </c>
      <c r="B59" s="38" t="s">
        <v>76</v>
      </c>
    </row>
    <row r="60" spans="1:2" ht="15.75" x14ac:dyDescent="0.25">
      <c r="A60" s="37">
        <v>59</v>
      </c>
      <c r="B60" s="38" t="s">
        <v>77</v>
      </c>
    </row>
    <row r="61" spans="1:2" ht="15.75" x14ac:dyDescent="0.25">
      <c r="A61" s="37">
        <v>23</v>
      </c>
      <c r="B61" s="38" t="s">
        <v>75</v>
      </c>
    </row>
    <row r="62" spans="1:2" ht="15.75" x14ac:dyDescent="0.25">
      <c r="A62" s="37">
        <v>29</v>
      </c>
      <c r="B62" s="38" t="s">
        <v>75</v>
      </c>
    </row>
    <row r="63" spans="1:2" ht="15.75" x14ac:dyDescent="0.25">
      <c r="A63" s="37">
        <v>43</v>
      </c>
      <c r="B63" s="38" t="s">
        <v>76</v>
      </c>
    </row>
    <row r="64" spans="1:2" ht="15.75" x14ac:dyDescent="0.25">
      <c r="A64" s="37">
        <v>45</v>
      </c>
      <c r="B64" s="38" t="s">
        <v>75</v>
      </c>
    </row>
    <row r="65" spans="1:2" ht="15.75" x14ac:dyDescent="0.25">
      <c r="A65" s="37">
        <v>45</v>
      </c>
      <c r="B65" s="38" t="s">
        <v>76</v>
      </c>
    </row>
    <row r="66" spans="1:2" ht="15.75" x14ac:dyDescent="0.25">
      <c r="A66" s="37">
        <v>53</v>
      </c>
      <c r="B66" s="38" t="s">
        <v>75</v>
      </c>
    </row>
    <row r="67" spans="1:2" ht="15.75" x14ac:dyDescent="0.25">
      <c r="A67" s="37">
        <v>70</v>
      </c>
      <c r="B67" s="38" t="s">
        <v>75</v>
      </c>
    </row>
    <row r="68" spans="1:2" ht="15.75" x14ac:dyDescent="0.25">
      <c r="A68" s="37">
        <v>20</v>
      </c>
      <c r="B68" s="38" t="s">
        <v>75</v>
      </c>
    </row>
    <row r="69" spans="1:2" ht="15.75" x14ac:dyDescent="0.25">
      <c r="A69" s="37">
        <v>65</v>
      </c>
      <c r="B69" s="38" t="s">
        <v>76</v>
      </c>
    </row>
    <row r="70" spans="1:2" ht="15.75" x14ac:dyDescent="0.25">
      <c r="A70" s="37">
        <v>24</v>
      </c>
      <c r="B70" s="38" t="s">
        <v>75</v>
      </c>
    </row>
    <row r="71" spans="1:2" ht="15.75" x14ac:dyDescent="0.25">
      <c r="A71" s="37">
        <v>16</v>
      </c>
      <c r="B71" s="38" t="s">
        <v>76</v>
      </c>
    </row>
    <row r="72" spans="1:2" ht="15.75" x14ac:dyDescent="0.25">
      <c r="A72" s="37">
        <v>30</v>
      </c>
      <c r="B72" s="38" t="s">
        <v>76</v>
      </c>
    </row>
    <row r="73" spans="1:2" ht="15.75" x14ac:dyDescent="0.25">
      <c r="A73" s="37">
        <v>31</v>
      </c>
      <c r="B73" s="38" t="s">
        <v>76</v>
      </c>
    </row>
    <row r="74" spans="1:2" ht="15.75" x14ac:dyDescent="0.25">
      <c r="A74" s="37">
        <v>47</v>
      </c>
      <c r="B74" s="38" t="s">
        <v>75</v>
      </c>
    </row>
    <row r="75" spans="1:2" ht="15.75" x14ac:dyDescent="0.25">
      <c r="A75" s="37">
        <v>27</v>
      </c>
      <c r="B75" s="38" t="s">
        <v>76</v>
      </c>
    </row>
    <row r="76" spans="1:2" ht="15.75" x14ac:dyDescent="0.25">
      <c r="A76" s="37">
        <v>61</v>
      </c>
      <c r="B76" s="38" t="s">
        <v>75</v>
      </c>
    </row>
    <row r="77" spans="1:2" ht="15.75" x14ac:dyDescent="0.25">
      <c r="A77" s="37">
        <v>18</v>
      </c>
      <c r="B77" s="38" t="s">
        <v>75</v>
      </c>
    </row>
    <row r="78" spans="1:2" ht="15.75" x14ac:dyDescent="0.25">
      <c r="A78" s="37">
        <v>18</v>
      </c>
      <c r="B78" s="38" t="s">
        <v>76</v>
      </c>
    </row>
    <row r="79" spans="1:2" ht="15.75" x14ac:dyDescent="0.25">
      <c r="A79" s="37">
        <v>20</v>
      </c>
      <c r="B79" s="38" t="s">
        <v>76</v>
      </c>
    </row>
    <row r="80" spans="1:2" ht="15.75" x14ac:dyDescent="0.25">
      <c r="A80" s="37">
        <v>42</v>
      </c>
      <c r="B80" s="38" t="s">
        <v>76</v>
      </c>
    </row>
    <row r="81" spans="1:2" ht="15.75" x14ac:dyDescent="0.25">
      <c r="A81" s="37">
        <v>38</v>
      </c>
      <c r="B81" s="38" t="s">
        <v>78</v>
      </c>
    </row>
    <row r="82" spans="1:2" ht="15.75" x14ac:dyDescent="0.25">
      <c r="A82" s="37">
        <v>17</v>
      </c>
      <c r="B82" s="38" t="s">
        <v>76</v>
      </c>
    </row>
    <row r="83" spans="1:2" ht="15.75" x14ac:dyDescent="0.25">
      <c r="A83" s="37">
        <v>21</v>
      </c>
      <c r="B83" s="38" t="s">
        <v>76</v>
      </c>
    </row>
    <row r="84" spans="1:2" ht="15.75" x14ac:dyDescent="0.25">
      <c r="A84" s="37">
        <v>42</v>
      </c>
      <c r="B84" s="38" t="s">
        <v>76</v>
      </c>
    </row>
    <row r="85" spans="1:2" ht="15.75" x14ac:dyDescent="0.25">
      <c r="A85" s="37">
        <v>23</v>
      </c>
      <c r="B85" s="38" t="s">
        <v>76</v>
      </c>
    </row>
    <row r="86" spans="1:2" ht="15.75" x14ac:dyDescent="0.25">
      <c r="A86" s="37">
        <v>25</v>
      </c>
      <c r="B86" s="38" t="s">
        <v>78</v>
      </c>
    </row>
    <row r="87" spans="1:2" ht="15.75" x14ac:dyDescent="0.25">
      <c r="A87" s="37">
        <v>50</v>
      </c>
      <c r="B87" s="38" t="s">
        <v>76</v>
      </c>
    </row>
    <row r="88" spans="1:2" ht="15.75" x14ac:dyDescent="0.25">
      <c r="A88" s="37">
        <v>38</v>
      </c>
      <c r="B88" s="38" t="s">
        <v>76</v>
      </c>
    </row>
    <row r="89" spans="1:2" ht="15.75" x14ac:dyDescent="0.25">
      <c r="A89" s="37">
        <v>18</v>
      </c>
      <c r="B89" s="38" t="s">
        <v>77</v>
      </c>
    </row>
    <row r="90" spans="1:2" ht="15.75" x14ac:dyDescent="0.25">
      <c r="A90" s="37">
        <v>27</v>
      </c>
      <c r="B90" s="38" t="s">
        <v>75</v>
      </c>
    </row>
    <row r="91" spans="1:2" ht="15.75" x14ac:dyDescent="0.25">
      <c r="A91" s="37">
        <v>27</v>
      </c>
      <c r="B91" s="38" t="s">
        <v>75</v>
      </c>
    </row>
    <row r="92" spans="1:2" ht="15.75" x14ac:dyDescent="0.25">
      <c r="A92" s="37">
        <v>34</v>
      </c>
      <c r="B92" s="38" t="s">
        <v>76</v>
      </c>
    </row>
    <row r="93" spans="1:2" ht="15.75" x14ac:dyDescent="0.25">
      <c r="A93" s="37">
        <v>26</v>
      </c>
      <c r="B93" s="38" t="s">
        <v>75</v>
      </c>
    </row>
    <row r="94" spans="1:2" ht="15.75" x14ac:dyDescent="0.25">
      <c r="A94" s="37">
        <v>41</v>
      </c>
      <c r="B94" s="38" t="s">
        <v>77</v>
      </c>
    </row>
    <row r="95" spans="1:2" ht="15.75" x14ac:dyDescent="0.25">
      <c r="A95" s="37">
        <v>52</v>
      </c>
      <c r="B95" s="38" t="s">
        <v>76</v>
      </c>
    </row>
    <row r="96" spans="1:2" ht="15.75" x14ac:dyDescent="0.25">
      <c r="A96" s="37">
        <v>21</v>
      </c>
      <c r="B96" s="38" t="s">
        <v>76</v>
      </c>
    </row>
    <row r="97" spans="1:2" x14ac:dyDescent="0.25">
      <c r="A97" s="37">
        <v>64</v>
      </c>
      <c r="B97" s="39" t="s">
        <v>77</v>
      </c>
    </row>
    <row r="98" spans="1:2" x14ac:dyDescent="0.25">
      <c r="A98" s="37">
        <v>72</v>
      </c>
      <c r="B98" s="39" t="s">
        <v>75</v>
      </c>
    </row>
    <row r="99" spans="1:2" x14ac:dyDescent="0.25">
      <c r="A99" s="37">
        <v>21</v>
      </c>
      <c r="B99" s="39" t="s">
        <v>76</v>
      </c>
    </row>
    <row r="100" spans="1:2" x14ac:dyDescent="0.25">
      <c r="A100" s="37">
        <v>28</v>
      </c>
      <c r="B100" s="39" t="s">
        <v>75</v>
      </c>
    </row>
    <row r="101" spans="1:2" x14ac:dyDescent="0.25">
      <c r="A101" s="37">
        <v>23</v>
      </c>
      <c r="B101" s="39" t="s">
        <v>76</v>
      </c>
    </row>
    <row r="102" spans="1:2" x14ac:dyDescent="0.25">
      <c r="A102" s="37">
        <v>18</v>
      </c>
      <c r="B102" s="39" t="s">
        <v>76</v>
      </c>
    </row>
    <row r="103" spans="1:2" x14ac:dyDescent="0.25">
      <c r="A103" s="37">
        <v>17</v>
      </c>
      <c r="B103" s="39" t="s">
        <v>76</v>
      </c>
    </row>
    <row r="104" spans="1:2" x14ac:dyDescent="0.25">
      <c r="A104" s="37">
        <v>19</v>
      </c>
      <c r="B104" s="39" t="s">
        <v>76</v>
      </c>
    </row>
    <row r="105" spans="1:2" x14ac:dyDescent="0.25">
      <c r="A105" s="37">
        <v>19</v>
      </c>
      <c r="B105" s="39" t="s">
        <v>76</v>
      </c>
    </row>
    <row r="106" spans="1:2" x14ac:dyDescent="0.25">
      <c r="A106" s="37">
        <v>68</v>
      </c>
      <c r="B106" s="39" t="s">
        <v>76</v>
      </c>
    </row>
    <row r="107" spans="1:2" x14ac:dyDescent="0.25">
      <c r="A107" s="37">
        <v>38</v>
      </c>
      <c r="B107" s="39" t="s">
        <v>76</v>
      </c>
    </row>
    <row r="108" spans="1:2" x14ac:dyDescent="0.25">
      <c r="A108" s="37">
        <v>23</v>
      </c>
      <c r="B108" s="39" t="s">
        <v>75</v>
      </c>
    </row>
    <row r="109" spans="1:2" x14ac:dyDescent="0.25">
      <c r="A109" s="37">
        <v>58</v>
      </c>
      <c r="B109" s="39" t="s">
        <v>75</v>
      </c>
    </row>
    <row r="110" spans="1:2" x14ac:dyDescent="0.25">
      <c r="A110" s="37">
        <v>40</v>
      </c>
      <c r="B110" s="39" t="s">
        <v>75</v>
      </c>
    </row>
    <row r="111" spans="1:2" x14ac:dyDescent="0.25">
      <c r="A111" s="37">
        <v>51</v>
      </c>
      <c r="B111" s="39" t="s">
        <v>76</v>
      </c>
    </row>
    <row r="112" spans="1:2" x14ac:dyDescent="0.25">
      <c r="A112" s="37">
        <v>37</v>
      </c>
      <c r="B112" s="39" t="s">
        <v>76</v>
      </c>
    </row>
    <row r="113" spans="1:2" x14ac:dyDescent="0.25">
      <c r="A113" s="37">
        <v>15</v>
      </c>
      <c r="B113" s="39" t="s">
        <v>75</v>
      </c>
    </row>
    <row r="114" spans="1:2" x14ac:dyDescent="0.25">
      <c r="A114" s="37">
        <v>44</v>
      </c>
      <c r="B114" s="39" t="s">
        <v>76</v>
      </c>
    </row>
    <row r="115" spans="1:2" x14ac:dyDescent="0.25">
      <c r="A115" s="37">
        <v>54</v>
      </c>
      <c r="B115" s="39" t="s">
        <v>77</v>
      </c>
    </row>
    <row r="116" spans="1:2" x14ac:dyDescent="0.25">
      <c r="A116" s="37">
        <v>21</v>
      </c>
      <c r="B116" s="39" t="s">
        <v>75</v>
      </c>
    </row>
    <row r="117" spans="1:2" x14ac:dyDescent="0.25">
      <c r="A117" s="37">
        <v>18</v>
      </c>
      <c r="B117" s="39" t="s">
        <v>75</v>
      </c>
    </row>
    <row r="118" spans="1:2" x14ac:dyDescent="0.25">
      <c r="A118" s="37">
        <v>35</v>
      </c>
      <c r="B118" s="39" t="s">
        <v>76</v>
      </c>
    </row>
    <row r="119" spans="1:2" x14ac:dyDescent="0.25">
      <c r="A119" s="37">
        <v>25</v>
      </c>
      <c r="B119" s="39" t="s">
        <v>75</v>
      </c>
    </row>
    <row r="120" spans="1:2" x14ac:dyDescent="0.25">
      <c r="A120" s="37">
        <v>21</v>
      </c>
      <c r="B120" s="39" t="s">
        <v>76</v>
      </c>
    </row>
    <row r="121" spans="1:2" x14ac:dyDescent="0.25">
      <c r="A121" s="37">
        <v>23</v>
      </c>
      <c r="B121" s="39" t="s">
        <v>76</v>
      </c>
    </row>
    <row r="122" spans="1:2" x14ac:dyDescent="0.25">
      <c r="A122" s="37">
        <v>32</v>
      </c>
      <c r="B122" s="39" t="s">
        <v>77</v>
      </c>
    </row>
    <row r="123" spans="1:2" x14ac:dyDescent="0.25">
      <c r="A123" s="37">
        <v>30</v>
      </c>
      <c r="B123" s="39" t="s">
        <v>76</v>
      </c>
    </row>
    <row r="124" spans="1:2" x14ac:dyDescent="0.25">
      <c r="A124" s="37">
        <v>40</v>
      </c>
      <c r="B124" s="39" t="s">
        <v>76</v>
      </c>
    </row>
    <row r="125" spans="1:2" x14ac:dyDescent="0.25">
      <c r="A125" s="37">
        <v>16</v>
      </c>
      <c r="B125" s="39" t="s">
        <v>76</v>
      </c>
    </row>
    <row r="126" spans="1:2" x14ac:dyDescent="0.25">
      <c r="A126" s="37">
        <v>23</v>
      </c>
      <c r="B126" s="39" t="s">
        <v>75</v>
      </c>
    </row>
    <row r="127" spans="1:2" x14ac:dyDescent="0.25">
      <c r="A127" s="37">
        <v>36</v>
      </c>
      <c r="B127" s="39" t="s">
        <v>76</v>
      </c>
    </row>
    <row r="128" spans="1:2" x14ac:dyDescent="0.25">
      <c r="A128" s="37">
        <v>53</v>
      </c>
      <c r="B128" s="39" t="s">
        <v>78</v>
      </c>
    </row>
    <row r="129" spans="1:2" x14ac:dyDescent="0.25">
      <c r="A129" s="37">
        <v>62</v>
      </c>
      <c r="B129" s="39" t="s">
        <v>75</v>
      </c>
    </row>
    <row r="130" spans="1:2" x14ac:dyDescent="0.25">
      <c r="A130" s="37">
        <v>29</v>
      </c>
      <c r="B130" s="39" t="s">
        <v>75</v>
      </c>
    </row>
    <row r="131" spans="1:2" x14ac:dyDescent="0.25">
      <c r="A131" s="37">
        <v>74</v>
      </c>
      <c r="B131" s="39" t="s">
        <v>77</v>
      </c>
    </row>
    <row r="132" spans="1:2" x14ac:dyDescent="0.25">
      <c r="A132" s="37">
        <v>33</v>
      </c>
      <c r="B132" s="39" t="s">
        <v>75</v>
      </c>
    </row>
    <row r="133" spans="1:2" x14ac:dyDescent="0.25">
      <c r="A133" s="37">
        <v>33</v>
      </c>
      <c r="B133" s="39" t="s">
        <v>75</v>
      </c>
    </row>
    <row r="134" spans="1:2" x14ac:dyDescent="0.25">
      <c r="A134" s="37">
        <v>22</v>
      </c>
      <c r="B134" s="39" t="s">
        <v>78</v>
      </c>
    </row>
    <row r="135" spans="1:2" x14ac:dyDescent="0.25">
      <c r="A135" s="37">
        <v>31</v>
      </c>
      <c r="B135" s="39" t="s">
        <v>76</v>
      </c>
    </row>
    <row r="136" spans="1:2" x14ac:dyDescent="0.25">
      <c r="A136" s="37">
        <v>19</v>
      </c>
      <c r="B136" s="39" t="s">
        <v>75</v>
      </c>
    </row>
    <row r="137" spans="1:2" x14ac:dyDescent="0.25">
      <c r="A137" s="37">
        <v>19</v>
      </c>
      <c r="B137" s="39" t="s">
        <v>76</v>
      </c>
    </row>
    <row r="138" spans="1:2" x14ac:dyDescent="0.25">
      <c r="A138" s="37">
        <v>22</v>
      </c>
      <c r="B138" s="39" t="s">
        <v>75</v>
      </c>
    </row>
    <row r="139" spans="1:2" x14ac:dyDescent="0.25">
      <c r="A139" s="37">
        <v>20</v>
      </c>
      <c r="B139" s="39" t="s">
        <v>76</v>
      </c>
    </row>
    <row r="140" spans="1:2" x14ac:dyDescent="0.25">
      <c r="A140" s="37">
        <v>20</v>
      </c>
      <c r="B140" s="39" t="s">
        <v>76</v>
      </c>
    </row>
    <row r="141" spans="1:2" x14ac:dyDescent="0.25">
      <c r="A141" s="37">
        <v>22</v>
      </c>
      <c r="B141" s="39" t="s">
        <v>75</v>
      </c>
    </row>
    <row r="142" spans="1:2" x14ac:dyDescent="0.25">
      <c r="A142" s="37">
        <v>27</v>
      </c>
      <c r="B142" s="39" t="s">
        <v>76</v>
      </c>
    </row>
    <row r="143" spans="1:2" x14ac:dyDescent="0.25">
      <c r="A143" s="37">
        <v>31</v>
      </c>
      <c r="B143" s="39" t="s">
        <v>75</v>
      </c>
    </row>
    <row r="144" spans="1:2" x14ac:dyDescent="0.25">
      <c r="A144" s="37">
        <v>41</v>
      </c>
      <c r="B144" s="39" t="s">
        <v>76</v>
      </c>
    </row>
    <row r="145" spans="1:4" x14ac:dyDescent="0.25">
      <c r="A145" s="37">
        <v>17</v>
      </c>
      <c r="B145" s="39" t="s">
        <v>76</v>
      </c>
    </row>
    <row r="146" spans="1:4" x14ac:dyDescent="0.25">
      <c r="A146" s="37">
        <v>33</v>
      </c>
      <c r="B146" s="39" t="s">
        <v>76</v>
      </c>
    </row>
    <row r="149" spans="1:4" x14ac:dyDescent="0.25">
      <c r="A149" s="43" t="s">
        <v>85</v>
      </c>
      <c r="B149" s="43" t="s">
        <v>86</v>
      </c>
      <c r="C149" s="43"/>
      <c r="D149" s="43"/>
    </row>
    <row r="150" spans="1:4" x14ac:dyDescent="0.25">
      <c r="A150" s="36" t="s">
        <v>76</v>
      </c>
      <c r="B150" s="42">
        <v>53</v>
      </c>
      <c r="C150" s="36" t="s">
        <v>87</v>
      </c>
      <c r="D150" s="36"/>
    </row>
    <row r="151" spans="1:4" x14ac:dyDescent="0.25">
      <c r="A151" s="36" t="s">
        <v>75</v>
      </c>
      <c r="B151" s="42">
        <v>34</v>
      </c>
      <c r="C151" s="36" t="s">
        <v>88</v>
      </c>
      <c r="D151" s="36"/>
    </row>
    <row r="152" spans="1:4" x14ac:dyDescent="0.25">
      <c r="A152" s="36" t="s">
        <v>78</v>
      </c>
      <c r="B152" s="42">
        <v>5</v>
      </c>
      <c r="C152" s="36" t="s">
        <v>89</v>
      </c>
      <c r="D152" s="36"/>
    </row>
    <row r="153" spans="1:4" x14ac:dyDescent="0.25">
      <c r="A153" s="36" t="s">
        <v>77</v>
      </c>
      <c r="B153" s="42">
        <v>8</v>
      </c>
      <c r="C153" s="36" t="s">
        <v>90</v>
      </c>
      <c r="D153" s="36"/>
    </row>
  </sheetData>
  <mergeCells count="2">
    <mergeCell ref="A1:G6"/>
    <mergeCell ref="A7:G13"/>
  </mergeCells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41DD-18BB-4605-A89E-554D7AE6D271}">
  <dimension ref="A1:I61"/>
  <sheetViews>
    <sheetView topLeftCell="A41" workbookViewId="0">
      <selection activeCell="D69" sqref="D69"/>
    </sheetView>
  </sheetViews>
  <sheetFormatPr defaultRowHeight="15" x14ac:dyDescent="0.25"/>
  <sheetData>
    <row r="1" spans="1:9" x14ac:dyDescent="0.25">
      <c r="A1" s="47" t="s">
        <v>91</v>
      </c>
      <c r="B1" s="46"/>
      <c r="C1" s="46"/>
      <c r="D1" s="46"/>
      <c r="E1" s="46"/>
      <c r="F1" s="46"/>
      <c r="G1" s="46"/>
      <c r="H1" s="46"/>
      <c r="I1" s="46"/>
    </row>
    <row r="2" spans="1:9" x14ac:dyDescent="0.25">
      <c r="A2" s="47" t="s">
        <v>92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s="47" t="s">
        <v>93</v>
      </c>
      <c r="B3" s="46"/>
      <c r="C3" s="46"/>
      <c r="D3" s="46"/>
      <c r="E3" s="46"/>
      <c r="F3" s="46"/>
      <c r="G3" s="46"/>
      <c r="H3" s="46"/>
      <c r="I3" s="46"/>
    </row>
    <row r="4" spans="1:9" x14ac:dyDescent="0.25">
      <c r="A4" s="47" t="s">
        <v>94</v>
      </c>
      <c r="B4" s="46"/>
      <c r="C4" s="46"/>
      <c r="D4" s="46"/>
      <c r="E4" s="46"/>
      <c r="F4" s="46"/>
      <c r="G4" s="46"/>
      <c r="H4" s="46"/>
      <c r="I4" s="46"/>
    </row>
    <row r="5" spans="1:9" x14ac:dyDescent="0.25">
      <c r="A5" s="47" t="s">
        <v>95</v>
      </c>
      <c r="B5" s="46"/>
      <c r="C5" s="46"/>
      <c r="D5" s="46"/>
      <c r="E5" s="46"/>
      <c r="F5" s="46"/>
      <c r="G5" s="46"/>
      <c r="H5" s="46"/>
      <c r="I5" s="46"/>
    </row>
    <row r="7" spans="1:9" x14ac:dyDescent="0.25">
      <c r="A7" s="47" t="s">
        <v>97</v>
      </c>
      <c r="B7" s="46" t="s">
        <v>98</v>
      </c>
      <c r="C7" s="46" t="s">
        <v>101</v>
      </c>
    </row>
    <row r="8" spans="1:9" x14ac:dyDescent="0.25">
      <c r="A8" s="46">
        <v>1</v>
      </c>
      <c r="B8" s="46">
        <v>72</v>
      </c>
      <c r="C8" s="46">
        <v>0</v>
      </c>
    </row>
    <row r="9" spans="1:9" x14ac:dyDescent="0.25">
      <c r="A9" s="46">
        <v>2</v>
      </c>
      <c r="B9" s="46">
        <v>84</v>
      </c>
      <c r="C9" s="46">
        <v>0</v>
      </c>
    </row>
    <row r="10" spans="1:9" x14ac:dyDescent="0.25">
      <c r="A10" s="46">
        <v>3</v>
      </c>
      <c r="B10" s="46">
        <v>61</v>
      </c>
      <c r="C10" s="46">
        <v>0</v>
      </c>
    </row>
    <row r="11" spans="1:9" x14ac:dyDescent="0.25">
      <c r="A11" s="46">
        <v>4</v>
      </c>
      <c r="B11" s="46">
        <v>76</v>
      </c>
      <c r="C11" s="46">
        <v>0</v>
      </c>
    </row>
    <row r="12" spans="1:9" x14ac:dyDescent="0.25">
      <c r="A12" s="46">
        <v>5</v>
      </c>
      <c r="B12" s="46">
        <v>104</v>
      </c>
      <c r="C12" s="46">
        <v>1</v>
      </c>
    </row>
    <row r="13" spans="1:9" x14ac:dyDescent="0.25">
      <c r="A13" s="46">
        <v>6</v>
      </c>
      <c r="B13" s="46">
        <v>76</v>
      </c>
      <c r="C13" s="46">
        <v>0</v>
      </c>
    </row>
    <row r="14" spans="1:9" x14ac:dyDescent="0.25">
      <c r="A14" s="46">
        <v>7</v>
      </c>
      <c r="B14" s="46">
        <v>86</v>
      </c>
      <c r="C14" s="46">
        <v>0</v>
      </c>
    </row>
    <row r="15" spans="1:9" x14ac:dyDescent="0.25">
      <c r="A15" s="46">
        <v>8</v>
      </c>
      <c r="B15" s="46">
        <v>92</v>
      </c>
      <c r="C15" s="46">
        <v>1</v>
      </c>
    </row>
    <row r="16" spans="1:9" x14ac:dyDescent="0.25">
      <c r="A16" s="46">
        <v>9</v>
      </c>
      <c r="B16" s="46">
        <v>80</v>
      </c>
      <c r="C16" s="46">
        <v>0</v>
      </c>
    </row>
    <row r="17" spans="1:3" x14ac:dyDescent="0.25">
      <c r="A17" s="46">
        <v>10</v>
      </c>
      <c r="B17" s="46">
        <v>88</v>
      </c>
      <c r="C17" s="46">
        <v>0</v>
      </c>
    </row>
    <row r="18" spans="1:3" x14ac:dyDescent="0.25">
      <c r="A18" s="46">
        <v>11</v>
      </c>
      <c r="B18" s="46">
        <v>98</v>
      </c>
      <c r="C18" s="46">
        <v>1</v>
      </c>
    </row>
    <row r="19" spans="1:3" x14ac:dyDescent="0.25">
      <c r="A19" s="46">
        <v>12</v>
      </c>
      <c r="B19" s="46">
        <v>76</v>
      </c>
      <c r="C19" s="46">
        <v>0</v>
      </c>
    </row>
    <row r="20" spans="1:3" x14ac:dyDescent="0.25">
      <c r="A20" s="46">
        <v>13</v>
      </c>
      <c r="B20" s="46">
        <v>97</v>
      </c>
      <c r="C20" s="46">
        <v>1</v>
      </c>
    </row>
    <row r="21" spans="1:3" x14ac:dyDescent="0.25">
      <c r="A21" s="46">
        <v>14</v>
      </c>
      <c r="B21" s="46">
        <v>82</v>
      </c>
      <c r="C21" s="46">
        <v>0</v>
      </c>
    </row>
    <row r="22" spans="1:3" x14ac:dyDescent="0.25">
      <c r="A22" s="46">
        <v>15</v>
      </c>
      <c r="B22" s="46">
        <v>84</v>
      </c>
      <c r="C22" s="46">
        <v>0</v>
      </c>
    </row>
    <row r="23" spans="1:3" x14ac:dyDescent="0.25">
      <c r="A23" s="46">
        <v>16</v>
      </c>
      <c r="B23" s="46">
        <v>67</v>
      </c>
      <c r="C23" s="46">
        <v>0</v>
      </c>
    </row>
    <row r="24" spans="1:3" x14ac:dyDescent="0.25">
      <c r="A24" s="46">
        <v>17</v>
      </c>
      <c r="B24" s="46">
        <v>70</v>
      </c>
      <c r="C24" s="46">
        <v>0</v>
      </c>
    </row>
    <row r="25" spans="1:3" x14ac:dyDescent="0.25">
      <c r="A25" s="46">
        <v>18</v>
      </c>
      <c r="B25" s="46">
        <v>81</v>
      </c>
      <c r="C25" s="46">
        <v>0</v>
      </c>
    </row>
    <row r="26" spans="1:3" x14ac:dyDescent="0.25">
      <c r="A26" s="46">
        <v>19</v>
      </c>
      <c r="B26" s="46">
        <v>82</v>
      </c>
      <c r="C26" s="46">
        <v>0</v>
      </c>
    </row>
    <row r="27" spans="1:3" x14ac:dyDescent="0.25">
      <c r="A27" s="46">
        <v>20</v>
      </c>
      <c r="B27" s="46">
        <v>89</v>
      </c>
      <c r="C27" s="46">
        <v>0</v>
      </c>
    </row>
    <row r="28" spans="1:3" x14ac:dyDescent="0.25">
      <c r="A28" s="46">
        <v>21</v>
      </c>
      <c r="B28" s="46">
        <v>74</v>
      </c>
      <c r="C28" s="46">
        <v>0</v>
      </c>
    </row>
    <row r="29" spans="1:3" x14ac:dyDescent="0.25">
      <c r="A29" s="46">
        <v>22</v>
      </c>
      <c r="B29" s="46">
        <v>73</v>
      </c>
      <c r="C29" s="46">
        <v>0</v>
      </c>
    </row>
    <row r="30" spans="1:3" x14ac:dyDescent="0.25">
      <c r="A30" s="46">
        <v>23</v>
      </c>
      <c r="B30" s="46">
        <v>86</v>
      </c>
      <c r="C30" s="46">
        <v>0</v>
      </c>
    </row>
    <row r="31" spans="1:3" x14ac:dyDescent="0.25">
      <c r="A31" s="46">
        <v>24</v>
      </c>
      <c r="B31" s="46">
        <v>81</v>
      </c>
      <c r="C31" s="46">
        <v>0</v>
      </c>
    </row>
    <row r="32" spans="1:3" x14ac:dyDescent="0.25">
      <c r="A32" s="46">
        <v>25</v>
      </c>
      <c r="B32" s="46">
        <v>85</v>
      </c>
      <c r="C32" s="46">
        <v>0</v>
      </c>
    </row>
    <row r="33" spans="1:7" x14ac:dyDescent="0.25">
      <c r="A33" s="46">
        <v>26</v>
      </c>
      <c r="B33" s="46">
        <v>78</v>
      </c>
      <c r="C33" s="46">
        <v>0</v>
      </c>
    </row>
    <row r="34" spans="1:7" x14ac:dyDescent="0.25">
      <c r="A34" s="46">
        <v>27</v>
      </c>
      <c r="B34" s="46">
        <v>82</v>
      </c>
      <c r="C34" s="46">
        <v>0</v>
      </c>
    </row>
    <row r="35" spans="1:7" x14ac:dyDescent="0.25">
      <c r="A35" s="46">
        <v>28</v>
      </c>
      <c r="B35" s="46">
        <v>80</v>
      </c>
      <c r="C35" s="46">
        <v>0</v>
      </c>
    </row>
    <row r="36" spans="1:7" x14ac:dyDescent="0.25">
      <c r="A36" s="46">
        <v>29</v>
      </c>
      <c r="B36" s="46">
        <v>91</v>
      </c>
      <c r="C36" s="46">
        <v>1</v>
      </c>
    </row>
    <row r="37" spans="1:7" x14ac:dyDescent="0.25">
      <c r="A37" s="46">
        <v>30</v>
      </c>
      <c r="B37" s="46">
        <v>93</v>
      </c>
      <c r="C37" s="46">
        <v>1</v>
      </c>
    </row>
    <row r="38" spans="1:7" x14ac:dyDescent="0.25">
      <c r="A38" s="46"/>
      <c r="B38" s="46" t="s">
        <v>102</v>
      </c>
      <c r="C38" s="46">
        <f>SUM(C8:C37)</f>
        <v>6</v>
      </c>
    </row>
    <row r="39" spans="1:7" x14ac:dyDescent="0.25">
      <c r="A39" s="47" t="s">
        <v>96</v>
      </c>
      <c r="B39" s="46"/>
      <c r="C39" s="46"/>
      <c r="D39" s="46"/>
      <c r="E39" s="46"/>
      <c r="F39" s="46"/>
      <c r="G39" s="46"/>
    </row>
    <row r="56" spans="1:8" x14ac:dyDescent="0.25">
      <c r="A56" s="47" t="s">
        <v>99</v>
      </c>
      <c r="B56" s="46"/>
      <c r="C56" s="46"/>
      <c r="D56" s="46"/>
      <c r="E56" s="46"/>
      <c r="F56" s="46"/>
      <c r="G56" s="46"/>
      <c r="H56" s="46"/>
    </row>
    <row r="57" spans="1:8" x14ac:dyDescent="0.25">
      <c r="A57" s="47" t="s">
        <v>100</v>
      </c>
      <c r="B57" s="46"/>
      <c r="C57" s="46"/>
      <c r="D57" s="46"/>
      <c r="E57" s="46"/>
      <c r="F57" s="46"/>
      <c r="G57" s="46"/>
      <c r="H57" s="46"/>
    </row>
    <row r="59" spans="1:8" x14ac:dyDescent="0.25">
      <c r="A59" s="46" t="s">
        <v>103</v>
      </c>
      <c r="B59" s="46">
        <f>C38/30*100</f>
        <v>20</v>
      </c>
    </row>
    <row r="61" spans="1:8" x14ac:dyDescent="0.25">
      <c r="A61" s="46" t="s">
        <v>104</v>
      </c>
      <c r="B61" s="46"/>
      <c r="C61" s="46"/>
      <c r="D61" s="46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DF0E-6787-424A-A533-AEED924663F0}">
  <dimension ref="A1:H43"/>
  <sheetViews>
    <sheetView workbookViewId="0">
      <selection sqref="A1:H43"/>
    </sheetView>
  </sheetViews>
  <sheetFormatPr defaultRowHeight="15" x14ac:dyDescent="0.25"/>
  <sheetData>
    <row r="1" spans="1:7" x14ac:dyDescent="0.25">
      <c r="A1" s="48" t="s">
        <v>105</v>
      </c>
      <c r="B1" s="48"/>
    </row>
    <row r="3" spans="1:7" x14ac:dyDescent="0.25">
      <c r="A3" s="50" t="s">
        <v>106</v>
      </c>
      <c r="B3" s="48"/>
      <c r="C3" s="48"/>
      <c r="D3" s="48"/>
      <c r="E3" s="48"/>
      <c r="F3" s="48"/>
      <c r="G3" s="48"/>
    </row>
    <row r="4" spans="1:7" x14ac:dyDescent="0.25">
      <c r="A4" s="50" t="s">
        <v>107</v>
      </c>
      <c r="B4" s="48"/>
      <c r="C4" s="48"/>
      <c r="D4" s="48"/>
      <c r="E4" s="48"/>
      <c r="F4" s="48"/>
      <c r="G4" s="48"/>
    </row>
    <row r="18" spans="1:6" x14ac:dyDescent="0.25">
      <c r="A18" s="48" t="s">
        <v>109</v>
      </c>
      <c r="B18" s="48" t="s">
        <v>110</v>
      </c>
      <c r="C18" s="48" t="s">
        <v>111</v>
      </c>
      <c r="D18" s="48" t="s">
        <v>112</v>
      </c>
      <c r="E18" s="48" t="s">
        <v>113</v>
      </c>
      <c r="F18" s="48"/>
    </row>
    <row r="19" spans="1:6" x14ac:dyDescent="0.25">
      <c r="A19" s="48">
        <v>400</v>
      </c>
      <c r="B19" s="48">
        <v>90</v>
      </c>
      <c r="C19" s="48">
        <v>90</v>
      </c>
      <c r="D19" s="48">
        <v>25</v>
      </c>
      <c r="E19" s="48">
        <v>20</v>
      </c>
      <c r="F19" s="48" t="s">
        <v>114</v>
      </c>
    </row>
    <row r="20" spans="1:6" x14ac:dyDescent="0.25">
      <c r="A20" s="51" t="s">
        <v>115</v>
      </c>
      <c r="B20" s="51"/>
      <c r="C20" s="51"/>
      <c r="D20" s="51"/>
      <c r="E20" s="51"/>
      <c r="F20" s="51"/>
    </row>
    <row r="21" spans="1:6" x14ac:dyDescent="0.25">
      <c r="A21" s="51"/>
      <c r="B21" s="51"/>
      <c r="C21" s="51"/>
      <c r="D21" s="51"/>
      <c r="E21" s="51"/>
      <c r="F21" s="51"/>
    </row>
    <row r="22" spans="1:6" x14ac:dyDescent="0.25">
      <c r="A22" s="51"/>
      <c r="B22" s="51"/>
      <c r="C22" s="51"/>
      <c r="D22" s="51"/>
      <c r="E22" s="51"/>
      <c r="F22" s="51"/>
    </row>
    <row r="24" spans="1:6" x14ac:dyDescent="0.25">
      <c r="A24" s="50" t="s">
        <v>108</v>
      </c>
      <c r="B24" s="48"/>
      <c r="C24" s="48"/>
      <c r="D24" s="48"/>
    </row>
    <row r="40" spans="1:8" x14ac:dyDescent="0.25">
      <c r="A40" s="52" t="s">
        <v>116</v>
      </c>
      <c r="B40" s="52"/>
      <c r="C40" s="52"/>
      <c r="D40" s="52"/>
      <c r="E40" s="52"/>
      <c r="F40" s="52"/>
      <c r="G40" s="52"/>
      <c r="H40" s="6"/>
    </row>
    <row r="41" spans="1:8" x14ac:dyDescent="0.25">
      <c r="A41" s="52"/>
      <c r="B41" s="52"/>
      <c r="C41" s="52"/>
      <c r="D41" s="52"/>
      <c r="E41" s="52"/>
      <c r="F41" s="52"/>
      <c r="G41" s="52"/>
    </row>
    <row r="42" spans="1:8" x14ac:dyDescent="0.25">
      <c r="A42" s="48" t="s">
        <v>117</v>
      </c>
      <c r="B42" s="48"/>
      <c r="C42" s="48"/>
      <c r="D42" s="48"/>
      <c r="E42" s="48"/>
      <c r="F42" s="48"/>
      <c r="G42" s="48"/>
    </row>
    <row r="43" spans="1:8" x14ac:dyDescent="0.25">
      <c r="A43" s="48" t="s">
        <v>118</v>
      </c>
      <c r="B43" s="48"/>
      <c r="C43" s="48"/>
      <c r="D43" s="48"/>
      <c r="E43" s="48"/>
      <c r="F43" s="48"/>
      <c r="G43" s="48"/>
    </row>
  </sheetData>
  <mergeCells count="2">
    <mergeCell ref="A20:F22"/>
    <mergeCell ref="A40:G4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01C2-9B88-4712-A194-4AAC0FEBAE92}">
  <dimension ref="A1:G24"/>
  <sheetViews>
    <sheetView workbookViewId="0">
      <selection activeCell="D31" sqref="D31"/>
    </sheetView>
  </sheetViews>
  <sheetFormatPr defaultRowHeight="15" x14ac:dyDescent="0.25"/>
  <sheetData>
    <row r="1" spans="1:7" x14ac:dyDescent="0.25">
      <c r="A1" s="36" t="s">
        <v>119</v>
      </c>
      <c r="B1" s="36"/>
    </row>
    <row r="2" spans="1:7" x14ac:dyDescent="0.25">
      <c r="A2" s="53" t="s">
        <v>120</v>
      </c>
      <c r="B2" s="53"/>
      <c r="C2" s="53"/>
      <c r="D2" s="53"/>
      <c r="E2" s="53"/>
      <c r="F2" s="53"/>
      <c r="G2" s="53"/>
    </row>
    <row r="3" spans="1:7" x14ac:dyDescent="0.25">
      <c r="A3" s="53"/>
      <c r="B3" s="53"/>
      <c r="C3" s="53"/>
      <c r="D3" s="53"/>
      <c r="E3" s="53"/>
      <c r="F3" s="53"/>
      <c r="G3" s="53"/>
    </row>
    <row r="4" spans="1:7" x14ac:dyDescent="0.25">
      <c r="A4" s="54" t="s">
        <v>121</v>
      </c>
      <c r="B4" s="54"/>
      <c r="C4" s="54"/>
      <c r="D4" s="54"/>
      <c r="E4" s="54"/>
      <c r="F4" s="54"/>
      <c r="G4" s="54"/>
    </row>
    <row r="5" spans="1:7" x14ac:dyDescent="0.25">
      <c r="A5" s="54"/>
      <c r="B5" s="54"/>
      <c r="C5" s="54"/>
      <c r="D5" s="54"/>
      <c r="E5" s="54"/>
      <c r="F5" s="54"/>
      <c r="G5" s="54"/>
    </row>
    <row r="6" spans="1:7" x14ac:dyDescent="0.25">
      <c r="A6" s="53" t="s">
        <v>122</v>
      </c>
      <c r="B6" s="53"/>
      <c r="C6" s="53"/>
      <c r="D6" s="53"/>
      <c r="E6" s="53"/>
      <c r="F6" s="53"/>
      <c r="G6" s="53"/>
    </row>
    <row r="7" spans="1:7" x14ac:dyDescent="0.25">
      <c r="A7" s="53"/>
      <c r="B7" s="53"/>
      <c r="C7" s="53"/>
      <c r="D7" s="53"/>
      <c r="E7" s="53"/>
      <c r="F7" s="53"/>
      <c r="G7" s="53"/>
    </row>
    <row r="9" spans="1:7" x14ac:dyDescent="0.25">
      <c r="A9" s="55" t="s">
        <v>123</v>
      </c>
      <c r="B9" s="55"/>
      <c r="C9" s="55"/>
      <c r="D9" s="55"/>
      <c r="E9" s="55"/>
    </row>
    <row r="10" spans="1:7" x14ac:dyDescent="0.25">
      <c r="A10" s="55"/>
      <c r="B10" s="55"/>
      <c r="C10" s="55"/>
      <c r="D10" s="55"/>
      <c r="E10" s="55"/>
    </row>
    <row r="11" spans="1:7" x14ac:dyDescent="0.25">
      <c r="A11" s="36" t="s">
        <v>124</v>
      </c>
      <c r="B11" s="36"/>
      <c r="C11" s="36"/>
      <c r="D11" s="36"/>
      <c r="E11" s="36"/>
    </row>
    <row r="13" spans="1:7" x14ac:dyDescent="0.25">
      <c r="A13" s="36" t="s">
        <v>125</v>
      </c>
      <c r="B13" s="36" t="s">
        <v>126</v>
      </c>
      <c r="C13" s="36" t="s">
        <v>3</v>
      </c>
    </row>
    <row r="14" spans="1:7" x14ac:dyDescent="0.25">
      <c r="A14" s="56" t="s">
        <v>127</v>
      </c>
      <c r="B14" s="36">
        <v>40</v>
      </c>
      <c r="C14" s="36">
        <f>B14/1000</f>
        <v>0.04</v>
      </c>
    </row>
    <row r="15" spans="1:7" x14ac:dyDescent="0.25">
      <c r="A15" s="56" t="s">
        <v>128</v>
      </c>
      <c r="B15" s="36">
        <v>570</v>
      </c>
      <c r="C15" s="36">
        <f t="shared" ref="C15:C17" si="0">B15/1000</f>
        <v>0.56999999999999995</v>
      </c>
    </row>
    <row r="16" spans="1:7" x14ac:dyDescent="0.25">
      <c r="A16" s="56" t="s">
        <v>129</v>
      </c>
      <c r="B16" s="36">
        <v>180</v>
      </c>
      <c r="C16" s="36">
        <f t="shared" si="0"/>
        <v>0.18</v>
      </c>
    </row>
    <row r="17" spans="1:7" x14ac:dyDescent="0.25">
      <c r="A17" s="56" t="s">
        <v>130</v>
      </c>
      <c r="B17" s="36">
        <v>210</v>
      </c>
      <c r="C17" s="36">
        <f t="shared" si="0"/>
        <v>0.21</v>
      </c>
    </row>
    <row r="19" spans="1:7" x14ac:dyDescent="0.25">
      <c r="A19" s="36" t="s">
        <v>4</v>
      </c>
      <c r="B19" s="36">
        <f>MEDIAN(B14:B17)</f>
        <v>195</v>
      </c>
    </row>
    <row r="20" spans="1:7" x14ac:dyDescent="0.25">
      <c r="A20" s="56" t="s">
        <v>5</v>
      </c>
      <c r="B20" s="36" t="e">
        <f>MODE(B14:B17)</f>
        <v>#N/A</v>
      </c>
    </row>
    <row r="22" spans="1:7" x14ac:dyDescent="0.25">
      <c r="A22" s="36" t="s">
        <v>131</v>
      </c>
      <c r="B22" s="36"/>
      <c r="C22" s="36"/>
      <c r="D22" s="36"/>
      <c r="E22" s="36"/>
      <c r="F22" s="36"/>
      <c r="G22" s="36"/>
    </row>
    <row r="23" spans="1:7" x14ac:dyDescent="0.25">
      <c r="A23" s="36" t="s">
        <v>132</v>
      </c>
      <c r="B23" s="36"/>
      <c r="C23" s="36"/>
      <c r="D23" s="36"/>
      <c r="E23" s="36"/>
      <c r="F23" s="36"/>
      <c r="G23" s="36"/>
    </row>
    <row r="24" spans="1:7" x14ac:dyDescent="0.25">
      <c r="A24" s="36" t="s">
        <v>133</v>
      </c>
      <c r="B24" s="36"/>
      <c r="C24" s="36"/>
      <c r="D24" s="36"/>
      <c r="E24" s="36"/>
      <c r="F24" s="36"/>
      <c r="G24" s="36"/>
    </row>
  </sheetData>
  <mergeCells count="4">
    <mergeCell ref="A2:G3"/>
    <mergeCell ref="A4:G5"/>
    <mergeCell ref="A6:G7"/>
    <mergeCell ref="A9:E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DB6B-207B-49C0-98E3-36F6C9B98A30}">
  <dimension ref="A1:I94"/>
  <sheetViews>
    <sheetView workbookViewId="0">
      <selection activeCell="E33" sqref="E33"/>
    </sheetView>
  </sheetViews>
  <sheetFormatPr defaultRowHeight="15" x14ac:dyDescent="0.25"/>
  <sheetData>
    <row r="1" spans="1:9" x14ac:dyDescent="0.25">
      <c r="A1" s="25" t="s">
        <v>134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135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5" t="s">
        <v>136</v>
      </c>
      <c r="B3" s="25"/>
      <c r="C3" s="25"/>
      <c r="D3" s="25"/>
      <c r="E3" s="25"/>
      <c r="F3" s="25"/>
      <c r="G3" s="25"/>
      <c r="H3" s="25"/>
      <c r="I3" s="25"/>
    </row>
    <row r="4" spans="1:9" x14ac:dyDescent="0.25">
      <c r="A4" s="25" t="s">
        <v>137</v>
      </c>
      <c r="B4" s="25"/>
      <c r="C4" s="25"/>
      <c r="D4" s="25"/>
      <c r="E4" s="25"/>
      <c r="F4" s="25"/>
      <c r="G4" s="25"/>
      <c r="H4" s="25"/>
      <c r="I4" s="25"/>
    </row>
    <row r="6" spans="1:9" x14ac:dyDescent="0.25">
      <c r="A6" s="58" t="s">
        <v>138</v>
      </c>
      <c r="B6" s="58" t="s">
        <v>139</v>
      </c>
    </row>
    <row r="7" spans="1:9" x14ac:dyDescent="0.25">
      <c r="A7" s="58">
        <v>1</v>
      </c>
      <c r="B7" s="59">
        <v>45</v>
      </c>
    </row>
    <row r="8" spans="1:9" x14ac:dyDescent="0.25">
      <c r="A8" s="58">
        <v>2</v>
      </c>
      <c r="B8" s="60">
        <v>53</v>
      </c>
    </row>
    <row r="9" spans="1:9" x14ac:dyDescent="0.25">
      <c r="A9" s="58">
        <v>3</v>
      </c>
      <c r="B9" s="60">
        <v>56</v>
      </c>
    </row>
    <row r="10" spans="1:9" x14ac:dyDescent="0.25">
      <c r="A10" s="58">
        <v>4</v>
      </c>
      <c r="B10" s="60">
        <v>56</v>
      </c>
    </row>
    <row r="11" spans="1:9" x14ac:dyDescent="0.25">
      <c r="A11" s="58">
        <v>5</v>
      </c>
      <c r="B11" s="60">
        <v>57</v>
      </c>
    </row>
    <row r="12" spans="1:9" x14ac:dyDescent="0.25">
      <c r="A12" s="58">
        <v>6</v>
      </c>
      <c r="B12" s="60">
        <v>58</v>
      </c>
    </row>
    <row r="13" spans="1:9" x14ac:dyDescent="0.25">
      <c r="A13" s="58">
        <v>7</v>
      </c>
      <c r="B13" s="60">
        <v>66</v>
      </c>
    </row>
    <row r="14" spans="1:9" x14ac:dyDescent="0.25">
      <c r="A14" s="58">
        <v>8</v>
      </c>
      <c r="B14" s="60">
        <v>67</v>
      </c>
    </row>
    <row r="15" spans="1:9" x14ac:dyDescent="0.25">
      <c r="A15" s="58">
        <v>9</v>
      </c>
      <c r="B15" s="60">
        <v>73</v>
      </c>
    </row>
    <row r="16" spans="1:9" x14ac:dyDescent="0.25">
      <c r="A16" s="58">
        <v>10</v>
      </c>
      <c r="B16" s="60">
        <v>74</v>
      </c>
    </row>
    <row r="17" spans="1:2" x14ac:dyDescent="0.25">
      <c r="A17" s="58">
        <v>11</v>
      </c>
      <c r="B17" s="60">
        <v>79</v>
      </c>
    </row>
    <row r="18" spans="1:2" x14ac:dyDescent="0.25">
      <c r="A18" s="58">
        <v>12</v>
      </c>
      <c r="B18" s="60">
        <v>80</v>
      </c>
    </row>
    <row r="19" spans="1:2" x14ac:dyDescent="0.25">
      <c r="A19" s="58">
        <v>13</v>
      </c>
      <c r="B19" s="60">
        <v>80</v>
      </c>
    </row>
    <row r="20" spans="1:2" x14ac:dyDescent="0.25">
      <c r="A20" s="58">
        <v>14</v>
      </c>
      <c r="B20" s="60">
        <v>81</v>
      </c>
    </row>
    <row r="21" spans="1:2" x14ac:dyDescent="0.25">
      <c r="A21" s="58">
        <v>15</v>
      </c>
      <c r="B21" s="60">
        <v>81</v>
      </c>
    </row>
    <row r="22" spans="1:2" x14ac:dyDescent="0.25">
      <c r="A22" s="58">
        <v>16</v>
      </c>
      <c r="B22" s="60">
        <v>81</v>
      </c>
    </row>
    <row r="23" spans="1:2" x14ac:dyDescent="0.25">
      <c r="A23" s="58">
        <v>17</v>
      </c>
      <c r="B23" s="60">
        <v>82</v>
      </c>
    </row>
    <row r="24" spans="1:2" x14ac:dyDescent="0.25">
      <c r="A24" s="58">
        <v>18</v>
      </c>
      <c r="B24" s="60">
        <v>83</v>
      </c>
    </row>
    <row r="25" spans="1:2" x14ac:dyDescent="0.25">
      <c r="A25" s="58">
        <v>19</v>
      </c>
      <c r="B25" s="60">
        <v>83</v>
      </c>
    </row>
    <row r="26" spans="1:2" x14ac:dyDescent="0.25">
      <c r="A26" s="58">
        <v>20</v>
      </c>
      <c r="B26" s="60">
        <v>83</v>
      </c>
    </row>
    <row r="27" spans="1:2" x14ac:dyDescent="0.25">
      <c r="A27" s="58">
        <v>21</v>
      </c>
      <c r="B27" s="60">
        <v>84</v>
      </c>
    </row>
    <row r="28" spans="1:2" x14ac:dyDescent="0.25">
      <c r="A28" s="58">
        <v>22</v>
      </c>
      <c r="B28" s="60">
        <v>88</v>
      </c>
    </row>
    <row r="29" spans="1:2" x14ac:dyDescent="0.25">
      <c r="A29" s="58">
        <v>23</v>
      </c>
      <c r="B29" s="59">
        <v>97</v>
      </c>
    </row>
    <row r="30" spans="1:2" x14ac:dyDescent="0.25">
      <c r="A30" s="58">
        <v>24</v>
      </c>
      <c r="B30" s="60">
        <v>99</v>
      </c>
    </row>
    <row r="31" spans="1:2" x14ac:dyDescent="0.25">
      <c r="A31" s="58">
        <v>25</v>
      </c>
      <c r="B31" s="60">
        <v>99</v>
      </c>
    </row>
    <row r="32" spans="1:2" x14ac:dyDescent="0.25">
      <c r="A32" s="58">
        <v>26</v>
      </c>
      <c r="B32" s="60">
        <v>100</v>
      </c>
    </row>
    <row r="33" spans="1:4" x14ac:dyDescent="0.25">
      <c r="A33" s="58">
        <v>27</v>
      </c>
      <c r="B33" s="60">
        <v>100</v>
      </c>
    </row>
    <row r="34" spans="1:4" x14ac:dyDescent="0.25">
      <c r="A34" s="58">
        <v>28</v>
      </c>
      <c r="B34" s="60">
        <v>101</v>
      </c>
      <c r="D34" t="s">
        <v>140</v>
      </c>
    </row>
    <row r="35" spans="1:4" x14ac:dyDescent="0.25">
      <c r="A35" s="58">
        <v>29</v>
      </c>
      <c r="B35" s="60">
        <v>102</v>
      </c>
      <c r="D35" t="s">
        <v>141</v>
      </c>
    </row>
    <row r="36" spans="1:4" x14ac:dyDescent="0.25">
      <c r="A36" s="58">
        <v>30</v>
      </c>
      <c r="B36" s="60">
        <v>102</v>
      </c>
      <c r="D36" t="s">
        <v>142</v>
      </c>
    </row>
    <row r="37" spans="1:4" x14ac:dyDescent="0.25">
      <c r="A37" s="58">
        <v>31</v>
      </c>
      <c r="B37" s="60">
        <v>102</v>
      </c>
    </row>
    <row r="38" spans="1:4" x14ac:dyDescent="0.25">
      <c r="A38" s="58">
        <v>32</v>
      </c>
      <c r="B38" s="60">
        <v>103</v>
      </c>
    </row>
    <row r="39" spans="1:4" x14ac:dyDescent="0.25">
      <c r="A39" s="58">
        <v>33</v>
      </c>
      <c r="B39" s="60">
        <v>104</v>
      </c>
    </row>
    <row r="40" spans="1:4" x14ac:dyDescent="0.25">
      <c r="A40" s="58">
        <v>34</v>
      </c>
      <c r="B40" s="60">
        <v>107</v>
      </c>
    </row>
    <row r="41" spans="1:4" x14ac:dyDescent="0.25">
      <c r="A41" s="58">
        <v>35</v>
      </c>
      <c r="B41" s="60">
        <v>108</v>
      </c>
    </row>
    <row r="42" spans="1:4" x14ac:dyDescent="0.25">
      <c r="A42" s="58">
        <v>36</v>
      </c>
      <c r="B42" s="60">
        <v>109</v>
      </c>
    </row>
    <row r="43" spans="1:4" x14ac:dyDescent="0.25">
      <c r="A43" s="58">
        <v>37</v>
      </c>
      <c r="B43" s="60">
        <v>113</v>
      </c>
    </row>
    <row r="44" spans="1:4" x14ac:dyDescent="0.25">
      <c r="A44" s="58">
        <v>38</v>
      </c>
      <c r="B44" s="60">
        <v>100</v>
      </c>
    </row>
    <row r="45" spans="1:4" x14ac:dyDescent="0.25">
      <c r="A45" s="58">
        <v>39</v>
      </c>
      <c r="B45" s="60">
        <v>101</v>
      </c>
    </row>
    <row r="46" spans="1:4" x14ac:dyDescent="0.25">
      <c r="A46" s="58">
        <v>40</v>
      </c>
      <c r="B46" s="60">
        <v>102</v>
      </c>
    </row>
    <row r="47" spans="1:4" x14ac:dyDescent="0.25">
      <c r="A47" s="58">
        <v>41</v>
      </c>
      <c r="B47" s="60">
        <v>102</v>
      </c>
    </row>
    <row r="48" spans="1:4" x14ac:dyDescent="0.25">
      <c r="A48" s="58">
        <v>42</v>
      </c>
      <c r="B48" s="60">
        <v>102</v>
      </c>
    </row>
    <row r="49" spans="1:2" x14ac:dyDescent="0.25">
      <c r="A49" s="58">
        <v>43</v>
      </c>
      <c r="B49" s="60">
        <v>103</v>
      </c>
    </row>
    <row r="50" spans="1:2" x14ac:dyDescent="0.25">
      <c r="A50" s="58">
        <v>44</v>
      </c>
      <c r="B50" s="60">
        <v>104</v>
      </c>
    </row>
    <row r="51" spans="1:2" x14ac:dyDescent="0.25">
      <c r="A51" s="58">
        <v>45</v>
      </c>
      <c r="B51" s="59">
        <v>102</v>
      </c>
    </row>
    <row r="52" spans="1:2" x14ac:dyDescent="0.25">
      <c r="A52" s="58">
        <v>46</v>
      </c>
      <c r="B52" s="60">
        <v>102</v>
      </c>
    </row>
    <row r="53" spans="1:2" x14ac:dyDescent="0.25">
      <c r="A53" s="58">
        <v>47</v>
      </c>
      <c r="B53" s="60">
        <v>102</v>
      </c>
    </row>
    <row r="54" spans="1:2" x14ac:dyDescent="0.25">
      <c r="A54" s="58">
        <v>48</v>
      </c>
      <c r="B54" s="60">
        <v>103</v>
      </c>
    </row>
    <row r="55" spans="1:2" x14ac:dyDescent="0.25">
      <c r="A55" s="58">
        <v>49</v>
      </c>
      <c r="B55" s="60">
        <v>104</v>
      </c>
    </row>
    <row r="56" spans="1:2" x14ac:dyDescent="0.25">
      <c r="A56" s="58">
        <v>50</v>
      </c>
      <c r="B56" s="60">
        <v>107</v>
      </c>
    </row>
    <row r="57" spans="1:2" x14ac:dyDescent="0.25">
      <c r="A57" s="58">
        <v>51</v>
      </c>
      <c r="B57" s="60">
        <v>108</v>
      </c>
    </row>
    <row r="58" spans="1:2" x14ac:dyDescent="0.25">
      <c r="A58" s="58">
        <v>52</v>
      </c>
      <c r="B58" s="60">
        <v>109</v>
      </c>
    </row>
    <row r="59" spans="1:2" x14ac:dyDescent="0.25">
      <c r="A59" s="58">
        <v>53</v>
      </c>
      <c r="B59" s="60">
        <v>113</v>
      </c>
    </row>
    <row r="60" spans="1:2" x14ac:dyDescent="0.25">
      <c r="A60" s="58">
        <v>54</v>
      </c>
      <c r="B60" s="60">
        <v>100</v>
      </c>
    </row>
    <row r="61" spans="1:2" x14ac:dyDescent="0.25">
      <c r="A61" s="58">
        <v>55</v>
      </c>
      <c r="B61" s="60">
        <v>101</v>
      </c>
    </row>
    <row r="62" spans="1:2" x14ac:dyDescent="0.25">
      <c r="A62" s="58">
        <v>56</v>
      </c>
      <c r="B62" s="60">
        <v>102</v>
      </c>
    </row>
    <row r="63" spans="1:2" x14ac:dyDescent="0.25">
      <c r="A63" s="58">
        <v>57</v>
      </c>
      <c r="B63" s="60">
        <v>102</v>
      </c>
    </row>
    <row r="64" spans="1:2" x14ac:dyDescent="0.25">
      <c r="A64" s="58">
        <v>58</v>
      </c>
      <c r="B64" s="60">
        <v>102</v>
      </c>
    </row>
    <row r="65" spans="1:2" x14ac:dyDescent="0.25">
      <c r="A65" s="58">
        <v>59</v>
      </c>
      <c r="B65" s="60">
        <v>103</v>
      </c>
    </row>
    <row r="66" spans="1:2" x14ac:dyDescent="0.25">
      <c r="A66" s="58">
        <v>60</v>
      </c>
      <c r="B66" s="60">
        <v>104</v>
      </c>
    </row>
    <row r="67" spans="1:2" x14ac:dyDescent="0.25">
      <c r="A67" s="58">
        <v>61</v>
      </c>
      <c r="B67" s="60">
        <v>107</v>
      </c>
    </row>
    <row r="68" spans="1:2" x14ac:dyDescent="0.25">
      <c r="A68" s="58">
        <v>62</v>
      </c>
      <c r="B68" s="60">
        <v>108</v>
      </c>
    </row>
    <row r="69" spans="1:2" x14ac:dyDescent="0.25">
      <c r="A69" s="58">
        <v>63</v>
      </c>
      <c r="B69" s="60">
        <v>109</v>
      </c>
    </row>
    <row r="70" spans="1:2" x14ac:dyDescent="0.25">
      <c r="A70" s="58">
        <v>64</v>
      </c>
      <c r="B70" s="60">
        <v>113</v>
      </c>
    </row>
    <row r="71" spans="1:2" x14ac:dyDescent="0.25">
      <c r="A71" s="58">
        <v>65</v>
      </c>
      <c r="B71" s="60">
        <v>114</v>
      </c>
    </row>
    <row r="72" spans="1:2" x14ac:dyDescent="0.25">
      <c r="A72" s="58">
        <v>66</v>
      </c>
      <c r="B72" s="60">
        <v>118</v>
      </c>
    </row>
    <row r="73" spans="1:2" x14ac:dyDescent="0.25">
      <c r="A73" s="58">
        <v>67</v>
      </c>
      <c r="B73" s="59">
        <v>139</v>
      </c>
    </row>
    <row r="74" spans="1:2" x14ac:dyDescent="0.25">
      <c r="A74" s="58">
        <v>68</v>
      </c>
      <c r="B74" s="60">
        <v>144</v>
      </c>
    </row>
    <row r="75" spans="1:2" x14ac:dyDescent="0.25">
      <c r="A75" s="58">
        <v>69</v>
      </c>
      <c r="B75" s="60">
        <v>145</v>
      </c>
    </row>
    <row r="76" spans="1:2" x14ac:dyDescent="0.25">
      <c r="A76" s="58">
        <v>70</v>
      </c>
      <c r="B76" s="60">
        <v>147</v>
      </c>
    </row>
    <row r="77" spans="1:2" x14ac:dyDescent="0.25">
      <c r="A77" s="58">
        <v>71</v>
      </c>
      <c r="B77" s="60">
        <v>156</v>
      </c>
    </row>
    <row r="78" spans="1:2" x14ac:dyDescent="0.25">
      <c r="A78" s="58">
        <v>72</v>
      </c>
      <c r="B78" s="60">
        <v>162</v>
      </c>
    </row>
    <row r="79" spans="1:2" x14ac:dyDescent="0.25">
      <c r="A79" s="58">
        <v>73</v>
      </c>
      <c r="B79" s="60">
        <v>174</v>
      </c>
    </row>
    <row r="80" spans="1:2" x14ac:dyDescent="0.25">
      <c r="A80" s="58">
        <v>74</v>
      </c>
      <c r="B80" s="60">
        <v>178</v>
      </c>
    </row>
    <row r="81" spans="1:2" x14ac:dyDescent="0.25">
      <c r="A81" s="58">
        <v>75</v>
      </c>
      <c r="B81" s="60">
        <v>179</v>
      </c>
    </row>
    <row r="82" spans="1:2" x14ac:dyDescent="0.25">
      <c r="A82" s="58">
        <v>76</v>
      </c>
      <c r="B82" s="60">
        <v>184</v>
      </c>
    </row>
    <row r="83" spans="1:2" x14ac:dyDescent="0.25">
      <c r="A83" s="58">
        <v>77</v>
      </c>
      <c r="B83" s="60">
        <v>191</v>
      </c>
    </row>
    <row r="84" spans="1:2" x14ac:dyDescent="0.25">
      <c r="A84" s="58">
        <v>78</v>
      </c>
      <c r="B84" s="60">
        <v>198</v>
      </c>
    </row>
    <row r="85" spans="1:2" x14ac:dyDescent="0.25">
      <c r="A85" s="58">
        <v>79</v>
      </c>
      <c r="B85" s="60">
        <v>211</v>
      </c>
    </row>
    <row r="86" spans="1:2" x14ac:dyDescent="0.25">
      <c r="A86" s="58">
        <v>80</v>
      </c>
      <c r="B86" s="60">
        <v>214</v>
      </c>
    </row>
    <row r="87" spans="1:2" x14ac:dyDescent="0.25">
      <c r="A87" s="58">
        <v>81</v>
      </c>
      <c r="B87" s="60">
        <v>243</v>
      </c>
    </row>
    <row r="88" spans="1:2" x14ac:dyDescent="0.25">
      <c r="A88" s="58">
        <v>82</v>
      </c>
      <c r="B88" s="60">
        <v>249</v>
      </c>
    </row>
    <row r="89" spans="1:2" x14ac:dyDescent="0.25">
      <c r="A89" s="58">
        <v>83</v>
      </c>
      <c r="B89" s="60">
        <v>329</v>
      </c>
    </row>
    <row r="90" spans="1:2" x14ac:dyDescent="0.25">
      <c r="A90" s="58">
        <v>84</v>
      </c>
      <c r="B90" s="60">
        <v>380</v>
      </c>
    </row>
    <row r="91" spans="1:2" x14ac:dyDescent="0.25">
      <c r="A91" s="58">
        <v>85</v>
      </c>
      <c r="B91" s="60">
        <v>403</v>
      </c>
    </row>
    <row r="92" spans="1:2" x14ac:dyDescent="0.25">
      <c r="A92" s="58">
        <v>86</v>
      </c>
      <c r="B92" s="60">
        <v>511</v>
      </c>
    </row>
    <row r="93" spans="1:2" x14ac:dyDescent="0.25">
      <c r="A93" s="58">
        <v>87</v>
      </c>
      <c r="B93" s="60">
        <v>522</v>
      </c>
    </row>
    <row r="94" spans="1:2" x14ac:dyDescent="0.25">
      <c r="A94" s="58">
        <v>88</v>
      </c>
      <c r="B94" s="60">
        <v>592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DCF2-1474-436D-9DB5-2D16B55690B8}">
  <dimension ref="A1:H41"/>
  <sheetViews>
    <sheetView workbookViewId="0">
      <selection activeCell="E19" sqref="E19"/>
    </sheetView>
  </sheetViews>
  <sheetFormatPr defaultRowHeight="15" x14ac:dyDescent="0.25"/>
  <sheetData>
    <row r="1" spans="1:8" x14ac:dyDescent="0.25">
      <c r="A1" s="62" t="s">
        <v>143</v>
      </c>
      <c r="B1" s="63"/>
      <c r="C1" s="63"/>
      <c r="D1" s="63"/>
      <c r="E1" s="63"/>
      <c r="F1" s="63"/>
      <c r="G1" s="63"/>
      <c r="H1" s="63"/>
    </row>
    <row r="2" spans="1:8" x14ac:dyDescent="0.25">
      <c r="A2" s="62" t="s">
        <v>144</v>
      </c>
      <c r="B2" s="63"/>
      <c r="C2" s="63"/>
      <c r="D2" s="63"/>
      <c r="E2" s="63"/>
      <c r="F2" s="63"/>
      <c r="G2" s="63"/>
      <c r="H2" s="63"/>
    </row>
    <row r="3" spans="1:8" x14ac:dyDescent="0.25">
      <c r="A3" s="62" t="s">
        <v>145</v>
      </c>
      <c r="B3" s="63"/>
      <c r="C3" s="63"/>
      <c r="D3" s="63"/>
      <c r="E3" s="63"/>
      <c r="F3" s="63"/>
      <c r="G3" s="63"/>
      <c r="H3" s="63"/>
    </row>
    <row r="5" spans="1:8" x14ac:dyDescent="0.25">
      <c r="A5" s="64" t="s">
        <v>146</v>
      </c>
      <c r="B5" s="63"/>
      <c r="C5" s="63"/>
      <c r="D5" s="63"/>
      <c r="E5" s="63"/>
      <c r="F5" s="63"/>
      <c r="G5" s="63"/>
    </row>
    <row r="17" spans="1:5" x14ac:dyDescent="0.25">
      <c r="A17" s="63" t="s">
        <v>152</v>
      </c>
      <c r="B17" s="63"/>
      <c r="C17" s="63" t="s">
        <v>3</v>
      </c>
      <c r="D17" s="63" t="s">
        <v>4</v>
      </c>
      <c r="E17" s="63" t="s">
        <v>5</v>
      </c>
    </row>
    <row r="18" spans="1:5" x14ac:dyDescent="0.25">
      <c r="A18" s="63" t="s">
        <v>148</v>
      </c>
      <c r="B18" s="63">
        <v>320</v>
      </c>
      <c r="C18" s="65">
        <f>B18/SUM($B$18:$B$21)</f>
        <v>0.65306122448979587</v>
      </c>
      <c r="D18" s="63">
        <f>MEDIAN(B18:B21)</f>
        <v>75</v>
      </c>
      <c r="E18" s="63" t="e">
        <f>MODE(B18:B21)</f>
        <v>#N/A</v>
      </c>
    </row>
    <row r="19" spans="1:5" x14ac:dyDescent="0.25">
      <c r="A19" s="63" t="s">
        <v>149</v>
      </c>
      <c r="B19" s="63">
        <v>110</v>
      </c>
      <c r="C19" s="65">
        <f t="shared" ref="C19:C21" si="0">B19/SUM($B$18:$B$21)</f>
        <v>0.22448979591836735</v>
      </c>
      <c r="D19" s="63"/>
      <c r="E19" s="63"/>
    </row>
    <row r="20" spans="1:5" x14ac:dyDescent="0.25">
      <c r="A20" s="63" t="s">
        <v>150</v>
      </c>
      <c r="B20" s="63">
        <v>20</v>
      </c>
      <c r="C20" s="65">
        <f t="shared" si="0"/>
        <v>4.0816326530612242E-2</v>
      </c>
      <c r="D20" s="63"/>
      <c r="E20" s="63"/>
    </row>
    <row r="21" spans="1:5" x14ac:dyDescent="0.25">
      <c r="A21" s="63" t="s">
        <v>151</v>
      </c>
      <c r="B21" s="63">
        <v>40</v>
      </c>
      <c r="C21" s="65">
        <f t="shared" si="0"/>
        <v>8.1632653061224483E-2</v>
      </c>
      <c r="D21" s="63"/>
      <c r="E21" s="63"/>
    </row>
    <row r="23" spans="1:5" x14ac:dyDescent="0.25">
      <c r="A23" s="64" t="s">
        <v>147</v>
      </c>
      <c r="B23" s="63"/>
      <c r="C23" s="63"/>
      <c r="D23" s="63"/>
      <c r="E23" s="63"/>
    </row>
    <row r="39" spans="1:4" x14ac:dyDescent="0.25">
      <c r="A39" s="63" t="s">
        <v>153</v>
      </c>
      <c r="B39" s="63"/>
      <c r="C39" s="63"/>
      <c r="D39" s="63"/>
    </row>
    <row r="40" spans="1:4" x14ac:dyDescent="0.25">
      <c r="A40" s="63" t="s">
        <v>154</v>
      </c>
      <c r="B40" s="63"/>
      <c r="C40" s="63"/>
      <c r="D40" s="63"/>
    </row>
    <row r="41" spans="1:4" x14ac:dyDescent="0.25">
      <c r="A41" s="63" t="s">
        <v>5</v>
      </c>
      <c r="B41" s="63" t="s">
        <v>155</v>
      </c>
      <c r="C41" s="63"/>
      <c r="D41" s="63"/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472-1C87-45A9-B0C4-1EA0E295F4CA}">
  <dimension ref="A1:I56"/>
  <sheetViews>
    <sheetView workbookViewId="0">
      <selection activeCell="B42" sqref="B42"/>
    </sheetView>
  </sheetViews>
  <sheetFormatPr defaultRowHeight="15" x14ac:dyDescent="0.25"/>
  <sheetData>
    <row r="1" spans="1:9" x14ac:dyDescent="0.25">
      <c r="A1" s="66" t="s">
        <v>156</v>
      </c>
      <c r="B1" s="67"/>
      <c r="C1" s="67"/>
      <c r="D1" s="67"/>
      <c r="E1" s="67"/>
      <c r="F1" s="67"/>
      <c r="G1" s="67"/>
      <c r="H1" s="67"/>
      <c r="I1" s="67"/>
    </row>
    <row r="2" spans="1:9" x14ac:dyDescent="0.25">
      <c r="A2" s="66" t="s">
        <v>157</v>
      </c>
      <c r="B2" s="67"/>
      <c r="C2" s="67"/>
      <c r="D2" s="67"/>
      <c r="E2" s="67"/>
      <c r="F2" s="67"/>
      <c r="G2" s="67"/>
      <c r="H2" s="67"/>
      <c r="I2" s="67"/>
    </row>
    <row r="3" spans="1:9" x14ac:dyDescent="0.25">
      <c r="A3" s="66" t="s">
        <v>158</v>
      </c>
      <c r="B3" s="67"/>
      <c r="C3" s="67"/>
      <c r="D3" s="67"/>
      <c r="E3" s="67"/>
      <c r="F3" s="67"/>
      <c r="G3" s="67"/>
      <c r="H3" s="67"/>
      <c r="I3" s="67"/>
    </row>
    <row r="4" spans="1:9" x14ac:dyDescent="0.25">
      <c r="A4" s="66" t="s">
        <v>159</v>
      </c>
      <c r="B4" s="67"/>
      <c r="C4" s="67"/>
      <c r="D4" s="67"/>
      <c r="E4" s="67"/>
      <c r="F4" s="67"/>
      <c r="G4" s="67"/>
      <c r="H4" s="67"/>
      <c r="I4" s="67"/>
    </row>
    <row r="6" spans="1:9" x14ac:dyDescent="0.25">
      <c r="A6" s="66" t="s">
        <v>160</v>
      </c>
      <c r="B6" s="67"/>
      <c r="C6" s="67"/>
      <c r="D6" s="67"/>
      <c r="E6" s="67"/>
      <c r="F6" s="67"/>
    </row>
    <row r="7" spans="1:9" x14ac:dyDescent="0.25">
      <c r="A7" s="66">
        <v>1</v>
      </c>
    </row>
    <row r="8" spans="1:9" x14ac:dyDescent="0.25">
      <c r="A8" s="67">
        <v>2</v>
      </c>
    </row>
    <row r="9" spans="1:9" x14ac:dyDescent="0.25">
      <c r="A9" s="67">
        <v>3</v>
      </c>
    </row>
    <row r="10" spans="1:9" x14ac:dyDescent="0.25">
      <c r="A10" s="67">
        <v>4</v>
      </c>
    </row>
    <row r="11" spans="1:9" x14ac:dyDescent="0.25">
      <c r="A11" s="67">
        <v>4</v>
      </c>
    </row>
    <row r="12" spans="1:9" x14ac:dyDescent="0.25">
      <c r="A12" s="67">
        <v>5</v>
      </c>
    </row>
    <row r="13" spans="1:9" x14ac:dyDescent="0.25">
      <c r="A13" s="67">
        <v>6</v>
      </c>
    </row>
    <row r="14" spans="1:9" x14ac:dyDescent="0.25">
      <c r="A14" s="67">
        <v>8</v>
      </c>
    </row>
    <row r="15" spans="1:9" x14ac:dyDescent="0.25">
      <c r="A15" s="67">
        <v>8</v>
      </c>
    </row>
    <row r="16" spans="1:9" x14ac:dyDescent="0.25">
      <c r="A16" s="67">
        <v>9</v>
      </c>
    </row>
    <row r="17" spans="1:8" x14ac:dyDescent="0.25">
      <c r="A17" s="67">
        <v>10</v>
      </c>
    </row>
    <row r="18" spans="1:8" x14ac:dyDescent="0.25">
      <c r="A18" s="67">
        <v>10</v>
      </c>
    </row>
    <row r="19" spans="1:8" x14ac:dyDescent="0.25">
      <c r="A19" s="67">
        <v>10</v>
      </c>
    </row>
    <row r="20" spans="1:8" x14ac:dyDescent="0.25">
      <c r="A20" s="67">
        <v>11</v>
      </c>
    </row>
    <row r="21" spans="1:8" x14ac:dyDescent="0.25">
      <c r="A21" s="67">
        <v>11</v>
      </c>
    </row>
    <row r="22" spans="1:8" x14ac:dyDescent="0.25">
      <c r="A22" s="67">
        <v>11</v>
      </c>
    </row>
    <row r="23" spans="1:8" x14ac:dyDescent="0.25">
      <c r="A23" s="67">
        <v>12</v>
      </c>
      <c r="C23" s="68" t="s">
        <v>161</v>
      </c>
      <c r="D23" s="68"/>
      <c r="E23" s="68"/>
      <c r="F23" s="68"/>
      <c r="G23" s="68"/>
      <c r="H23" s="68"/>
    </row>
    <row r="24" spans="1:8" x14ac:dyDescent="0.25">
      <c r="A24" s="67">
        <v>12</v>
      </c>
      <c r="C24" s="68"/>
      <c r="D24" s="68"/>
      <c r="E24" s="68"/>
      <c r="F24" s="68"/>
      <c r="G24" s="68"/>
      <c r="H24" s="68"/>
    </row>
    <row r="25" spans="1:8" x14ac:dyDescent="0.25">
      <c r="A25" s="67">
        <v>12</v>
      </c>
      <c r="C25" s="68"/>
      <c r="D25" s="68"/>
      <c r="E25" s="68"/>
      <c r="F25" s="68"/>
      <c r="G25" s="68"/>
      <c r="H25" s="68"/>
    </row>
    <row r="26" spans="1:8" x14ac:dyDescent="0.25">
      <c r="A26" s="67">
        <v>12</v>
      </c>
    </row>
    <row r="27" spans="1:8" x14ac:dyDescent="0.25">
      <c r="A27" s="67">
        <v>13</v>
      </c>
    </row>
    <row r="28" spans="1:8" x14ac:dyDescent="0.25">
      <c r="A28" s="67">
        <v>13</v>
      </c>
    </row>
    <row r="29" spans="1:8" x14ac:dyDescent="0.25">
      <c r="A29" s="67">
        <v>14</v>
      </c>
    </row>
    <row r="30" spans="1:8" x14ac:dyDescent="0.25">
      <c r="A30" s="67">
        <v>15</v>
      </c>
    </row>
    <row r="31" spans="1:8" x14ac:dyDescent="0.25">
      <c r="A31" s="67">
        <v>16</v>
      </c>
    </row>
    <row r="32" spans="1:8" x14ac:dyDescent="0.25">
      <c r="A32" s="67">
        <v>17</v>
      </c>
    </row>
    <row r="33" spans="1:1" x14ac:dyDescent="0.25">
      <c r="A33" s="67">
        <v>17</v>
      </c>
    </row>
    <row r="34" spans="1:1" x14ac:dyDescent="0.25">
      <c r="A34" s="67">
        <v>18</v>
      </c>
    </row>
    <row r="35" spans="1:1" x14ac:dyDescent="0.25">
      <c r="A35" s="67">
        <v>18</v>
      </c>
    </row>
    <row r="36" spans="1:1" x14ac:dyDescent="0.25">
      <c r="A36" s="67">
        <v>19</v>
      </c>
    </row>
    <row r="37" spans="1:1" x14ac:dyDescent="0.25">
      <c r="A37" s="67">
        <v>19</v>
      </c>
    </row>
    <row r="38" spans="1:1" x14ac:dyDescent="0.25">
      <c r="A38" s="66">
        <v>20</v>
      </c>
    </row>
    <row r="39" spans="1:1" x14ac:dyDescent="0.25">
      <c r="A39" s="67">
        <v>22</v>
      </c>
    </row>
    <row r="40" spans="1:1" x14ac:dyDescent="0.25">
      <c r="A40" s="67">
        <v>23</v>
      </c>
    </row>
    <row r="41" spans="1:1" x14ac:dyDescent="0.25">
      <c r="A41" s="67">
        <v>24</v>
      </c>
    </row>
    <row r="42" spans="1:1" x14ac:dyDescent="0.25">
      <c r="A42" s="67">
        <v>25</v>
      </c>
    </row>
    <row r="43" spans="1:1" x14ac:dyDescent="0.25">
      <c r="A43" s="67">
        <v>29</v>
      </c>
    </row>
    <row r="44" spans="1:1" x14ac:dyDescent="0.25">
      <c r="A44" s="67">
        <v>30</v>
      </c>
    </row>
    <row r="45" spans="1:1" x14ac:dyDescent="0.25">
      <c r="A45" s="67">
        <v>33</v>
      </c>
    </row>
    <row r="46" spans="1:1" x14ac:dyDescent="0.25">
      <c r="A46" s="67">
        <v>37</v>
      </c>
    </row>
    <row r="47" spans="1:1" x14ac:dyDescent="0.25">
      <c r="A47" s="67">
        <v>38</v>
      </c>
    </row>
    <row r="48" spans="1:1" x14ac:dyDescent="0.25">
      <c r="A48" s="67">
        <v>39</v>
      </c>
    </row>
    <row r="49" spans="1:1" x14ac:dyDescent="0.25">
      <c r="A49" s="67">
        <v>40</v>
      </c>
    </row>
    <row r="50" spans="1:1" x14ac:dyDescent="0.25">
      <c r="A50" s="67">
        <v>55</v>
      </c>
    </row>
    <row r="51" spans="1:1" x14ac:dyDescent="0.25">
      <c r="A51" s="67">
        <v>58</v>
      </c>
    </row>
    <row r="52" spans="1:1" x14ac:dyDescent="0.25">
      <c r="A52" s="67">
        <v>77</v>
      </c>
    </row>
    <row r="53" spans="1:1" x14ac:dyDescent="0.25">
      <c r="A53" s="67">
        <v>81</v>
      </c>
    </row>
    <row r="54" spans="1:1" x14ac:dyDescent="0.25">
      <c r="A54" s="67">
        <v>96</v>
      </c>
    </row>
    <row r="55" spans="1:1" x14ac:dyDescent="0.25">
      <c r="A55" s="67">
        <v>102</v>
      </c>
    </row>
    <row r="56" spans="1:1" x14ac:dyDescent="0.25">
      <c r="A56" s="67">
        <v>107</v>
      </c>
    </row>
  </sheetData>
  <mergeCells count="1">
    <mergeCell ref="C23:H2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FB41-72D5-4173-88B9-AE4803EB70C5}">
  <dimension ref="A1:I21"/>
  <sheetViews>
    <sheetView workbookViewId="0">
      <selection activeCell="D16" sqref="D16"/>
    </sheetView>
  </sheetViews>
  <sheetFormatPr defaultRowHeight="15" x14ac:dyDescent="0.25"/>
  <sheetData>
    <row r="1" spans="1:8" x14ac:dyDescent="0.25">
      <c r="A1" s="69" t="s">
        <v>162</v>
      </c>
    </row>
    <row r="3" spans="1:8" x14ac:dyDescent="0.25">
      <c r="A3" s="69" t="s">
        <v>163</v>
      </c>
      <c r="B3" s="70"/>
      <c r="C3" s="70"/>
      <c r="D3" s="70"/>
      <c r="E3" s="70"/>
      <c r="F3" s="70"/>
      <c r="G3" s="70"/>
      <c r="H3" s="70"/>
    </row>
    <row r="4" spans="1:8" x14ac:dyDescent="0.25">
      <c r="A4" s="69" t="s">
        <v>164</v>
      </c>
      <c r="B4" s="70"/>
      <c r="C4" s="70"/>
      <c r="D4" s="70"/>
      <c r="E4" s="70"/>
      <c r="F4" s="70"/>
      <c r="G4" s="70"/>
      <c r="H4" s="70"/>
    </row>
    <row r="5" spans="1:8" x14ac:dyDescent="0.25">
      <c r="A5" s="69" t="s">
        <v>165</v>
      </c>
      <c r="B5" s="70"/>
      <c r="C5" s="70"/>
      <c r="D5" s="70"/>
      <c r="E5" s="70"/>
      <c r="F5" s="70"/>
      <c r="G5" s="70"/>
      <c r="H5" s="70"/>
    </row>
    <row r="7" spans="1:8" x14ac:dyDescent="0.25">
      <c r="A7" s="69" t="s">
        <v>166</v>
      </c>
      <c r="B7" s="70"/>
      <c r="C7" s="70"/>
      <c r="D7" s="70"/>
      <c r="E7" s="70"/>
      <c r="F7" s="70"/>
    </row>
    <row r="8" spans="1:8" x14ac:dyDescent="0.25">
      <c r="A8" s="69" t="s">
        <v>174</v>
      </c>
      <c r="B8" s="70" t="s">
        <v>173</v>
      </c>
      <c r="C8" s="70" t="s">
        <v>175</v>
      </c>
      <c r="D8" s="70" t="s">
        <v>176</v>
      </c>
    </row>
    <row r="9" spans="1:8" x14ac:dyDescent="0.25">
      <c r="A9" s="72">
        <v>0.2</v>
      </c>
      <c r="B9" s="73">
        <v>1</v>
      </c>
      <c r="C9" s="74">
        <v>0.2</v>
      </c>
      <c r="D9" s="70">
        <v>0.5</v>
      </c>
      <c r="F9" s="71"/>
    </row>
    <row r="10" spans="1:8" x14ac:dyDescent="0.25">
      <c r="A10" s="72">
        <v>0.5</v>
      </c>
      <c r="B10" s="75" t="s">
        <v>170</v>
      </c>
      <c r="C10" s="74">
        <v>0.7</v>
      </c>
      <c r="D10" s="70">
        <v>1.5</v>
      </c>
    </row>
    <row r="11" spans="1:8" x14ac:dyDescent="0.25">
      <c r="A11" s="72">
        <v>0.2</v>
      </c>
      <c r="B11" s="75" t="s">
        <v>171</v>
      </c>
      <c r="C11" s="74">
        <v>0.9</v>
      </c>
      <c r="D11" s="70">
        <v>2.5</v>
      </c>
    </row>
    <row r="12" spans="1:8" x14ac:dyDescent="0.25">
      <c r="A12" s="72">
        <v>0.1</v>
      </c>
      <c r="B12" s="76" t="s">
        <v>172</v>
      </c>
      <c r="C12" s="74">
        <v>1</v>
      </c>
      <c r="D12" s="70">
        <v>4</v>
      </c>
    </row>
    <row r="13" spans="1:8" x14ac:dyDescent="0.25">
      <c r="A13" s="69" t="s">
        <v>167</v>
      </c>
      <c r="B13" s="70"/>
      <c r="C13" s="70"/>
      <c r="D13" s="70"/>
    </row>
    <row r="14" spans="1:8" x14ac:dyDescent="0.25">
      <c r="A14" s="69" t="s">
        <v>168</v>
      </c>
      <c r="B14" s="70"/>
      <c r="C14" s="70"/>
      <c r="D14" s="70"/>
    </row>
    <row r="15" spans="1:8" x14ac:dyDescent="0.25">
      <c r="A15" s="70" t="s">
        <v>182</v>
      </c>
      <c r="B15" s="70" t="s">
        <v>177</v>
      </c>
      <c r="C15" s="70" t="s">
        <v>178</v>
      </c>
      <c r="D15" s="70" t="s">
        <v>39</v>
      </c>
      <c r="E15" s="70" t="s">
        <v>179</v>
      </c>
      <c r="F15" s="70" t="s">
        <v>180</v>
      </c>
    </row>
    <row r="16" spans="1:8" x14ac:dyDescent="0.25">
      <c r="A16" s="77">
        <f>(D9*A9)</f>
        <v>0.1</v>
      </c>
      <c r="B16" s="77">
        <f>SUM(A16:A19)</f>
        <v>1.75</v>
      </c>
      <c r="C16" s="77">
        <f>1+((A10-A9)/A10)*1</f>
        <v>1.6</v>
      </c>
      <c r="D16" s="70">
        <f>_xlfn.VAR.P(D9:D12)</f>
        <v>1.671875</v>
      </c>
      <c r="E16" s="70">
        <f>_xlfn.STDEV.P(D9:D12)</f>
        <v>1.2930100540985752</v>
      </c>
      <c r="F16" s="70">
        <f>_xlfn.QUARTILE.EXC(D9:D12,1)</f>
        <v>0.75</v>
      </c>
    </row>
    <row r="17" spans="1:9" x14ac:dyDescent="0.25">
      <c r="A17" s="77">
        <f>(D10*A10)</f>
        <v>0.75</v>
      </c>
    </row>
    <row r="18" spans="1:9" x14ac:dyDescent="0.25">
      <c r="A18" s="77">
        <f t="shared" ref="A18" si="0">(D11*A11)</f>
        <v>0.5</v>
      </c>
    </row>
    <row r="19" spans="1:9" x14ac:dyDescent="0.25">
      <c r="A19" s="77">
        <f>(D12*A12)</f>
        <v>0.4</v>
      </c>
    </row>
    <row r="20" spans="1:9" x14ac:dyDescent="0.25">
      <c r="A20" s="69" t="s">
        <v>169</v>
      </c>
      <c r="B20" s="70"/>
      <c r="C20" s="70"/>
      <c r="D20" s="70"/>
      <c r="E20" s="70"/>
    </row>
    <row r="21" spans="1:9" x14ac:dyDescent="0.25">
      <c r="A21" s="70" t="s">
        <v>181</v>
      </c>
      <c r="B21" s="70"/>
      <c r="C21" s="70"/>
      <c r="D21" s="70"/>
      <c r="E21" s="70"/>
      <c r="F21" s="70"/>
      <c r="G21" s="70"/>
      <c r="H21" s="70"/>
      <c r="I21" s="70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2A3D-2DAB-473C-8B23-DFCD4A07EAF1}">
  <dimension ref="A1:H64"/>
  <sheetViews>
    <sheetView topLeftCell="A41" workbookViewId="0">
      <selection activeCell="E28" sqref="E28"/>
    </sheetView>
  </sheetViews>
  <sheetFormatPr defaultRowHeight="15" x14ac:dyDescent="0.25"/>
  <sheetData>
    <row r="1" spans="1:8" x14ac:dyDescent="0.25">
      <c r="A1" s="78" t="s">
        <v>183</v>
      </c>
    </row>
    <row r="2" spans="1:8" x14ac:dyDescent="0.25">
      <c r="A2" s="78" t="s">
        <v>184</v>
      </c>
      <c r="B2" s="79"/>
      <c r="C2" s="79"/>
      <c r="D2" s="79"/>
      <c r="E2" s="79"/>
      <c r="F2" s="79"/>
      <c r="G2" s="79"/>
      <c r="H2" s="79"/>
    </row>
    <row r="3" spans="1:8" x14ac:dyDescent="0.25">
      <c r="A3" s="78" t="s">
        <v>185</v>
      </c>
      <c r="B3" s="79"/>
      <c r="C3" s="79"/>
    </row>
    <row r="4" spans="1:8" x14ac:dyDescent="0.25">
      <c r="A4" s="78" t="s">
        <v>186</v>
      </c>
      <c r="B4" s="79" t="s">
        <v>187</v>
      </c>
      <c r="C4" s="79"/>
    </row>
    <row r="5" spans="1:8" x14ac:dyDescent="0.25">
      <c r="A5" s="79">
        <v>1</v>
      </c>
      <c r="B5" s="78">
        <v>108</v>
      </c>
    </row>
    <row r="6" spans="1:8" x14ac:dyDescent="0.25">
      <c r="A6" s="79">
        <v>2</v>
      </c>
      <c r="B6" s="79">
        <v>139</v>
      </c>
    </row>
    <row r="7" spans="1:8" x14ac:dyDescent="0.25">
      <c r="A7" s="79">
        <v>3</v>
      </c>
      <c r="B7" s="79">
        <v>120</v>
      </c>
    </row>
    <row r="8" spans="1:8" x14ac:dyDescent="0.25">
      <c r="A8" s="79">
        <v>4</v>
      </c>
      <c r="B8" s="79">
        <v>123</v>
      </c>
    </row>
    <row r="9" spans="1:8" x14ac:dyDescent="0.25">
      <c r="A9" s="79">
        <v>5</v>
      </c>
      <c r="B9" s="79">
        <v>120</v>
      </c>
    </row>
    <row r="10" spans="1:8" x14ac:dyDescent="0.25">
      <c r="A10" s="79">
        <v>6</v>
      </c>
      <c r="B10" s="79">
        <v>132</v>
      </c>
    </row>
    <row r="11" spans="1:8" x14ac:dyDescent="0.25">
      <c r="A11" s="79">
        <v>7</v>
      </c>
      <c r="B11" s="79">
        <v>123</v>
      </c>
    </row>
    <row r="12" spans="1:8" x14ac:dyDescent="0.25">
      <c r="A12" s="79">
        <v>8</v>
      </c>
      <c r="B12" s="79">
        <v>131</v>
      </c>
    </row>
    <row r="13" spans="1:8" x14ac:dyDescent="0.25">
      <c r="A13" s="79">
        <v>9</v>
      </c>
      <c r="B13" s="79">
        <v>131</v>
      </c>
    </row>
    <row r="14" spans="1:8" x14ac:dyDescent="0.25">
      <c r="A14" s="79">
        <v>10</v>
      </c>
      <c r="B14" s="78">
        <v>157</v>
      </c>
    </row>
    <row r="15" spans="1:8" x14ac:dyDescent="0.25">
      <c r="A15" s="79">
        <v>11</v>
      </c>
      <c r="B15" s="79">
        <v>150</v>
      </c>
    </row>
    <row r="16" spans="1:8" x14ac:dyDescent="0.25">
      <c r="A16" s="79">
        <v>12</v>
      </c>
      <c r="B16" s="79">
        <v>124</v>
      </c>
    </row>
    <row r="17" spans="1:8" x14ac:dyDescent="0.25">
      <c r="A17" s="79">
        <v>13</v>
      </c>
      <c r="B17" s="79">
        <v>111</v>
      </c>
    </row>
    <row r="18" spans="1:8" x14ac:dyDescent="0.25">
      <c r="A18" s="79">
        <v>14</v>
      </c>
      <c r="B18" s="79">
        <v>101</v>
      </c>
    </row>
    <row r="19" spans="1:8" x14ac:dyDescent="0.25">
      <c r="A19" s="79">
        <v>15</v>
      </c>
      <c r="B19" s="79">
        <v>135</v>
      </c>
    </row>
    <row r="20" spans="1:8" x14ac:dyDescent="0.25">
      <c r="A20" s="79">
        <v>16</v>
      </c>
      <c r="B20" s="79">
        <v>119</v>
      </c>
    </row>
    <row r="21" spans="1:8" x14ac:dyDescent="0.25">
      <c r="A21" s="79">
        <v>17</v>
      </c>
      <c r="B21" s="79">
        <v>116</v>
      </c>
    </row>
    <row r="22" spans="1:8" x14ac:dyDescent="0.25">
      <c r="A22" s="79">
        <v>18</v>
      </c>
      <c r="B22" s="79">
        <v>117</v>
      </c>
    </row>
    <row r="23" spans="1:8" x14ac:dyDescent="0.25">
      <c r="A23" s="79">
        <v>19</v>
      </c>
      <c r="B23" s="78">
        <v>127</v>
      </c>
    </row>
    <row r="24" spans="1:8" x14ac:dyDescent="0.25">
      <c r="A24" s="79">
        <v>20</v>
      </c>
      <c r="B24" s="79">
        <v>128</v>
      </c>
    </row>
    <row r="25" spans="1:8" x14ac:dyDescent="0.25">
      <c r="A25" s="79">
        <v>21</v>
      </c>
      <c r="B25" s="79">
        <v>139</v>
      </c>
    </row>
    <row r="26" spans="1:8" x14ac:dyDescent="0.25">
      <c r="A26" s="79">
        <v>22</v>
      </c>
      <c r="B26" s="79">
        <v>119</v>
      </c>
    </row>
    <row r="27" spans="1:8" x14ac:dyDescent="0.25">
      <c r="A27" s="79">
        <v>23</v>
      </c>
      <c r="B27" s="79">
        <v>118</v>
      </c>
    </row>
    <row r="28" spans="1:8" x14ac:dyDescent="0.25">
      <c r="A28" s="79">
        <v>24</v>
      </c>
      <c r="B28" s="79">
        <v>114</v>
      </c>
    </row>
    <row r="29" spans="1:8" x14ac:dyDescent="0.25">
      <c r="A29" s="79">
        <v>25</v>
      </c>
      <c r="B29" s="79">
        <v>127</v>
      </c>
    </row>
    <row r="31" spans="1:8" x14ac:dyDescent="0.25">
      <c r="A31" s="80" t="s">
        <v>188</v>
      </c>
      <c r="B31" s="79"/>
      <c r="C31" s="79"/>
      <c r="D31" s="79"/>
      <c r="E31" s="79"/>
      <c r="F31" s="79"/>
      <c r="G31" s="79"/>
      <c r="H31" s="79"/>
    </row>
    <row r="45" spans="1:6" x14ac:dyDescent="0.25">
      <c r="A45" s="80" t="s">
        <v>189</v>
      </c>
      <c r="B45" s="79"/>
      <c r="C45" s="79"/>
      <c r="D45" s="79"/>
      <c r="E45" s="79"/>
      <c r="F45" s="79"/>
    </row>
    <row r="59" spans="1:7" x14ac:dyDescent="0.25">
      <c r="A59" s="80" t="s">
        <v>190</v>
      </c>
      <c r="B59" s="79"/>
      <c r="C59" s="79"/>
      <c r="D59" s="79"/>
      <c r="E59" s="79"/>
      <c r="F59" s="79"/>
      <c r="G59" s="79"/>
    </row>
    <row r="60" spans="1:7" x14ac:dyDescent="0.25">
      <c r="A60" s="80" t="s">
        <v>191</v>
      </c>
      <c r="B60" s="79"/>
      <c r="C60" s="79"/>
      <c r="D60" s="79"/>
    </row>
    <row r="61" spans="1:7" x14ac:dyDescent="0.25">
      <c r="A61" s="79" t="s">
        <v>194</v>
      </c>
      <c r="B61" s="79"/>
      <c r="C61" s="79"/>
      <c r="D61" s="79"/>
    </row>
    <row r="62" spans="1:7" x14ac:dyDescent="0.25">
      <c r="A62" s="79" t="s">
        <v>193</v>
      </c>
      <c r="B62" s="79"/>
      <c r="C62" s="79"/>
      <c r="D62" s="79"/>
    </row>
    <row r="64" spans="1:7" x14ac:dyDescent="0.25">
      <c r="A64" s="80" t="s">
        <v>192</v>
      </c>
      <c r="B64" s="79"/>
      <c r="C64" s="79"/>
      <c r="D64" s="79"/>
    </row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A8DB-3A55-48ED-BEC7-CC90CA60D5EF}">
  <dimension ref="A1:I28"/>
  <sheetViews>
    <sheetView workbookViewId="0">
      <selection activeCell="G30" sqref="G30"/>
    </sheetView>
  </sheetViews>
  <sheetFormatPr defaultRowHeight="15" x14ac:dyDescent="0.25"/>
  <sheetData>
    <row r="1" spans="1:9" x14ac:dyDescent="0.25">
      <c r="A1" s="81" t="s">
        <v>195</v>
      </c>
    </row>
    <row r="2" spans="1:9" x14ac:dyDescent="0.25">
      <c r="A2" s="81" t="s">
        <v>196</v>
      </c>
      <c r="B2" s="82"/>
      <c r="C2" s="82"/>
      <c r="D2" s="82"/>
      <c r="E2" s="82"/>
      <c r="F2" s="82"/>
      <c r="G2" s="82"/>
      <c r="H2" s="82"/>
      <c r="I2" s="82"/>
    </row>
    <row r="3" spans="1:9" x14ac:dyDescent="0.25">
      <c r="A3" s="81" t="s">
        <v>197</v>
      </c>
      <c r="B3" s="82"/>
      <c r="C3" s="82"/>
      <c r="D3" s="82"/>
      <c r="E3" s="82"/>
      <c r="F3" s="82"/>
      <c r="G3" s="82"/>
      <c r="H3" s="82"/>
      <c r="I3" s="82"/>
    </row>
    <row r="5" spans="1:9" x14ac:dyDescent="0.25">
      <c r="A5" s="81" t="s">
        <v>198</v>
      </c>
      <c r="B5" s="82"/>
      <c r="C5" s="82"/>
      <c r="D5" s="82"/>
      <c r="E5" s="82"/>
      <c r="F5" s="82"/>
      <c r="G5" s="82"/>
      <c r="H5" s="82"/>
    </row>
    <row r="6" spans="1:9" x14ac:dyDescent="0.25">
      <c r="A6" s="81" t="s">
        <v>199</v>
      </c>
    </row>
    <row r="7" spans="1:9" x14ac:dyDescent="0.25">
      <c r="A7" s="81" t="s">
        <v>114</v>
      </c>
      <c r="B7" s="82" t="s">
        <v>217</v>
      </c>
      <c r="C7" s="82" t="s">
        <v>218</v>
      </c>
    </row>
    <row r="8" spans="1:9" x14ac:dyDescent="0.25">
      <c r="A8" s="83">
        <v>5</v>
      </c>
      <c r="B8" s="87">
        <v>3.3</v>
      </c>
      <c r="C8" s="82">
        <v>3.2</v>
      </c>
    </row>
    <row r="9" spans="1:9" x14ac:dyDescent="0.25">
      <c r="A9" s="84" t="s">
        <v>202</v>
      </c>
      <c r="B9" s="87">
        <v>11.8</v>
      </c>
      <c r="C9" s="82">
        <v>9.6999999999999993</v>
      </c>
    </row>
    <row r="10" spans="1:9" x14ac:dyDescent="0.25">
      <c r="A10" s="85" t="s">
        <v>203</v>
      </c>
      <c r="B10" s="87">
        <v>15.7</v>
      </c>
      <c r="C10" s="82">
        <v>13.5</v>
      </c>
    </row>
    <row r="11" spans="1:9" x14ac:dyDescent="0.25">
      <c r="A11" s="85" t="s">
        <v>204</v>
      </c>
      <c r="B11" s="87">
        <v>16.100000000000001</v>
      </c>
      <c r="C11" s="86">
        <v>4.7</v>
      </c>
    </row>
    <row r="12" spans="1:9" x14ac:dyDescent="0.25">
      <c r="A12" s="85" t="s">
        <v>205</v>
      </c>
      <c r="B12" s="87">
        <v>14.1</v>
      </c>
      <c r="C12" s="82">
        <v>13.9</v>
      </c>
    </row>
    <row r="13" spans="1:9" x14ac:dyDescent="0.25">
      <c r="A13" s="85" t="s">
        <v>206</v>
      </c>
      <c r="B13" s="87">
        <v>5.6</v>
      </c>
      <c r="C13" s="82">
        <v>5.6</v>
      </c>
    </row>
    <row r="14" spans="1:9" x14ac:dyDescent="0.25">
      <c r="A14" s="85" t="s">
        <v>207</v>
      </c>
      <c r="B14" s="87">
        <v>11.9</v>
      </c>
      <c r="C14" s="82">
        <v>13.5</v>
      </c>
    </row>
    <row r="15" spans="1:9" x14ac:dyDescent="0.25">
      <c r="A15" s="85" t="s">
        <v>208</v>
      </c>
      <c r="B15" s="87">
        <v>2.2999999999999998</v>
      </c>
      <c r="C15" s="82">
        <v>2.7</v>
      </c>
      <c r="D15" s="82" t="s">
        <v>219</v>
      </c>
      <c r="E15" s="82"/>
      <c r="F15" s="82"/>
    </row>
    <row r="16" spans="1:9" x14ac:dyDescent="0.25">
      <c r="A16" s="85" t="s">
        <v>209</v>
      </c>
      <c r="B16" s="87">
        <v>2.9</v>
      </c>
      <c r="C16" s="82">
        <v>3.4</v>
      </c>
      <c r="D16" s="82" t="s">
        <v>213</v>
      </c>
      <c r="E16" s="82" t="s">
        <v>214</v>
      </c>
    </row>
    <row r="17" spans="1:9" x14ac:dyDescent="0.25">
      <c r="A17" s="85" t="s">
        <v>210</v>
      </c>
      <c r="B17" s="87">
        <v>6.3</v>
      </c>
      <c r="C17" s="82">
        <v>7.9</v>
      </c>
      <c r="D17" s="88">
        <f>B17+B18+B19</f>
        <v>12.5</v>
      </c>
      <c r="E17" s="82">
        <f>C17+C18+C19</f>
        <v>17</v>
      </c>
    </row>
    <row r="18" spans="1:9" x14ac:dyDescent="0.25">
      <c r="A18" s="85" t="s">
        <v>211</v>
      </c>
      <c r="B18" s="87">
        <v>4.2</v>
      </c>
      <c r="C18" s="82">
        <v>5.8</v>
      </c>
    </row>
    <row r="19" spans="1:9" x14ac:dyDescent="0.25">
      <c r="A19" s="85" t="s">
        <v>212</v>
      </c>
      <c r="B19" s="87">
        <v>2</v>
      </c>
      <c r="C19" s="82">
        <v>3.3</v>
      </c>
    </row>
    <row r="20" spans="1:9" x14ac:dyDescent="0.25">
      <c r="A20" s="83" t="s">
        <v>216</v>
      </c>
      <c r="B20" s="87">
        <v>3.7</v>
      </c>
      <c r="C20" s="82">
        <v>2.9</v>
      </c>
    </row>
    <row r="22" spans="1:9" x14ac:dyDescent="0.25">
      <c r="A22" s="4" t="s">
        <v>215</v>
      </c>
    </row>
    <row r="24" spans="1:9" x14ac:dyDescent="0.25">
      <c r="A24" s="81" t="s">
        <v>200</v>
      </c>
      <c r="B24" s="82"/>
      <c r="C24" s="82"/>
      <c r="D24" s="82"/>
      <c r="E24" s="82"/>
      <c r="F24" s="82"/>
      <c r="G24" s="82"/>
      <c r="H24" s="82"/>
      <c r="I24" s="82"/>
    </row>
    <row r="25" spans="1:9" x14ac:dyDescent="0.25">
      <c r="A25" s="81" t="s">
        <v>201</v>
      </c>
      <c r="B25" s="82"/>
      <c r="C25" s="82"/>
      <c r="D25" s="82"/>
      <c r="E25" s="82"/>
      <c r="F25" s="82"/>
      <c r="G25" s="82"/>
      <c r="H25" s="82"/>
      <c r="I25" s="82"/>
    </row>
    <row r="27" spans="1:9" x14ac:dyDescent="0.25">
      <c r="A27" s="88" t="s">
        <v>4</v>
      </c>
    </row>
    <row r="28" spans="1:9" x14ac:dyDescent="0.25">
      <c r="A28" s="82" t="s">
        <v>220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1591-ABFE-49D1-9D4B-4BE40C2A2316}">
  <dimension ref="A1:I20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s="89" t="s">
        <v>221</v>
      </c>
    </row>
    <row r="2" spans="1:9" x14ac:dyDescent="0.25">
      <c r="A2" s="89" t="s">
        <v>222</v>
      </c>
      <c r="B2" s="90"/>
      <c r="C2" s="90"/>
      <c r="D2" s="90"/>
      <c r="E2" s="90"/>
      <c r="F2" s="90"/>
      <c r="G2" s="90"/>
      <c r="H2" s="90"/>
      <c r="I2" s="90"/>
    </row>
    <row r="3" spans="1:9" x14ac:dyDescent="0.25">
      <c r="A3" s="89" t="s">
        <v>223</v>
      </c>
      <c r="B3" s="90"/>
      <c r="C3" s="90"/>
      <c r="D3" s="90"/>
      <c r="E3" s="90"/>
      <c r="F3" s="90"/>
      <c r="G3" s="90"/>
      <c r="H3" s="90"/>
      <c r="I3" s="90"/>
    </row>
    <row r="4" spans="1:9" x14ac:dyDescent="0.25">
      <c r="A4" s="89" t="s">
        <v>224</v>
      </c>
      <c r="B4" s="90"/>
      <c r="C4" s="90"/>
    </row>
    <row r="6" spans="1:9" x14ac:dyDescent="0.25">
      <c r="A6" t="s">
        <v>227</v>
      </c>
    </row>
    <row r="7" spans="1:9" x14ac:dyDescent="0.25">
      <c r="A7" t="s">
        <v>228</v>
      </c>
    </row>
    <row r="8" spans="1:9" x14ac:dyDescent="0.25">
      <c r="A8" t="s">
        <v>229</v>
      </c>
    </row>
    <row r="10" spans="1:9" x14ac:dyDescent="0.25">
      <c r="A10" s="89" t="s">
        <v>225</v>
      </c>
      <c r="B10" s="90"/>
      <c r="C10" s="90"/>
    </row>
    <row r="12" spans="1:9" x14ac:dyDescent="0.25">
      <c r="A12" s="91" t="s">
        <v>230</v>
      </c>
    </row>
    <row r="13" spans="1:9" x14ac:dyDescent="0.25">
      <c r="A13" t="s">
        <v>231</v>
      </c>
    </row>
    <row r="14" spans="1:9" x14ac:dyDescent="0.25">
      <c r="A14" t="s">
        <v>232</v>
      </c>
    </row>
    <row r="16" spans="1:9" x14ac:dyDescent="0.25">
      <c r="A16" s="89" t="s">
        <v>226</v>
      </c>
      <c r="B16" s="90"/>
      <c r="C16" s="90"/>
    </row>
    <row r="18" spans="1:1" x14ac:dyDescent="0.25">
      <c r="A18" s="91" t="s">
        <v>233</v>
      </c>
    </row>
    <row r="19" spans="1:1" x14ac:dyDescent="0.25">
      <c r="A19" t="s">
        <v>234</v>
      </c>
    </row>
    <row r="20" spans="1:1" x14ac:dyDescent="0.25">
      <c r="A20" t="s">
        <v>235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F3A2-98A8-45AB-B8DB-76F1ED55A8FC}">
  <dimension ref="A1:I45"/>
  <sheetViews>
    <sheetView topLeftCell="A21" workbookViewId="0">
      <selection activeCell="M21" sqref="M21"/>
    </sheetView>
  </sheetViews>
  <sheetFormatPr defaultRowHeight="15" x14ac:dyDescent="0.25"/>
  <sheetData>
    <row r="1" spans="1:9" x14ac:dyDescent="0.25">
      <c r="A1" s="92" t="s">
        <v>236</v>
      </c>
    </row>
    <row r="2" spans="1:9" x14ac:dyDescent="0.25">
      <c r="A2" s="92" t="s">
        <v>237</v>
      </c>
      <c r="B2" s="93"/>
      <c r="C2" s="93"/>
      <c r="D2" s="93"/>
      <c r="E2" s="93"/>
      <c r="F2" s="93"/>
      <c r="G2" s="93"/>
      <c r="H2" s="93"/>
      <c r="I2" s="93"/>
    </row>
    <row r="3" spans="1:9" x14ac:dyDescent="0.25">
      <c r="A3" s="92" t="s">
        <v>238</v>
      </c>
      <c r="B3" s="93"/>
      <c r="C3" s="93"/>
    </row>
    <row r="4" spans="1:9" x14ac:dyDescent="0.25">
      <c r="A4" s="49" t="s">
        <v>239</v>
      </c>
    </row>
    <row r="5" spans="1:9" x14ac:dyDescent="0.25">
      <c r="A5" s="49" t="s">
        <v>240</v>
      </c>
    </row>
    <row r="6" spans="1:9" x14ac:dyDescent="0.25">
      <c r="A6" s="49" t="s">
        <v>241</v>
      </c>
    </row>
    <row r="7" spans="1:9" x14ac:dyDescent="0.25">
      <c r="A7" s="94" t="s">
        <v>242</v>
      </c>
      <c r="B7" s="93"/>
      <c r="C7" s="93"/>
      <c r="D7" s="93"/>
      <c r="E7" s="93"/>
      <c r="F7" s="93"/>
      <c r="G7" s="93"/>
      <c r="H7" s="93"/>
      <c r="I7" s="93"/>
    </row>
    <row r="8" spans="1:9" x14ac:dyDescent="0.25">
      <c r="A8" s="94" t="s">
        <v>243</v>
      </c>
      <c r="B8" s="93"/>
      <c r="C8" s="93"/>
    </row>
    <row r="9" spans="1:9" x14ac:dyDescent="0.25">
      <c r="A9" s="49" t="s">
        <v>244</v>
      </c>
    </row>
    <row r="10" spans="1:9" x14ac:dyDescent="0.25">
      <c r="A10" s="49" t="s">
        <v>240</v>
      </c>
    </row>
    <row r="11" spans="1:9" x14ac:dyDescent="0.25">
      <c r="A11" s="49" t="s">
        <v>245</v>
      </c>
    </row>
    <row r="12" spans="1:9" x14ac:dyDescent="0.25">
      <c r="A12" s="92" t="s">
        <v>246</v>
      </c>
      <c r="B12" s="93"/>
      <c r="C12" s="93"/>
      <c r="D12" s="93"/>
      <c r="E12" s="93"/>
      <c r="F12" s="93"/>
      <c r="G12" s="93"/>
      <c r="H12" s="93"/>
      <c r="I12" s="93"/>
    </row>
    <row r="13" spans="1:9" x14ac:dyDescent="0.25">
      <c r="A13" s="92" t="s">
        <v>247</v>
      </c>
      <c r="B13" s="93"/>
      <c r="C13" s="93"/>
      <c r="D13" s="93"/>
    </row>
    <row r="14" spans="1:9" x14ac:dyDescent="0.25">
      <c r="A14" s="8" t="s">
        <v>248</v>
      </c>
    </row>
    <row r="15" spans="1:9" x14ac:dyDescent="0.25">
      <c r="A15" s="8" t="s">
        <v>240</v>
      </c>
    </row>
    <row r="16" spans="1:9" x14ac:dyDescent="0.25">
      <c r="A16" s="8" t="s">
        <v>249</v>
      </c>
    </row>
    <row r="17" spans="1:8" x14ac:dyDescent="0.25">
      <c r="A17" s="92" t="s">
        <v>250</v>
      </c>
      <c r="B17" s="93"/>
      <c r="C17" s="93"/>
      <c r="D17" s="93"/>
      <c r="E17" s="93"/>
      <c r="F17" s="93"/>
      <c r="G17" s="93"/>
      <c r="H17" s="93"/>
    </row>
    <row r="18" spans="1:8" x14ac:dyDescent="0.25">
      <c r="A18" s="92" t="s">
        <v>251</v>
      </c>
      <c r="B18" s="93"/>
      <c r="C18" s="93"/>
      <c r="D18" s="93"/>
    </row>
    <row r="19" spans="1:8" x14ac:dyDescent="0.25">
      <c r="A19" s="8" t="s">
        <v>252</v>
      </c>
    </row>
    <row r="20" spans="1:8" x14ac:dyDescent="0.25">
      <c r="A20" s="8" t="s">
        <v>240</v>
      </c>
    </row>
    <row r="21" spans="1:8" x14ac:dyDescent="0.25">
      <c r="A21" s="8" t="s">
        <v>253</v>
      </c>
    </row>
    <row r="22" spans="1:8" x14ac:dyDescent="0.25">
      <c r="A22" s="92" t="s">
        <v>254</v>
      </c>
      <c r="B22" s="93"/>
      <c r="C22" s="93"/>
      <c r="D22" s="93"/>
      <c r="E22" s="93"/>
      <c r="F22" s="93"/>
      <c r="G22" s="93"/>
      <c r="H22" s="93"/>
    </row>
    <row r="23" spans="1:8" x14ac:dyDescent="0.25">
      <c r="A23" s="92" t="s">
        <v>255</v>
      </c>
      <c r="B23" s="93"/>
      <c r="C23" s="93"/>
    </row>
    <row r="24" spans="1:8" x14ac:dyDescent="0.25">
      <c r="A24" s="8" t="s">
        <v>256</v>
      </c>
    </row>
    <row r="25" spans="1:8" x14ac:dyDescent="0.25">
      <c r="A25" s="8" t="s">
        <v>240</v>
      </c>
    </row>
    <row r="26" spans="1:8" x14ac:dyDescent="0.25">
      <c r="A26" s="8" t="s">
        <v>257</v>
      </c>
    </row>
    <row r="27" spans="1:8" x14ac:dyDescent="0.25">
      <c r="A27" s="92" t="s">
        <v>258</v>
      </c>
      <c r="B27" s="93"/>
      <c r="C27" s="93"/>
      <c r="D27" s="93"/>
      <c r="E27" s="93"/>
      <c r="F27" s="93"/>
      <c r="G27" s="93"/>
      <c r="H27" s="93"/>
    </row>
    <row r="28" spans="1:8" x14ac:dyDescent="0.25">
      <c r="A28" s="92" t="s">
        <v>259</v>
      </c>
      <c r="B28" s="93"/>
      <c r="C28" s="93"/>
      <c r="D28" s="93"/>
    </row>
    <row r="29" spans="1:8" x14ac:dyDescent="0.25">
      <c r="A29" s="8" t="s">
        <v>244</v>
      </c>
    </row>
    <row r="30" spans="1:8" x14ac:dyDescent="0.25">
      <c r="A30" s="8" t="s">
        <v>240</v>
      </c>
    </row>
    <row r="31" spans="1:8" x14ac:dyDescent="0.25">
      <c r="A31" s="8" t="s">
        <v>260</v>
      </c>
    </row>
    <row r="32" spans="1:8" x14ac:dyDescent="0.25">
      <c r="A32" s="92" t="s">
        <v>261</v>
      </c>
      <c r="B32" s="93"/>
      <c r="C32" s="93"/>
      <c r="D32" s="93"/>
      <c r="E32" s="93"/>
      <c r="F32" s="93"/>
      <c r="G32" s="93"/>
      <c r="H32" s="93"/>
    </row>
    <row r="33" spans="1:8" x14ac:dyDescent="0.25">
      <c r="A33" s="92" t="s">
        <v>262</v>
      </c>
      <c r="B33" s="93"/>
      <c r="C33" s="93"/>
      <c r="D33" s="93"/>
      <c r="E33" s="93"/>
    </row>
    <row r="34" spans="1:8" x14ac:dyDescent="0.25">
      <c r="A34" s="8" t="s">
        <v>263</v>
      </c>
    </row>
    <row r="35" spans="1:8" x14ac:dyDescent="0.25">
      <c r="A35" s="8" t="s">
        <v>240</v>
      </c>
    </row>
    <row r="36" spans="1:8" x14ac:dyDescent="0.25">
      <c r="A36" s="8" t="s">
        <v>253</v>
      </c>
    </row>
    <row r="37" spans="1:8" x14ac:dyDescent="0.25">
      <c r="A37" s="92" t="s">
        <v>264</v>
      </c>
      <c r="B37" s="93"/>
      <c r="C37" s="93"/>
      <c r="D37" s="93"/>
      <c r="E37" s="93"/>
      <c r="F37" s="93"/>
      <c r="G37" s="93"/>
      <c r="H37" s="93"/>
    </row>
    <row r="38" spans="1:8" x14ac:dyDescent="0.25">
      <c r="A38" s="92" t="s">
        <v>265</v>
      </c>
      <c r="B38" s="93"/>
      <c r="C38" s="93"/>
      <c r="D38" s="93"/>
      <c r="E38" s="93"/>
      <c r="F38" s="93"/>
      <c r="G38" s="93"/>
      <c r="H38" s="93"/>
    </row>
    <row r="39" spans="1:8" x14ac:dyDescent="0.25">
      <c r="A39" s="92" t="s">
        <v>266</v>
      </c>
      <c r="B39" s="93"/>
      <c r="C39" s="93"/>
      <c r="D39" s="93"/>
      <c r="E39" s="93"/>
    </row>
    <row r="40" spans="1:8" x14ac:dyDescent="0.25">
      <c r="A40" s="49" t="s">
        <v>267</v>
      </c>
    </row>
    <row r="41" spans="1:8" x14ac:dyDescent="0.25">
      <c r="A41" s="49" t="s">
        <v>268</v>
      </c>
    </row>
    <row r="42" spans="1:8" x14ac:dyDescent="0.25">
      <c r="A42" s="49" t="s">
        <v>269</v>
      </c>
    </row>
    <row r="43" spans="1:8" x14ac:dyDescent="0.25">
      <c r="A43" s="49" t="s">
        <v>268</v>
      </c>
    </row>
    <row r="44" spans="1:8" x14ac:dyDescent="0.25">
      <c r="A44" s="49" t="s">
        <v>270</v>
      </c>
    </row>
    <row r="45" spans="1:8" x14ac:dyDescent="0.25">
      <c r="A45" s="49" t="s">
        <v>268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C1-CD1C-482B-962F-3B7FA795509E}">
  <dimension ref="A1:H27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s="103" t="s">
        <v>271</v>
      </c>
      <c r="B1" s="95"/>
      <c r="C1" s="95"/>
      <c r="D1" s="95"/>
      <c r="E1" s="95"/>
      <c r="F1" s="95"/>
      <c r="G1" s="95"/>
      <c r="H1" s="95"/>
    </row>
    <row r="2" spans="1:8" x14ac:dyDescent="0.25">
      <c r="A2" s="103" t="s">
        <v>272</v>
      </c>
      <c r="B2" s="95"/>
      <c r="C2" s="95"/>
      <c r="D2" s="95"/>
      <c r="E2" s="95"/>
      <c r="F2" s="95"/>
      <c r="G2" s="95"/>
      <c r="H2" s="95"/>
    </row>
    <row r="3" spans="1:8" x14ac:dyDescent="0.25">
      <c r="A3" s="103" t="s">
        <v>273</v>
      </c>
      <c r="B3" s="95"/>
      <c r="C3" s="95"/>
      <c r="D3" s="95"/>
      <c r="E3" s="95"/>
      <c r="F3" s="95"/>
      <c r="G3" s="95"/>
      <c r="H3" s="95"/>
    </row>
    <row r="4" spans="1:8" x14ac:dyDescent="0.25">
      <c r="A4" s="103" t="s">
        <v>274</v>
      </c>
      <c r="B4" s="95"/>
      <c r="C4" s="95"/>
      <c r="D4" s="95"/>
      <c r="E4" s="95"/>
      <c r="F4" s="95"/>
      <c r="G4" s="95"/>
      <c r="H4" s="95"/>
    </row>
    <row r="5" spans="1:8" x14ac:dyDescent="0.25">
      <c r="A5" s="103" t="s">
        <v>275</v>
      </c>
      <c r="B5" s="95"/>
      <c r="C5" s="95"/>
      <c r="D5" s="95"/>
      <c r="E5" s="95"/>
      <c r="F5" s="95"/>
      <c r="G5" s="95"/>
      <c r="H5" s="95"/>
    </row>
    <row r="6" spans="1:8" x14ac:dyDescent="0.25">
      <c r="A6" s="103" t="s">
        <v>276</v>
      </c>
      <c r="B6" s="95"/>
      <c r="C6" s="95"/>
      <c r="D6" s="95"/>
      <c r="E6" s="95"/>
      <c r="F6" s="95"/>
      <c r="G6" s="95"/>
      <c r="H6" s="95"/>
    </row>
    <row r="7" spans="1:8" x14ac:dyDescent="0.25">
      <c r="A7" s="103" t="s">
        <v>277</v>
      </c>
      <c r="B7" s="95"/>
      <c r="C7" s="95"/>
      <c r="D7" s="95"/>
      <c r="E7" s="95"/>
      <c r="F7" s="95"/>
      <c r="G7" s="95"/>
      <c r="H7" s="95"/>
    </row>
    <row r="8" spans="1:8" x14ac:dyDescent="0.25">
      <c r="A8" s="103" t="s">
        <v>278</v>
      </c>
      <c r="B8" s="95"/>
      <c r="C8" s="95"/>
      <c r="D8" s="95"/>
      <c r="E8" s="95"/>
      <c r="F8" s="95"/>
      <c r="G8" s="95"/>
      <c r="H8" s="95"/>
    </row>
    <row r="10" spans="1:8" x14ac:dyDescent="0.25">
      <c r="A10" s="95" t="s">
        <v>279</v>
      </c>
      <c r="B10" s="96">
        <v>0.45</v>
      </c>
    </row>
    <row r="11" spans="1:8" x14ac:dyDescent="0.25">
      <c r="A11" s="95" t="s">
        <v>280</v>
      </c>
      <c r="B11" s="96">
        <v>0.28000000000000003</v>
      </c>
    </row>
    <row r="12" spans="1:8" x14ac:dyDescent="0.25">
      <c r="A12" s="95" t="s">
        <v>281</v>
      </c>
      <c r="B12" s="96">
        <v>0.08</v>
      </c>
    </row>
    <row r="13" spans="1:8" x14ac:dyDescent="0.25">
      <c r="A13" s="95" t="s">
        <v>282</v>
      </c>
      <c r="B13" s="97">
        <f>B10+B11-B12</f>
        <v>0.65</v>
      </c>
    </row>
    <row r="15" spans="1:8" x14ac:dyDescent="0.25">
      <c r="A15" s="98" t="s">
        <v>283</v>
      </c>
      <c r="B15" s="100"/>
      <c r="C15" s="100"/>
      <c r="D15" s="100"/>
      <c r="E15" s="100"/>
      <c r="F15" s="100"/>
      <c r="G15" s="100"/>
      <c r="H15" s="100"/>
    </row>
    <row r="16" spans="1:8" x14ac:dyDescent="0.25">
      <c r="A16" s="98" t="s">
        <v>284</v>
      </c>
      <c r="B16" s="100"/>
      <c r="C16" s="100"/>
      <c r="D16" s="100"/>
      <c r="E16" s="100"/>
      <c r="F16" s="100"/>
      <c r="G16" s="100"/>
      <c r="H16" s="100"/>
    </row>
    <row r="17" spans="1:8" x14ac:dyDescent="0.25">
      <c r="A17" s="98" t="s">
        <v>285</v>
      </c>
      <c r="B17" s="100"/>
      <c r="C17" s="100"/>
      <c r="D17" s="100"/>
      <c r="E17" s="100"/>
      <c r="F17" s="100"/>
      <c r="G17" s="100"/>
      <c r="H17" s="100"/>
    </row>
    <row r="18" spans="1:8" x14ac:dyDescent="0.25">
      <c r="A18" s="98" t="s">
        <v>286</v>
      </c>
      <c r="B18" s="100"/>
      <c r="C18" s="100"/>
      <c r="D18" s="100"/>
      <c r="E18" s="100"/>
      <c r="F18" s="100"/>
      <c r="G18" s="100"/>
      <c r="H18" s="100"/>
    </row>
    <row r="20" spans="1:8" x14ac:dyDescent="0.25">
      <c r="A20" s="98" t="s">
        <v>288</v>
      </c>
      <c r="B20" s="99">
        <v>0.01</v>
      </c>
    </row>
    <row r="21" spans="1:8" x14ac:dyDescent="0.25">
      <c r="A21" s="98" t="s">
        <v>289</v>
      </c>
      <c r="B21" s="99">
        <f>(1-0.01)</f>
        <v>0.99</v>
      </c>
    </row>
    <row r="22" spans="1:8" x14ac:dyDescent="0.25">
      <c r="A22" s="98" t="s">
        <v>292</v>
      </c>
      <c r="B22" s="100"/>
    </row>
    <row r="23" spans="1:8" x14ac:dyDescent="0.25">
      <c r="A23" s="98" t="s">
        <v>291</v>
      </c>
      <c r="B23" s="99">
        <v>0.8</v>
      </c>
    </row>
    <row r="24" spans="1:8" x14ac:dyDescent="0.25">
      <c r="A24" s="98" t="s">
        <v>290</v>
      </c>
      <c r="B24" s="101">
        <v>9.6000000000000002E-2</v>
      </c>
    </row>
    <row r="25" spans="1:8" x14ac:dyDescent="0.25">
      <c r="A25" s="98" t="s">
        <v>287</v>
      </c>
      <c r="B25" s="100"/>
    </row>
    <row r="26" spans="1:8" x14ac:dyDescent="0.25">
      <c r="A26" s="98" t="s">
        <v>293</v>
      </c>
      <c r="B26" s="102">
        <f>(B23*B20)+B24*B21</f>
        <v>0.10303999999999999</v>
      </c>
    </row>
    <row r="27" spans="1:8" x14ac:dyDescent="0.25">
      <c r="A27" s="98" t="s">
        <v>294</v>
      </c>
      <c r="B27" s="102">
        <f>(B23*B20)/B26</f>
        <v>7.7639751552795039E-2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E041-4B24-499D-B95F-B582C0F2273B}">
  <dimension ref="A1:F64"/>
  <sheetViews>
    <sheetView topLeftCell="A31" workbookViewId="0">
      <selection activeCell="A65" sqref="A65"/>
    </sheetView>
  </sheetViews>
  <sheetFormatPr defaultRowHeight="15" x14ac:dyDescent="0.25"/>
  <cols>
    <col min="2" max="2" width="12" bestFit="1" customWidth="1"/>
  </cols>
  <sheetData>
    <row r="1" spans="1:6" x14ac:dyDescent="0.25">
      <c r="A1" s="104" t="s">
        <v>295</v>
      </c>
      <c r="B1" s="57"/>
      <c r="C1" s="57"/>
      <c r="D1" s="57"/>
      <c r="E1" s="57"/>
      <c r="F1" s="57"/>
    </row>
    <row r="2" spans="1:6" x14ac:dyDescent="0.25">
      <c r="A2" s="104" t="s">
        <v>296</v>
      </c>
      <c r="B2" s="57"/>
      <c r="C2" s="57"/>
      <c r="D2" s="57"/>
      <c r="E2" s="57"/>
      <c r="F2" s="57"/>
    </row>
    <row r="3" spans="1:6" x14ac:dyDescent="0.25">
      <c r="A3" s="104" t="s">
        <v>297</v>
      </c>
      <c r="B3" s="57"/>
      <c r="C3" s="57"/>
      <c r="D3" s="57"/>
      <c r="E3" s="57"/>
      <c r="F3" s="57"/>
    </row>
    <row r="4" spans="1:6" x14ac:dyDescent="0.25">
      <c r="A4" s="104" t="s">
        <v>298</v>
      </c>
      <c r="B4" s="57"/>
      <c r="C4" s="57"/>
      <c r="D4" s="57"/>
      <c r="E4" s="57"/>
      <c r="F4" s="57"/>
    </row>
    <row r="6" spans="1:6" x14ac:dyDescent="0.25">
      <c r="A6" s="104" t="s">
        <v>30</v>
      </c>
      <c r="B6">
        <v>10</v>
      </c>
    </row>
    <row r="7" spans="1:6" x14ac:dyDescent="0.25">
      <c r="A7" s="104" t="s">
        <v>315</v>
      </c>
      <c r="B7">
        <v>3</v>
      </c>
    </row>
    <row r="8" spans="1:6" x14ac:dyDescent="0.25">
      <c r="A8" s="104" t="s">
        <v>316</v>
      </c>
      <c r="B8">
        <v>4</v>
      </c>
    </row>
    <row r="9" spans="1:6" x14ac:dyDescent="0.25">
      <c r="A9" s="104" t="s">
        <v>317</v>
      </c>
      <c r="B9" s="105">
        <f>_xlfn.POISSON.DIST(B7,B6,0)</f>
        <v>7.5666549604141483E-3</v>
      </c>
    </row>
    <row r="10" spans="1:6" x14ac:dyDescent="0.25">
      <c r="A10" s="104" t="s">
        <v>318</v>
      </c>
      <c r="B10" s="105">
        <f>_xlfn.POISSON.DIST(B8,B6,1)</f>
        <v>2.9252688076961065E-2</v>
      </c>
    </row>
    <row r="12" spans="1:6" x14ac:dyDescent="0.25">
      <c r="A12" s="104" t="s">
        <v>299</v>
      </c>
      <c r="B12" s="57"/>
      <c r="C12" s="57"/>
      <c r="D12" s="57"/>
      <c r="E12" s="57"/>
      <c r="F12" s="57"/>
    </row>
    <row r="13" spans="1:6" x14ac:dyDescent="0.25">
      <c r="B13" s="57"/>
      <c r="C13" s="57"/>
      <c r="D13" s="57"/>
      <c r="E13" s="57"/>
      <c r="F13" s="57"/>
    </row>
    <row r="14" spans="1:6" x14ac:dyDescent="0.25">
      <c r="E14" s="57"/>
      <c r="F14" s="57"/>
    </row>
    <row r="16" spans="1:6" x14ac:dyDescent="0.25">
      <c r="A16" s="104" t="s">
        <v>320</v>
      </c>
      <c r="B16">
        <v>150</v>
      </c>
    </row>
    <row r="17" spans="1:5" x14ac:dyDescent="0.25">
      <c r="A17" s="104" t="s">
        <v>321</v>
      </c>
      <c r="B17">
        <f>B16/60</f>
        <v>2.5</v>
      </c>
    </row>
    <row r="18" spans="1:5" x14ac:dyDescent="0.25">
      <c r="A18" s="104" t="s">
        <v>300</v>
      </c>
    </row>
    <row r="19" spans="1:5" x14ac:dyDescent="0.25">
      <c r="A19" s="104" t="s">
        <v>322</v>
      </c>
      <c r="B19">
        <v>4</v>
      </c>
    </row>
    <row r="20" spans="1:5" x14ac:dyDescent="0.25">
      <c r="A20" s="104" t="s">
        <v>323</v>
      </c>
      <c r="B20">
        <f>B17*B19</f>
        <v>10</v>
      </c>
    </row>
    <row r="21" spans="1:5" x14ac:dyDescent="0.25">
      <c r="A21" s="104" t="s">
        <v>324</v>
      </c>
      <c r="B21" s="106">
        <f>_xlfn.POISSON.DIST(0,B20,FALSE)</f>
        <v>4.5399929762484854E-5</v>
      </c>
    </row>
    <row r="22" spans="1:5" x14ac:dyDescent="0.25">
      <c r="A22" s="104" t="s">
        <v>301</v>
      </c>
      <c r="B22" s="57"/>
      <c r="C22" s="57"/>
      <c r="D22" s="57"/>
    </row>
    <row r="23" spans="1:5" x14ac:dyDescent="0.25">
      <c r="A23" s="104" t="s">
        <v>322</v>
      </c>
      <c r="B23">
        <v>2</v>
      </c>
    </row>
    <row r="24" spans="1:5" x14ac:dyDescent="0.25">
      <c r="A24" s="104" t="s">
        <v>325</v>
      </c>
      <c r="B24">
        <f>B17*B23</f>
        <v>5</v>
      </c>
    </row>
    <row r="25" spans="1:5" x14ac:dyDescent="0.25">
      <c r="A25" s="104" t="s">
        <v>326</v>
      </c>
      <c r="B25" s="45">
        <f>_xlfn.POISSON.DIST(B23,B24,1)</f>
        <v>0.12465201948308113</v>
      </c>
    </row>
    <row r="27" spans="1:5" x14ac:dyDescent="0.25">
      <c r="A27" t="s">
        <v>302</v>
      </c>
    </row>
    <row r="28" spans="1:5" x14ac:dyDescent="0.25">
      <c r="A28" t="s">
        <v>303</v>
      </c>
    </row>
    <row r="29" spans="1:5" x14ac:dyDescent="0.25">
      <c r="A29" t="s">
        <v>304</v>
      </c>
      <c r="E29">
        <v>2</v>
      </c>
    </row>
    <row r="30" spans="1:5" x14ac:dyDescent="0.25">
      <c r="A30" t="s">
        <v>305</v>
      </c>
      <c r="E30">
        <v>4</v>
      </c>
    </row>
    <row r="31" spans="1:5" x14ac:dyDescent="0.25">
      <c r="A31" t="s">
        <v>306</v>
      </c>
      <c r="E31">
        <v>3</v>
      </c>
    </row>
    <row r="32" spans="1:5" x14ac:dyDescent="0.25">
      <c r="A32" t="s">
        <v>307</v>
      </c>
      <c r="E32">
        <v>1</v>
      </c>
    </row>
    <row r="34" spans="1:3" x14ac:dyDescent="0.25">
      <c r="A34" t="s">
        <v>327</v>
      </c>
      <c r="B34">
        <v>0.1</v>
      </c>
    </row>
    <row r="35" spans="1:3" x14ac:dyDescent="0.25">
      <c r="A35" t="s">
        <v>328</v>
      </c>
      <c r="B35">
        <f>1-B34</f>
        <v>0.9</v>
      </c>
    </row>
    <row r="36" spans="1:3" x14ac:dyDescent="0.25">
      <c r="A36" t="s">
        <v>335</v>
      </c>
      <c r="B36">
        <v>5</v>
      </c>
    </row>
    <row r="37" spans="1:3" x14ac:dyDescent="0.25">
      <c r="A37" t="s">
        <v>329</v>
      </c>
      <c r="B37">
        <f>_xlfn.BINOM.DIST(E29,B36,B35,TRUE)</f>
        <v>8.5599999999999912E-3</v>
      </c>
    </row>
    <row r="38" spans="1:3" x14ac:dyDescent="0.25">
      <c r="A38" t="s">
        <v>331</v>
      </c>
      <c r="B38">
        <f>1-C39</f>
        <v>0.91854000000000002</v>
      </c>
    </row>
    <row r="39" spans="1:3" x14ac:dyDescent="0.25">
      <c r="A39" t="s">
        <v>317</v>
      </c>
      <c r="B39">
        <f>_xlfn.BINOM.DIST(E31,B36,B35,FALSE)</f>
        <v>7.2899999999999951E-2</v>
      </c>
      <c r="C39">
        <f>_xlfn.BINOM.DIST(E31,B36,B35,1)</f>
        <v>8.1459999999999963E-2</v>
      </c>
    </row>
    <row r="40" spans="1:3" x14ac:dyDescent="0.25">
      <c r="A40" t="s">
        <v>330</v>
      </c>
      <c r="B40">
        <f>1-B41</f>
        <v>0.40950999999999993</v>
      </c>
    </row>
    <row r="41" spans="1:3" x14ac:dyDescent="0.25">
      <c r="A41" t="s">
        <v>332</v>
      </c>
      <c r="B41">
        <f>_xlfn.BINOM.DIST(B36,B36,B35,FALSE)</f>
        <v>0.59049000000000007</v>
      </c>
    </row>
    <row r="43" spans="1:3" x14ac:dyDescent="0.25">
      <c r="A43" t="s">
        <v>308</v>
      </c>
    </row>
    <row r="44" spans="1:3" x14ac:dyDescent="0.25">
      <c r="A44" t="s">
        <v>309</v>
      </c>
    </row>
    <row r="45" spans="1:3" x14ac:dyDescent="0.25">
      <c r="A45" t="s">
        <v>310</v>
      </c>
    </row>
    <row r="46" spans="1:3" x14ac:dyDescent="0.25">
      <c r="A46" t="s">
        <v>311</v>
      </c>
    </row>
    <row r="48" spans="1:3" x14ac:dyDescent="0.25">
      <c r="A48" t="s">
        <v>333</v>
      </c>
      <c r="B48">
        <v>0.4</v>
      </c>
    </row>
    <row r="49" spans="1:2" x14ac:dyDescent="0.25">
      <c r="A49" t="s">
        <v>335</v>
      </c>
      <c r="B49">
        <v>20</v>
      </c>
    </row>
    <row r="50" spans="1:2" x14ac:dyDescent="0.25">
      <c r="A50" t="s">
        <v>30</v>
      </c>
      <c r="B50">
        <f>B49*B48</f>
        <v>8</v>
      </c>
    </row>
    <row r="51" spans="1:2" x14ac:dyDescent="0.25">
      <c r="A51" t="s">
        <v>334</v>
      </c>
      <c r="B51" s="45">
        <f>1-_xlfn.BINOM.DIST(1,B49,B48,TRUE)</f>
        <v>0.99947595062359096</v>
      </c>
    </row>
    <row r="52" spans="1:2" x14ac:dyDescent="0.25">
      <c r="A52" t="s">
        <v>39</v>
      </c>
      <c r="B52">
        <f>(B49*B48)*(1-B48)</f>
        <v>4.8</v>
      </c>
    </row>
    <row r="54" spans="1:2" x14ac:dyDescent="0.25">
      <c r="A54" t="s">
        <v>312</v>
      </c>
    </row>
    <row r="55" spans="1:2" x14ac:dyDescent="0.25">
      <c r="A55" t="s">
        <v>313</v>
      </c>
    </row>
    <row r="56" spans="1:2" x14ac:dyDescent="0.25">
      <c r="A56" t="s">
        <v>314</v>
      </c>
    </row>
    <row r="58" spans="1:2" x14ac:dyDescent="0.25">
      <c r="A58" t="s">
        <v>336</v>
      </c>
      <c r="B58">
        <v>60</v>
      </c>
    </row>
    <row r="59" spans="1:2" x14ac:dyDescent="0.25">
      <c r="A59" t="s">
        <v>337</v>
      </c>
      <c r="B59">
        <v>30</v>
      </c>
    </row>
    <row r="60" spans="1:2" x14ac:dyDescent="0.25">
      <c r="A60" t="s">
        <v>338</v>
      </c>
      <c r="B60">
        <v>3</v>
      </c>
    </row>
    <row r="61" spans="1:2" x14ac:dyDescent="0.25">
      <c r="A61" t="s">
        <v>339</v>
      </c>
      <c r="B61">
        <v>3</v>
      </c>
    </row>
    <row r="62" spans="1:2" x14ac:dyDescent="0.25">
      <c r="A62" t="s">
        <v>30</v>
      </c>
      <c r="B62">
        <f>B59/B58</f>
        <v>0.5</v>
      </c>
    </row>
    <row r="63" spans="1:2" x14ac:dyDescent="0.25">
      <c r="A63" t="s">
        <v>328</v>
      </c>
      <c r="B63">
        <f>B61*B62</f>
        <v>1.5</v>
      </c>
    </row>
    <row r="64" spans="1:2" x14ac:dyDescent="0.25">
      <c r="A64" t="s">
        <v>340</v>
      </c>
      <c r="B64" s="44">
        <f>1-_xlfn.POISSON.DIST(2,B63,TRUE)</f>
        <v>0.19115316946194194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036A-10EE-46AB-92AF-9E47D71B9507}">
  <dimension ref="A1:C77"/>
  <sheetViews>
    <sheetView workbookViewId="0">
      <selection activeCell="B78" sqref="B78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341</v>
      </c>
    </row>
    <row r="2" spans="1:3" x14ac:dyDescent="0.25">
      <c r="A2" t="s">
        <v>342</v>
      </c>
    </row>
    <row r="3" spans="1:3" x14ac:dyDescent="0.25">
      <c r="A3" t="s">
        <v>343</v>
      </c>
    </row>
    <row r="4" spans="1:3" x14ac:dyDescent="0.25">
      <c r="A4" t="s">
        <v>353</v>
      </c>
    </row>
    <row r="5" spans="1:3" x14ac:dyDescent="0.25">
      <c r="B5" t="s">
        <v>371</v>
      </c>
      <c r="C5" t="s">
        <v>372</v>
      </c>
    </row>
    <row r="6" spans="1:3" x14ac:dyDescent="0.25">
      <c r="A6" t="s">
        <v>369</v>
      </c>
      <c r="B6">
        <v>105</v>
      </c>
      <c r="C6">
        <v>100</v>
      </c>
    </row>
    <row r="7" spans="1:3" x14ac:dyDescent="0.25">
      <c r="A7" t="s">
        <v>370</v>
      </c>
      <c r="B7">
        <v>9</v>
      </c>
      <c r="C7">
        <v>100</v>
      </c>
    </row>
    <row r="8" spans="1:3" x14ac:dyDescent="0.25">
      <c r="A8" s="107" t="s">
        <v>315</v>
      </c>
      <c r="B8" s="107">
        <v>90</v>
      </c>
      <c r="C8" s="107">
        <v>100</v>
      </c>
    </row>
    <row r="9" spans="1:3" x14ac:dyDescent="0.25">
      <c r="A9" s="107" t="s">
        <v>316</v>
      </c>
      <c r="B9" s="107">
        <v>125</v>
      </c>
      <c r="C9" s="107">
        <v>100</v>
      </c>
    </row>
    <row r="10" spans="1:3" x14ac:dyDescent="0.25">
      <c r="A10" t="s">
        <v>374</v>
      </c>
      <c r="B10" s="45">
        <f>_xlfn.NORM.DIST(B8,B6,B7,1)</f>
        <v>4.7790352272814703E-2</v>
      </c>
    </row>
    <row r="11" spans="1:3" x14ac:dyDescent="0.25">
      <c r="A11" t="s">
        <v>375</v>
      </c>
      <c r="B11" s="45">
        <f>_xlfn.NORM.DIST(B9,B6,B7,1)</f>
        <v>0.98686585430897888</v>
      </c>
    </row>
    <row r="12" spans="1:3" x14ac:dyDescent="0.25">
      <c r="A12" t="s">
        <v>373</v>
      </c>
      <c r="B12" s="45">
        <f>B11-B10</f>
        <v>0.93907550203616419</v>
      </c>
    </row>
    <row r="14" spans="1:3" x14ac:dyDescent="0.25">
      <c r="A14" t="s">
        <v>344</v>
      </c>
    </row>
    <row r="15" spans="1:3" x14ac:dyDescent="0.25">
      <c r="A15" t="s">
        <v>345</v>
      </c>
    </row>
    <row r="16" spans="1:3" x14ac:dyDescent="0.25">
      <c r="A16" t="s">
        <v>354</v>
      </c>
    </row>
    <row r="18" spans="1:2" x14ac:dyDescent="0.25">
      <c r="A18" t="s">
        <v>319</v>
      </c>
      <c r="B18">
        <v>800</v>
      </c>
    </row>
    <row r="19" spans="1:2" x14ac:dyDescent="0.25">
      <c r="A19" t="s">
        <v>376</v>
      </c>
      <c r="B19">
        <v>64</v>
      </c>
    </row>
    <row r="20" spans="1:2" x14ac:dyDescent="0.25">
      <c r="A20" t="s">
        <v>378</v>
      </c>
      <c r="B20">
        <v>15</v>
      </c>
    </row>
    <row r="21" spans="1:2" x14ac:dyDescent="0.25">
      <c r="A21" t="s">
        <v>315</v>
      </c>
      <c r="B21">
        <v>42</v>
      </c>
    </row>
    <row r="22" spans="1:2" x14ac:dyDescent="0.25">
      <c r="A22" t="s">
        <v>316</v>
      </c>
      <c r="B22">
        <v>73</v>
      </c>
    </row>
    <row r="23" spans="1:2" x14ac:dyDescent="0.25">
      <c r="A23" t="s">
        <v>379</v>
      </c>
      <c r="B23">
        <f>_xlfn.NORM.DIST(B21,B19,B20,1)</f>
        <v>7.1233377413986096E-2</v>
      </c>
    </row>
    <row r="24" spans="1:2" x14ac:dyDescent="0.25">
      <c r="A24" t="s">
        <v>380</v>
      </c>
      <c r="B24">
        <f>_xlfn.NORM.DIST(B22,B19,B20,1)</f>
        <v>0.72574688224992645</v>
      </c>
    </row>
    <row r="25" spans="1:2" x14ac:dyDescent="0.25">
      <c r="A25" t="s">
        <v>381</v>
      </c>
      <c r="B25">
        <f>B24-B23</f>
        <v>0.6545135048359404</v>
      </c>
    </row>
    <row r="26" spans="1:2" x14ac:dyDescent="0.25">
      <c r="A26" t="s">
        <v>382</v>
      </c>
      <c r="B26" s="15">
        <f>B25*B18</f>
        <v>523.61080386875233</v>
      </c>
    </row>
    <row r="28" spans="1:2" x14ac:dyDescent="0.25">
      <c r="A28" t="s">
        <v>346</v>
      </c>
    </row>
    <row r="29" spans="1:2" x14ac:dyDescent="0.25">
      <c r="A29" t="s">
        <v>347</v>
      </c>
    </row>
    <row r="30" spans="1:2" x14ac:dyDescent="0.25">
      <c r="A30" t="s">
        <v>348</v>
      </c>
    </row>
    <row r="31" spans="1:2" x14ac:dyDescent="0.25">
      <c r="A31" t="s">
        <v>349</v>
      </c>
    </row>
    <row r="32" spans="1:2" x14ac:dyDescent="0.25">
      <c r="A32" t="s">
        <v>350</v>
      </c>
    </row>
    <row r="33" spans="1:2" x14ac:dyDescent="0.25">
      <c r="A33" t="s">
        <v>351</v>
      </c>
    </row>
    <row r="34" spans="1:2" x14ac:dyDescent="0.25">
      <c r="A34" t="s">
        <v>352</v>
      </c>
    </row>
    <row r="36" spans="1:2" x14ac:dyDescent="0.25">
      <c r="A36" t="s">
        <v>30</v>
      </c>
      <c r="B36">
        <v>11.15</v>
      </c>
    </row>
    <row r="37" spans="1:2" x14ac:dyDescent="0.25">
      <c r="A37" t="s">
        <v>377</v>
      </c>
      <c r="B37">
        <v>5.0086000000000004</v>
      </c>
    </row>
    <row r="38" spans="1:2" x14ac:dyDescent="0.25">
      <c r="A38" t="s">
        <v>315</v>
      </c>
      <c r="B38">
        <v>10</v>
      </c>
    </row>
    <row r="39" spans="1:2" x14ac:dyDescent="0.25">
      <c r="A39" t="s">
        <v>316</v>
      </c>
      <c r="B39">
        <v>12</v>
      </c>
    </row>
    <row r="40" spans="1:2" x14ac:dyDescent="0.25">
      <c r="A40" t="s">
        <v>385</v>
      </c>
      <c r="B40" s="44">
        <f>_xlfn.NORM.DIST(B38,B36,B37,1)</f>
        <v>0.40919932981773821</v>
      </c>
    </row>
    <row r="41" spans="1:2" x14ac:dyDescent="0.25">
      <c r="A41" t="s">
        <v>386</v>
      </c>
      <c r="B41" s="44">
        <f>_xlfn.NORM.DIST(B39,B36,B37,1)</f>
        <v>0.56738014901019196</v>
      </c>
    </row>
    <row r="42" spans="1:2" x14ac:dyDescent="0.25">
      <c r="A42" t="s">
        <v>387</v>
      </c>
      <c r="B42" s="44">
        <f>B41-B40</f>
        <v>0.15818081919245375</v>
      </c>
    </row>
    <row r="43" spans="1:2" x14ac:dyDescent="0.25">
      <c r="B43" s="44"/>
    </row>
    <row r="44" spans="1:2" x14ac:dyDescent="0.25">
      <c r="A44" t="s">
        <v>355</v>
      </c>
    </row>
    <row r="45" spans="1:2" x14ac:dyDescent="0.25">
      <c r="A45" t="s">
        <v>356</v>
      </c>
    </row>
    <row r="46" spans="1:2" x14ac:dyDescent="0.25">
      <c r="A46" t="s">
        <v>361</v>
      </c>
    </row>
    <row r="47" spans="1:2" x14ac:dyDescent="0.25">
      <c r="A47" t="s">
        <v>357</v>
      </c>
    </row>
    <row r="48" spans="1:2" x14ac:dyDescent="0.25">
      <c r="A48" t="s">
        <v>362</v>
      </c>
    </row>
    <row r="49" spans="1:2" x14ac:dyDescent="0.25">
      <c r="A49" t="s">
        <v>363</v>
      </c>
    </row>
    <row r="50" spans="1:2" x14ac:dyDescent="0.25">
      <c r="A50" t="s">
        <v>358</v>
      </c>
    </row>
    <row r="51" spans="1:2" x14ac:dyDescent="0.25">
      <c r="A51" t="s">
        <v>364</v>
      </c>
    </row>
    <row r="53" spans="1:2" x14ac:dyDescent="0.25">
      <c r="A53" t="s">
        <v>383</v>
      </c>
      <c r="B53">
        <v>150000</v>
      </c>
    </row>
    <row r="54" spans="1:2" x14ac:dyDescent="0.25">
      <c r="A54" t="s">
        <v>384</v>
      </c>
      <c r="B54">
        <v>5000</v>
      </c>
    </row>
    <row r="55" spans="1:2" x14ac:dyDescent="0.25">
      <c r="A55" t="s">
        <v>315</v>
      </c>
      <c r="B55">
        <v>170000</v>
      </c>
    </row>
    <row r="56" spans="1:2" x14ac:dyDescent="0.25">
      <c r="A56" t="s">
        <v>316</v>
      </c>
      <c r="B56">
        <v>140000</v>
      </c>
    </row>
    <row r="57" spans="1:2" x14ac:dyDescent="0.25">
      <c r="A57" t="s">
        <v>391</v>
      </c>
      <c r="B57">
        <v>165000</v>
      </c>
    </row>
    <row r="58" spans="1:2" x14ac:dyDescent="0.25">
      <c r="A58" t="s">
        <v>388</v>
      </c>
      <c r="B58" s="45">
        <f>_xlfn.NORM.DIST(B55,B53,B54,1)</f>
        <v>0.99996832875816688</v>
      </c>
    </row>
    <row r="59" spans="1:2" x14ac:dyDescent="0.25">
      <c r="A59" t="s">
        <v>389</v>
      </c>
      <c r="B59" s="45">
        <f>_xlfn.NORM.DIST(B56,B53,B54,1)</f>
        <v>2.2750131948179191E-2</v>
      </c>
    </row>
    <row r="60" spans="1:2" x14ac:dyDescent="0.25">
      <c r="A60" t="s">
        <v>390</v>
      </c>
      <c r="B60" s="45">
        <f>_xlfn.NORM.DIST(B57,B53,B54,1)</f>
        <v>0.9986501019683699</v>
      </c>
    </row>
    <row r="61" spans="1:2" x14ac:dyDescent="0.25">
      <c r="A61" t="s">
        <v>392</v>
      </c>
      <c r="B61" s="45">
        <f>B60-B59</f>
        <v>0.97589997002019069</v>
      </c>
    </row>
    <row r="62" spans="1:2" x14ac:dyDescent="0.25">
      <c r="A62" t="s">
        <v>393</v>
      </c>
      <c r="B62" s="45">
        <v>2E-3</v>
      </c>
    </row>
    <row r="63" spans="1:2" x14ac:dyDescent="0.25">
      <c r="A63" t="s">
        <v>394</v>
      </c>
      <c r="B63" s="108">
        <f>_xlfn.NORM.INV(B62,B53,B54)</f>
        <v>135609.1913045226</v>
      </c>
    </row>
    <row r="64" spans="1:2" ht="13.5" customHeight="1" x14ac:dyDescent="0.25"/>
    <row r="65" spans="1:2" x14ac:dyDescent="0.25">
      <c r="A65" t="s">
        <v>359</v>
      </c>
    </row>
    <row r="66" spans="1:2" x14ac:dyDescent="0.25">
      <c r="A66" t="s">
        <v>365</v>
      </c>
    </row>
    <row r="67" spans="1:2" x14ac:dyDescent="0.25">
      <c r="A67" t="s">
        <v>360</v>
      </c>
    </row>
    <row r="68" spans="1:2" x14ac:dyDescent="0.25">
      <c r="A68" t="s">
        <v>366</v>
      </c>
    </row>
    <row r="69" spans="1:2" x14ac:dyDescent="0.25">
      <c r="A69" t="s">
        <v>367</v>
      </c>
    </row>
    <row r="70" spans="1:2" x14ac:dyDescent="0.25">
      <c r="A70" t="s">
        <v>368</v>
      </c>
    </row>
    <row r="72" spans="1:2" x14ac:dyDescent="0.25">
      <c r="A72" t="s">
        <v>395</v>
      </c>
      <c r="B72">
        <v>8</v>
      </c>
    </row>
    <row r="73" spans="1:2" x14ac:dyDescent="0.25">
      <c r="A73" t="s">
        <v>377</v>
      </c>
      <c r="B73">
        <f>SQRT(2.25)</f>
        <v>1.5</v>
      </c>
    </row>
    <row r="74" spans="1:2" x14ac:dyDescent="0.25">
      <c r="A74" t="s">
        <v>385</v>
      </c>
      <c r="B74">
        <f>1-_xlfn.NORM.DIST(10,B72,B73,1)</f>
        <v>9.1211219725867876E-2</v>
      </c>
    </row>
    <row r="75" spans="1:2" x14ac:dyDescent="0.25">
      <c r="A75" t="s">
        <v>396</v>
      </c>
      <c r="B75">
        <f>_xlfn.NORM.DIST(9,B72,B73,1)</f>
        <v>0.74750746245307709</v>
      </c>
    </row>
    <row r="76" spans="1:2" x14ac:dyDescent="0.25">
      <c r="A76" t="s">
        <v>398</v>
      </c>
      <c r="B76">
        <f>_xlfn.NORM.DIST(7,B72,B73,TRUE)</f>
        <v>0.25249253754692291</v>
      </c>
    </row>
    <row r="77" spans="1:2" x14ac:dyDescent="0.25">
      <c r="A77" t="s">
        <v>397</v>
      </c>
      <c r="B77">
        <f>_xlfn.NORM.DIST(10,B72,B73,1)-B76</f>
        <v>0.65629624272720921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293-1635-43AD-A740-9C7AD4B17011}">
  <dimension ref="A1:E23"/>
  <sheetViews>
    <sheetView workbookViewId="0">
      <selection activeCell="F21" sqref="F21"/>
    </sheetView>
  </sheetViews>
  <sheetFormatPr defaultRowHeight="15" x14ac:dyDescent="0.25"/>
  <sheetData>
    <row r="1" spans="1:5" x14ac:dyDescent="0.25">
      <c r="A1" s="110" t="s">
        <v>399</v>
      </c>
      <c r="B1" s="110"/>
      <c r="C1" s="110"/>
      <c r="D1" s="110"/>
      <c r="E1" s="110"/>
    </row>
    <row r="2" spans="1:5" x14ac:dyDescent="0.25">
      <c r="A2" s="110" t="s">
        <v>400</v>
      </c>
      <c r="B2" s="110"/>
      <c r="C2" s="110"/>
      <c r="D2" s="110"/>
      <c r="E2" s="110"/>
    </row>
    <row r="3" spans="1:5" x14ac:dyDescent="0.25">
      <c r="A3" s="110" t="s">
        <v>401</v>
      </c>
      <c r="B3" s="110"/>
      <c r="C3" s="110"/>
      <c r="D3" s="110"/>
      <c r="E3" s="110"/>
    </row>
    <row r="4" spans="1:5" x14ac:dyDescent="0.25">
      <c r="A4" s="110" t="s">
        <v>402</v>
      </c>
      <c r="B4" s="110"/>
      <c r="C4" s="110"/>
      <c r="D4" s="110"/>
      <c r="E4" s="110"/>
    </row>
    <row r="5" spans="1:5" x14ac:dyDescent="0.25">
      <c r="A5" s="110" t="s">
        <v>403</v>
      </c>
      <c r="B5" s="110"/>
      <c r="C5" s="110"/>
      <c r="D5" s="110"/>
      <c r="E5" s="110"/>
    </row>
    <row r="8" spans="1:5" x14ac:dyDescent="0.25">
      <c r="A8" s="110" t="s">
        <v>404</v>
      </c>
      <c r="B8" s="110"/>
      <c r="C8" s="110"/>
      <c r="D8" s="110"/>
      <c r="E8" s="110"/>
    </row>
    <row r="10" spans="1:5" x14ac:dyDescent="0.25">
      <c r="A10" s="110" t="s">
        <v>405</v>
      </c>
      <c r="B10" s="110">
        <v>2.5</v>
      </c>
      <c r="C10" s="110" t="s">
        <v>406</v>
      </c>
      <c r="D10" s="110"/>
      <c r="E10" s="110" t="s">
        <v>407</v>
      </c>
    </row>
    <row r="11" spans="1:5" x14ac:dyDescent="0.25">
      <c r="A11" s="110" t="s">
        <v>408</v>
      </c>
      <c r="B11" s="110">
        <v>6.26</v>
      </c>
      <c r="C11" s="110" t="s">
        <v>409</v>
      </c>
      <c r="D11" s="110"/>
      <c r="E11" s="110" t="s">
        <v>410</v>
      </c>
    </row>
    <row r="12" spans="1:5" x14ac:dyDescent="0.25">
      <c r="A12" s="110" t="s">
        <v>411</v>
      </c>
      <c r="B12" s="110">
        <v>10</v>
      </c>
      <c r="C12" s="110"/>
      <c r="D12" s="110"/>
      <c r="E12" s="110"/>
    </row>
    <row r="13" spans="1:5" x14ac:dyDescent="0.25">
      <c r="A13" s="110" t="s">
        <v>412</v>
      </c>
      <c r="B13" s="110" t="s">
        <v>413</v>
      </c>
      <c r="C13" s="110"/>
      <c r="D13" s="110"/>
      <c r="E13" s="110"/>
    </row>
    <row r="14" spans="1:5" x14ac:dyDescent="0.25">
      <c r="A14" s="110" t="s">
        <v>414</v>
      </c>
      <c r="B14" s="110">
        <v>0.96025438726403456</v>
      </c>
      <c r="C14" s="110">
        <v>3.9745612735965441E-2</v>
      </c>
      <c r="D14" s="112">
        <v>3.9745612735965441E-2</v>
      </c>
      <c r="E14" s="110"/>
    </row>
    <row r="15" spans="1:5" x14ac:dyDescent="0.25">
      <c r="A15" s="111" t="s">
        <v>415</v>
      </c>
      <c r="B15" s="110"/>
      <c r="C15" s="110"/>
    </row>
    <row r="16" spans="1:5" x14ac:dyDescent="0.25">
      <c r="A16" s="111" t="s">
        <v>416</v>
      </c>
      <c r="B16" s="110"/>
      <c r="C16" s="110"/>
    </row>
    <row r="17" spans="1:3" x14ac:dyDescent="0.25">
      <c r="A17" s="110" t="s">
        <v>417</v>
      </c>
      <c r="B17" s="110"/>
      <c r="C17" s="110"/>
    </row>
    <row r="18" spans="1:3" x14ac:dyDescent="0.25">
      <c r="B18" s="110"/>
      <c r="C18" s="110"/>
    </row>
    <row r="19" spans="1:3" x14ac:dyDescent="0.25">
      <c r="A19" s="110" t="s">
        <v>419</v>
      </c>
      <c r="B19" s="110">
        <f>_xlfn.WEIBULL.DIST(6,B10,B11,1)</f>
        <v>0.59317740306955691</v>
      </c>
      <c r="C19" s="110"/>
    </row>
    <row r="20" spans="1:3" x14ac:dyDescent="0.25">
      <c r="A20" s="110" t="s">
        <v>420</v>
      </c>
      <c r="B20" s="110">
        <f>_xlfn.WEIBULL.DIST(9,B10,B11,1)</f>
        <v>0.91612221855441678</v>
      </c>
      <c r="C20" s="110"/>
    </row>
    <row r="21" spans="1:3" x14ac:dyDescent="0.25">
      <c r="A21" s="110" t="s">
        <v>418</v>
      </c>
      <c r="B21" s="110">
        <f>B20-B19</f>
        <v>0.32294481548485987</v>
      </c>
      <c r="C21" s="110"/>
    </row>
    <row r="22" spans="1:3" x14ac:dyDescent="0.25">
      <c r="B22" s="110"/>
      <c r="C22" s="110"/>
    </row>
    <row r="23" spans="1:3" x14ac:dyDescent="0.25">
      <c r="B23" s="110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F101-A700-4D6E-AD37-C53C9D43315D}">
  <dimension ref="A1:H47"/>
  <sheetViews>
    <sheetView workbookViewId="0">
      <selection activeCell="H18" sqref="H18"/>
    </sheetView>
  </sheetViews>
  <sheetFormatPr defaultRowHeight="15" x14ac:dyDescent="0.25"/>
  <cols>
    <col min="4" max="4" width="10.5703125" bestFit="1" customWidth="1"/>
  </cols>
  <sheetData>
    <row r="1" spans="1:8" x14ac:dyDescent="0.25">
      <c r="A1" s="113" t="s">
        <v>421</v>
      </c>
      <c r="B1" s="110"/>
      <c r="C1" s="110"/>
      <c r="D1" s="110"/>
      <c r="E1" s="110"/>
      <c r="F1" s="110"/>
      <c r="G1" s="110"/>
      <c r="H1" s="110"/>
    </row>
    <row r="2" spans="1:8" x14ac:dyDescent="0.25">
      <c r="A2" s="113" t="s">
        <v>422</v>
      </c>
      <c r="B2" s="110"/>
      <c r="C2" s="110"/>
      <c r="D2" s="110"/>
      <c r="E2" s="110"/>
      <c r="F2" s="110"/>
      <c r="G2" s="110"/>
      <c r="H2" s="110"/>
    </row>
    <row r="3" spans="1:8" x14ac:dyDescent="0.25">
      <c r="A3" s="114" t="s">
        <v>423</v>
      </c>
      <c r="B3" s="110"/>
      <c r="C3" s="110"/>
      <c r="D3" s="110"/>
      <c r="E3" s="110"/>
      <c r="F3" s="110"/>
      <c r="G3" s="110"/>
      <c r="H3" s="110"/>
    </row>
    <row r="4" spans="1:8" x14ac:dyDescent="0.25">
      <c r="A4" s="113" t="s">
        <v>424</v>
      </c>
      <c r="B4" s="110"/>
      <c r="C4" s="110"/>
      <c r="D4" s="110"/>
      <c r="E4" s="110"/>
      <c r="F4" s="110"/>
      <c r="G4" s="110"/>
      <c r="H4" s="110"/>
    </row>
    <row r="5" spans="1:8" x14ac:dyDescent="0.25">
      <c r="A5" s="110"/>
      <c r="B5" s="110"/>
      <c r="C5" s="110"/>
      <c r="D5" s="110"/>
      <c r="E5" s="110"/>
      <c r="F5" s="110"/>
      <c r="G5" s="110"/>
      <c r="H5" s="110"/>
    </row>
    <row r="6" spans="1:8" x14ac:dyDescent="0.25">
      <c r="A6" s="110"/>
      <c r="B6" s="110" t="s">
        <v>425</v>
      </c>
      <c r="C6" s="110"/>
      <c r="D6" s="110"/>
      <c r="E6" s="110"/>
      <c r="F6" s="110"/>
      <c r="G6" s="110"/>
      <c r="H6" s="110"/>
    </row>
    <row r="7" spans="1:8" x14ac:dyDescent="0.25">
      <c r="A7" s="116" t="s">
        <v>426</v>
      </c>
      <c r="B7" s="116" t="s">
        <v>427</v>
      </c>
      <c r="C7" s="115" t="s">
        <v>428</v>
      </c>
      <c r="D7" s="115" t="s">
        <v>429</v>
      </c>
      <c r="E7" s="115" t="s">
        <v>430</v>
      </c>
      <c r="F7" s="110"/>
      <c r="G7" s="110"/>
      <c r="H7" s="110"/>
    </row>
    <row r="8" spans="1:8" x14ac:dyDescent="0.25">
      <c r="A8" s="111">
        <v>0</v>
      </c>
      <c r="B8" s="110">
        <v>2</v>
      </c>
      <c r="C8" s="110">
        <f t="shared" ref="C8:C25" si="0">B8/$E$28</f>
        <v>4.4802867383512545E-4</v>
      </c>
      <c r="D8" s="5">
        <f>_xlfn.NORM.DIST(A8,$E$30,$E$31,1)</f>
        <v>1.9475917871148326E-2</v>
      </c>
      <c r="E8" s="110">
        <f>A8*B8</f>
        <v>0</v>
      </c>
      <c r="F8" s="110"/>
      <c r="G8" s="110"/>
      <c r="H8" s="110"/>
    </row>
    <row r="9" spans="1:8" x14ac:dyDescent="0.25">
      <c r="A9" s="111">
        <v>1</v>
      </c>
      <c r="B9" s="110">
        <v>310</v>
      </c>
      <c r="C9" s="110">
        <f t="shared" si="0"/>
        <v>6.9444444444444448E-2</v>
      </c>
      <c r="D9" s="5">
        <f>_xlfn.NORM.DIST(A9,$E$30,$E$31,1)-_xlfn.NORM.DIST(A8,$E$30,$E$31,1)</f>
        <v>2.851085866460246E-2</v>
      </c>
      <c r="E9" s="110">
        <f t="shared" ref="E9:E25" si="1">A9*B9</f>
        <v>310</v>
      </c>
      <c r="F9" s="110"/>
      <c r="G9" s="110"/>
      <c r="H9" s="110"/>
    </row>
    <row r="10" spans="1:8" x14ac:dyDescent="0.25">
      <c r="A10" s="111">
        <v>2</v>
      </c>
      <c r="B10" s="110">
        <v>342</v>
      </c>
      <c r="C10" s="110">
        <f t="shared" si="0"/>
        <v>7.6612903225806453E-2</v>
      </c>
      <c r="D10" s="5">
        <f t="shared" ref="D10:D25" si="2">_xlfn.NORM.DIST(A10,$E$30,$E$31,1)-_xlfn.NORM.DIST(A9,$E$30,$E$31,1)</f>
        <v>5.5003503919244551E-2</v>
      </c>
      <c r="E10" s="110">
        <f t="shared" si="1"/>
        <v>684</v>
      </c>
      <c r="F10" s="110"/>
      <c r="G10" s="110"/>
      <c r="H10" s="110"/>
    </row>
    <row r="11" spans="1:8" x14ac:dyDescent="0.25">
      <c r="A11" s="111">
        <v>3</v>
      </c>
      <c r="B11" s="110">
        <v>528</v>
      </c>
      <c r="C11" s="110">
        <f t="shared" si="0"/>
        <v>0.11827956989247312</v>
      </c>
      <c r="D11" s="5">
        <f t="shared" si="2"/>
        <v>9.0612733332006173E-2</v>
      </c>
      <c r="E11" s="110">
        <f t="shared" si="1"/>
        <v>1584</v>
      </c>
      <c r="F11" s="110"/>
      <c r="G11" s="110"/>
      <c r="H11" s="110"/>
    </row>
    <row r="12" spans="1:8" x14ac:dyDescent="0.25">
      <c r="A12" s="111">
        <v>4</v>
      </c>
      <c r="B12" s="110">
        <v>607</v>
      </c>
      <c r="C12" s="110">
        <f t="shared" si="0"/>
        <v>0.13597670250896057</v>
      </c>
      <c r="D12" s="5">
        <f t="shared" si="2"/>
        <v>0.12747180901667088</v>
      </c>
      <c r="E12" s="110">
        <f t="shared" si="1"/>
        <v>2428</v>
      </c>
      <c r="F12" s="110"/>
      <c r="G12" s="110"/>
      <c r="H12" s="110"/>
    </row>
    <row r="13" spans="1:8" x14ac:dyDescent="0.25">
      <c r="A13" s="111">
        <v>5</v>
      </c>
      <c r="B13" s="110">
        <v>753</v>
      </c>
      <c r="C13" s="110">
        <f t="shared" si="0"/>
        <v>0.16868279569892472</v>
      </c>
      <c r="D13" s="5">
        <f>_xlfn.NORM.DIST(A13,$E$30,$E$31,1)-_xlfn.NORM.DIST(A12,$E$30,$E$31,1)</f>
        <v>0.15313346359291596</v>
      </c>
      <c r="E13" s="110">
        <f t="shared" si="1"/>
        <v>3765</v>
      </c>
      <c r="F13" s="110"/>
      <c r="G13" s="110"/>
      <c r="H13" s="110"/>
    </row>
    <row r="14" spans="1:8" x14ac:dyDescent="0.25">
      <c r="A14" s="111">
        <v>6</v>
      </c>
      <c r="B14" s="110">
        <v>718</v>
      </c>
      <c r="C14" s="110">
        <f t="shared" si="0"/>
        <v>0.16084229390681004</v>
      </c>
      <c r="D14" s="5">
        <f>_xlfn.NORM.DIST(A14,$E$30,$E$31,1)-_xlfn.NORM.DIST(A13,$E$30,$E$31,1)</f>
        <v>0.1570940739979913</v>
      </c>
      <c r="E14" s="110">
        <f t="shared" si="1"/>
        <v>4308</v>
      </c>
      <c r="F14" s="110"/>
      <c r="G14" s="110"/>
      <c r="H14" s="110"/>
    </row>
    <row r="15" spans="1:8" x14ac:dyDescent="0.25">
      <c r="A15" s="111">
        <v>7</v>
      </c>
      <c r="B15" s="110">
        <v>429</v>
      </c>
      <c r="C15" s="110">
        <f t="shared" si="0"/>
        <v>9.6102150537634407E-2</v>
      </c>
      <c r="D15" s="5">
        <f t="shared" si="2"/>
        <v>0.13762065405047719</v>
      </c>
      <c r="E15" s="110">
        <f t="shared" si="1"/>
        <v>3003</v>
      </c>
      <c r="F15" s="110"/>
      <c r="G15" s="110"/>
      <c r="H15" s="110"/>
    </row>
    <row r="16" spans="1:8" x14ac:dyDescent="0.25">
      <c r="A16" s="111">
        <v>8</v>
      </c>
      <c r="B16" s="110">
        <v>339</v>
      </c>
      <c r="C16" s="110">
        <f t="shared" si="0"/>
        <v>7.5940860215053765E-2</v>
      </c>
      <c r="D16" s="5">
        <f t="shared" si="2"/>
        <v>0.10295314025225366</v>
      </c>
      <c r="E16" s="110">
        <f t="shared" si="1"/>
        <v>2712</v>
      </c>
      <c r="F16" s="110"/>
      <c r="G16" s="110"/>
      <c r="H16" s="110"/>
    </row>
    <row r="17" spans="1:8" x14ac:dyDescent="0.25">
      <c r="A17" s="111">
        <v>9</v>
      </c>
      <c r="B17" s="110">
        <v>240</v>
      </c>
      <c r="C17" s="110">
        <f t="shared" si="0"/>
        <v>5.3763440860215055E-2</v>
      </c>
      <c r="D17" s="5">
        <f t="shared" si="2"/>
        <v>6.5769340230099393E-2</v>
      </c>
      <c r="E17" s="110">
        <f t="shared" si="1"/>
        <v>2160</v>
      </c>
      <c r="F17" s="110"/>
      <c r="G17" s="110"/>
      <c r="H17" s="110"/>
    </row>
    <row r="18" spans="1:8" x14ac:dyDescent="0.25">
      <c r="A18" s="111">
        <v>10</v>
      </c>
      <c r="B18" s="110">
        <v>133</v>
      </c>
      <c r="C18" s="110">
        <f t="shared" si="0"/>
        <v>2.9793906810035842E-2</v>
      </c>
      <c r="D18" s="5">
        <f t="shared" si="2"/>
        <v>3.587804462106281E-2</v>
      </c>
      <c r="E18" s="110">
        <f t="shared" si="1"/>
        <v>1330</v>
      </c>
      <c r="F18" s="110"/>
      <c r="G18" s="110"/>
      <c r="H18" s="110"/>
    </row>
    <row r="19" spans="1:8" x14ac:dyDescent="0.25">
      <c r="A19" s="111">
        <v>11</v>
      </c>
      <c r="B19" s="110">
        <v>34</v>
      </c>
      <c r="C19" s="110">
        <f t="shared" si="0"/>
        <v>7.6164874551971325E-3</v>
      </c>
      <c r="D19" s="5">
        <f t="shared" si="2"/>
        <v>1.6712704982466575E-2</v>
      </c>
      <c r="E19" s="110">
        <f t="shared" si="1"/>
        <v>374</v>
      </c>
      <c r="F19" s="110"/>
      <c r="G19" s="110"/>
      <c r="H19" s="110"/>
    </row>
    <row r="20" spans="1:8" x14ac:dyDescent="0.25">
      <c r="A20" s="111">
        <v>12</v>
      </c>
      <c r="B20" s="110">
        <v>13</v>
      </c>
      <c r="C20" s="110">
        <f t="shared" si="0"/>
        <v>2.9121863799283156E-3</v>
      </c>
      <c r="D20" s="5">
        <f t="shared" si="2"/>
        <v>6.6476272494687683E-3</v>
      </c>
      <c r="E20" s="110">
        <f t="shared" si="1"/>
        <v>156</v>
      </c>
      <c r="F20" s="110"/>
      <c r="G20" s="110"/>
      <c r="H20" s="110"/>
    </row>
    <row r="21" spans="1:8" x14ac:dyDescent="0.25">
      <c r="A21" s="111">
        <v>13</v>
      </c>
      <c r="B21" s="110">
        <v>6</v>
      </c>
      <c r="C21" s="110">
        <f t="shared" si="0"/>
        <v>1.3440860215053765E-3</v>
      </c>
      <c r="D21" s="5">
        <f t="shared" si="2"/>
        <v>2.2577496219835513E-3</v>
      </c>
      <c r="E21" s="110">
        <f t="shared" si="1"/>
        <v>78</v>
      </c>
      <c r="F21" s="110"/>
      <c r="G21" s="110"/>
      <c r="H21" s="110"/>
    </row>
    <row r="22" spans="1:8" x14ac:dyDescent="0.25">
      <c r="A22" s="111">
        <v>14</v>
      </c>
      <c r="B22" s="110">
        <v>2</v>
      </c>
      <c r="C22" s="110">
        <f t="shared" si="0"/>
        <v>4.4802867383512545E-4</v>
      </c>
      <c r="D22" s="5">
        <f t="shared" si="2"/>
        <v>6.5472596552218487E-4</v>
      </c>
      <c r="E22" s="110">
        <f t="shared" si="1"/>
        <v>28</v>
      </c>
      <c r="F22" s="110"/>
      <c r="G22" s="110"/>
      <c r="H22" s="110"/>
    </row>
    <row r="23" spans="1:8" x14ac:dyDescent="0.25">
      <c r="A23" s="111">
        <v>15</v>
      </c>
      <c r="B23" s="110">
        <v>6</v>
      </c>
      <c r="C23" s="110">
        <f t="shared" si="0"/>
        <v>1.3440860215053765E-3</v>
      </c>
      <c r="D23" s="5">
        <f t="shared" si="2"/>
        <v>1.6210702008401245E-4</v>
      </c>
      <c r="E23" s="110">
        <f t="shared" si="1"/>
        <v>90</v>
      </c>
      <c r="F23" s="110"/>
      <c r="G23" s="110"/>
      <c r="H23" s="110"/>
    </row>
    <row r="24" spans="1:8" x14ac:dyDescent="0.25">
      <c r="A24" s="111">
        <v>16</v>
      </c>
      <c r="B24" s="110">
        <v>2</v>
      </c>
      <c r="C24" s="110">
        <f t="shared" si="0"/>
        <v>4.4802867383512545E-4</v>
      </c>
      <c r="D24" s="5">
        <f t="shared" si="2"/>
        <v>3.4267692794798243E-5</v>
      </c>
      <c r="E24" s="110">
        <f t="shared" si="1"/>
        <v>32</v>
      </c>
      <c r="F24" s="110"/>
      <c r="G24" s="110"/>
      <c r="H24" s="110"/>
    </row>
    <row r="25" spans="1:8" x14ac:dyDescent="0.25">
      <c r="A25" s="111">
        <v>17</v>
      </c>
      <c r="B25" s="110">
        <v>0</v>
      </c>
      <c r="C25" s="110">
        <f t="shared" si="0"/>
        <v>0</v>
      </c>
      <c r="D25" s="5">
        <f t="shared" si="2"/>
        <v>6.1842877869811019E-6</v>
      </c>
      <c r="E25" s="110">
        <f t="shared" si="1"/>
        <v>0</v>
      </c>
      <c r="F25" s="110"/>
      <c r="G25" s="110"/>
      <c r="H25" s="110"/>
    </row>
    <row r="26" spans="1:8" x14ac:dyDescent="0.25">
      <c r="A26" s="110"/>
      <c r="B26" s="110"/>
      <c r="C26" s="110">
        <f>E28/$E$28</f>
        <v>1</v>
      </c>
      <c r="D26" s="110"/>
      <c r="E26" s="110"/>
      <c r="F26" s="110"/>
      <c r="G26" s="110"/>
      <c r="H26" s="110"/>
    </row>
    <row r="27" spans="1:8" x14ac:dyDescent="0.25">
      <c r="A27" s="110"/>
      <c r="B27" s="110"/>
      <c r="C27" s="110"/>
      <c r="D27" s="110"/>
      <c r="E27" s="110"/>
      <c r="F27" s="110"/>
      <c r="G27" s="110"/>
      <c r="H27" s="110"/>
    </row>
    <row r="28" spans="1:8" x14ac:dyDescent="0.25">
      <c r="A28" s="110"/>
      <c r="B28" s="110"/>
      <c r="C28" s="109" t="s">
        <v>431</v>
      </c>
      <c r="D28" s="115" t="s">
        <v>432</v>
      </c>
      <c r="E28" s="115">
        <f>SUM(B8:B25)</f>
        <v>4464</v>
      </c>
      <c r="F28" s="110"/>
      <c r="G28" s="110"/>
      <c r="H28" s="110"/>
    </row>
    <row r="29" spans="1:8" x14ac:dyDescent="0.25">
      <c r="A29" s="110"/>
      <c r="B29" s="110" t="s">
        <v>433</v>
      </c>
      <c r="C29" s="109"/>
      <c r="D29" s="115" t="s">
        <v>434</v>
      </c>
      <c r="E29" s="115">
        <f>SUM(E8:E25)</f>
        <v>23042</v>
      </c>
      <c r="F29" s="110"/>
      <c r="G29" s="110"/>
      <c r="H29" s="110"/>
    </row>
    <row r="30" spans="1:8" x14ac:dyDescent="0.25">
      <c r="A30" s="110"/>
      <c r="B30" s="110"/>
      <c r="C30" s="109"/>
      <c r="D30" s="115" t="s">
        <v>435</v>
      </c>
      <c r="E30" s="115">
        <f>E29/E28</f>
        <v>5.1617383512544803</v>
      </c>
      <c r="F30" s="110"/>
      <c r="G30" s="110"/>
      <c r="H30" s="110"/>
    </row>
    <row r="31" spans="1:8" x14ac:dyDescent="0.25">
      <c r="A31" s="110"/>
      <c r="B31" s="110"/>
      <c r="C31" s="109"/>
      <c r="D31" s="115" t="s">
        <v>37</v>
      </c>
      <c r="E31" s="115">
        <v>2.5</v>
      </c>
      <c r="F31" s="110"/>
      <c r="G31" s="110"/>
      <c r="H31" s="110"/>
    </row>
    <row r="32" spans="1:8" x14ac:dyDescent="0.25">
      <c r="A32" s="110"/>
      <c r="B32" s="110"/>
      <c r="C32" s="110"/>
      <c r="D32" s="110"/>
      <c r="E32" s="110"/>
      <c r="F32" s="110"/>
      <c r="G32" s="110"/>
      <c r="H32" s="110"/>
    </row>
    <row r="33" spans="1:8" x14ac:dyDescent="0.25">
      <c r="A33" s="110"/>
      <c r="B33" s="110"/>
      <c r="C33" s="110"/>
      <c r="D33" s="110"/>
      <c r="E33" s="110"/>
      <c r="F33" s="110"/>
      <c r="G33" s="110"/>
      <c r="H33" s="110"/>
    </row>
    <row r="34" spans="1:8" x14ac:dyDescent="0.25">
      <c r="A34" s="110"/>
      <c r="B34" s="110"/>
      <c r="C34" s="110"/>
      <c r="D34" s="110"/>
      <c r="E34" s="110"/>
      <c r="F34" s="110"/>
      <c r="G34" s="110"/>
      <c r="H34" s="110"/>
    </row>
    <row r="35" spans="1:8" x14ac:dyDescent="0.25">
      <c r="A35" s="110"/>
      <c r="B35" s="110"/>
      <c r="C35" s="110"/>
      <c r="D35" s="110"/>
      <c r="E35" s="110"/>
      <c r="F35" s="110"/>
      <c r="G35" s="110"/>
      <c r="H35" s="110"/>
    </row>
    <row r="36" spans="1:8" x14ac:dyDescent="0.25">
      <c r="A36" s="110"/>
      <c r="B36" s="110"/>
      <c r="C36" s="110"/>
      <c r="D36" s="110"/>
      <c r="E36" s="110"/>
      <c r="F36" s="110"/>
      <c r="G36" s="110"/>
      <c r="H36" s="110"/>
    </row>
    <row r="37" spans="1:8" x14ac:dyDescent="0.25">
      <c r="A37" s="110"/>
      <c r="B37" s="110"/>
      <c r="C37" s="110"/>
      <c r="D37" s="110"/>
      <c r="E37" s="110"/>
      <c r="F37" s="110"/>
      <c r="G37" s="110"/>
      <c r="H37" s="110"/>
    </row>
    <row r="38" spans="1:8" x14ac:dyDescent="0.25">
      <c r="A38" s="110"/>
      <c r="B38" s="110"/>
      <c r="C38" s="110"/>
      <c r="D38" s="110"/>
      <c r="E38" s="110"/>
      <c r="F38" s="110"/>
      <c r="G38" s="110"/>
      <c r="H38" s="110"/>
    </row>
    <row r="39" spans="1:8" x14ac:dyDescent="0.25">
      <c r="A39" s="110"/>
      <c r="B39" s="110"/>
      <c r="C39" s="110"/>
      <c r="D39" s="110"/>
      <c r="E39" s="110"/>
      <c r="F39" s="110"/>
      <c r="G39" s="110"/>
      <c r="H39" s="110"/>
    </row>
    <row r="40" spans="1:8" x14ac:dyDescent="0.25">
      <c r="A40" s="110"/>
      <c r="B40" s="110"/>
      <c r="C40" s="110"/>
      <c r="D40" s="110"/>
      <c r="E40" s="110"/>
      <c r="F40" s="110"/>
      <c r="G40" s="110"/>
      <c r="H40" s="110"/>
    </row>
    <row r="41" spans="1:8" x14ac:dyDescent="0.25">
      <c r="A41" s="110"/>
      <c r="B41" s="110"/>
      <c r="C41" s="110"/>
      <c r="D41" s="110"/>
      <c r="E41" s="110"/>
      <c r="F41" s="110"/>
      <c r="G41" s="110"/>
      <c r="H41" s="110"/>
    </row>
    <row r="42" spans="1:8" x14ac:dyDescent="0.25">
      <c r="A42" s="110"/>
      <c r="B42" s="110"/>
      <c r="C42" s="110"/>
      <c r="D42" s="110"/>
      <c r="E42" s="110"/>
      <c r="F42" s="110"/>
      <c r="G42" s="110"/>
      <c r="H42" s="110"/>
    </row>
    <row r="43" spans="1:8" x14ac:dyDescent="0.25">
      <c r="A43" s="110"/>
      <c r="B43" s="110"/>
      <c r="C43" s="110"/>
      <c r="D43" s="110"/>
      <c r="E43" s="110"/>
      <c r="F43" s="110"/>
      <c r="G43" s="110"/>
      <c r="H43" s="110"/>
    </row>
    <row r="44" spans="1:8" x14ac:dyDescent="0.25">
      <c r="A44" s="110"/>
      <c r="B44" s="110"/>
      <c r="C44" s="110"/>
      <c r="D44" s="110"/>
      <c r="E44" s="110"/>
      <c r="F44" s="110"/>
      <c r="G44" s="110"/>
      <c r="H44" s="110"/>
    </row>
    <row r="45" spans="1:8" x14ac:dyDescent="0.25">
      <c r="A45" s="110"/>
      <c r="B45" s="110"/>
      <c r="C45" s="110"/>
      <c r="D45" s="110"/>
      <c r="E45" s="110"/>
      <c r="F45" s="110"/>
      <c r="G45" s="110"/>
      <c r="H45" s="110"/>
    </row>
    <row r="46" spans="1:8" x14ac:dyDescent="0.25">
      <c r="A46" s="110"/>
      <c r="B46" s="110"/>
      <c r="C46" s="110"/>
      <c r="D46" s="110"/>
      <c r="E46" s="110"/>
      <c r="F46" s="110"/>
      <c r="G46" s="110"/>
      <c r="H46" s="110"/>
    </row>
    <row r="47" spans="1:8" x14ac:dyDescent="0.25">
      <c r="A47" s="110"/>
      <c r="B47" s="110"/>
      <c r="C47" s="110"/>
      <c r="D47" s="110"/>
      <c r="E47" s="110"/>
      <c r="F47" s="110"/>
      <c r="G47" s="110"/>
      <c r="H47" s="110"/>
    </row>
  </sheetData>
  <mergeCells count="1">
    <mergeCell ref="C28:C31"/>
  </mergeCells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457B-9D01-456B-92F0-CF5A6DE650BF}">
  <dimension ref="A1:H50"/>
  <sheetViews>
    <sheetView topLeftCell="A21" workbookViewId="0">
      <selection activeCell="D11" sqref="D11"/>
    </sheetView>
  </sheetViews>
  <sheetFormatPr defaultRowHeight="15" x14ac:dyDescent="0.25"/>
  <cols>
    <col min="4" max="4" width="13.7109375" bestFit="1" customWidth="1"/>
  </cols>
  <sheetData>
    <row r="1" spans="1:8" x14ac:dyDescent="0.25">
      <c r="A1" s="113" t="s">
        <v>421</v>
      </c>
      <c r="B1" s="110"/>
      <c r="C1" s="110"/>
      <c r="D1" s="110"/>
      <c r="E1" s="110"/>
      <c r="F1" s="110"/>
      <c r="G1" s="110"/>
      <c r="H1" s="110"/>
    </row>
    <row r="2" spans="1:8" x14ac:dyDescent="0.25">
      <c r="A2" s="113" t="s">
        <v>422</v>
      </c>
      <c r="B2" s="110"/>
      <c r="C2" s="110"/>
      <c r="D2" s="110"/>
      <c r="E2" s="110"/>
      <c r="F2" s="110"/>
      <c r="G2" s="110"/>
      <c r="H2" s="110"/>
    </row>
    <row r="3" spans="1:8" x14ac:dyDescent="0.25">
      <c r="A3" s="114" t="s">
        <v>423</v>
      </c>
      <c r="B3" s="110"/>
      <c r="C3" s="110"/>
      <c r="D3" s="110"/>
      <c r="E3" s="110"/>
      <c r="F3" s="110"/>
      <c r="G3" s="110"/>
      <c r="H3" s="110"/>
    </row>
    <row r="4" spans="1:8" x14ac:dyDescent="0.25">
      <c r="A4" s="113" t="s">
        <v>424</v>
      </c>
      <c r="B4" s="110"/>
      <c r="C4" s="110"/>
      <c r="D4" s="110"/>
      <c r="E4" s="110"/>
      <c r="F4" s="110"/>
      <c r="G4" s="110"/>
      <c r="H4" s="110"/>
    </row>
    <row r="5" spans="1:8" x14ac:dyDescent="0.25">
      <c r="A5" s="110"/>
      <c r="B5" s="110"/>
      <c r="C5" s="110"/>
      <c r="D5" s="110"/>
      <c r="E5" s="110"/>
      <c r="F5" s="110"/>
      <c r="G5" s="110"/>
      <c r="H5" s="110"/>
    </row>
    <row r="6" spans="1:8" x14ac:dyDescent="0.25">
      <c r="A6" s="110"/>
      <c r="B6" s="110" t="s">
        <v>425</v>
      </c>
      <c r="C6" s="110"/>
      <c r="D6" s="110"/>
      <c r="E6" s="110"/>
      <c r="F6" s="110"/>
      <c r="G6" s="110"/>
      <c r="H6" s="110"/>
    </row>
    <row r="7" spans="1:8" x14ac:dyDescent="0.25">
      <c r="A7" s="116" t="s">
        <v>426</v>
      </c>
      <c r="B7" s="116" t="s">
        <v>427</v>
      </c>
      <c r="C7" s="115" t="s">
        <v>428</v>
      </c>
      <c r="D7" s="115" t="s">
        <v>429</v>
      </c>
      <c r="E7" s="115" t="s">
        <v>430</v>
      </c>
      <c r="F7" s="110"/>
      <c r="G7" s="110"/>
      <c r="H7" s="110"/>
    </row>
    <row r="8" spans="1:8" x14ac:dyDescent="0.25">
      <c r="A8" s="111">
        <v>0</v>
      </c>
      <c r="B8" s="110">
        <v>2</v>
      </c>
      <c r="C8" s="110">
        <f t="shared" ref="C8:C25" si="0">B8/$E$28</f>
        <v>4.4802867383512545E-4</v>
      </c>
      <c r="D8" s="61">
        <f>_xlfn.NORM.DIST(A8,$E$30,$E$31,1)</f>
        <v>3.0221082492482045E-2</v>
      </c>
      <c r="E8" s="110">
        <f>A8*B8</f>
        <v>0</v>
      </c>
      <c r="F8" s="110">
        <f>ABS(C8-D8)</f>
        <v>2.9773053818646918E-2</v>
      </c>
      <c r="G8" s="110"/>
      <c r="H8" s="110"/>
    </row>
    <row r="9" spans="1:8" x14ac:dyDescent="0.25">
      <c r="A9" s="111">
        <v>1</v>
      </c>
      <c r="B9" s="110">
        <v>310</v>
      </c>
      <c r="C9" s="110">
        <f t="shared" si="0"/>
        <v>6.9444444444444448E-2</v>
      </c>
      <c r="D9" s="61">
        <f>_xlfn.NORM.DIST(A9,$E$30,$E$31,1)-_xlfn.NORM.DIST(A8,$E$30,$E$31,1)</f>
        <v>4.1988472868258055E-2</v>
      </c>
      <c r="E9" s="110">
        <f t="shared" ref="E9:E25" si="1">A9*B9</f>
        <v>310</v>
      </c>
      <c r="F9" s="110">
        <f t="shared" ref="F9:F25" si="2">ABS(C9-D9)</f>
        <v>2.7455971576186393E-2</v>
      </c>
      <c r="G9" s="110"/>
      <c r="H9" s="110"/>
    </row>
    <row r="10" spans="1:8" x14ac:dyDescent="0.25">
      <c r="A10" s="111">
        <v>2</v>
      </c>
      <c r="B10" s="110">
        <v>342</v>
      </c>
      <c r="C10" s="110">
        <f t="shared" si="0"/>
        <v>7.6612903225806453E-2</v>
      </c>
      <c r="D10" s="61">
        <f t="shared" ref="D10:D25" si="3">_xlfn.NORM.DIST(A10,$E$30,$E$31,1)-_xlfn.NORM.DIST(A9,$E$30,$E$31,1)</f>
        <v>7.6610592936095415E-2</v>
      </c>
      <c r="E10" s="110">
        <f t="shared" si="1"/>
        <v>684</v>
      </c>
      <c r="F10" s="110">
        <f t="shared" si="2"/>
        <v>2.3102897110383047E-6</v>
      </c>
      <c r="G10" s="110"/>
      <c r="H10" s="110"/>
    </row>
    <row r="11" spans="1:8" x14ac:dyDescent="0.25">
      <c r="A11" s="111">
        <v>3</v>
      </c>
      <c r="B11" s="110">
        <v>528</v>
      </c>
      <c r="C11" s="110">
        <f t="shared" si="0"/>
        <v>0.11827956989247312</v>
      </c>
      <c r="D11" s="61">
        <f t="shared" si="3"/>
        <v>0.11766330873353611</v>
      </c>
      <c r="E11" s="110">
        <f t="shared" si="1"/>
        <v>1584</v>
      </c>
      <c r="F11" s="110">
        <f t="shared" si="2"/>
        <v>6.1626115893700928E-4</v>
      </c>
      <c r="G11" s="110"/>
      <c r="H11" s="110"/>
    </row>
    <row r="12" spans="1:8" x14ac:dyDescent="0.25">
      <c r="A12" s="111">
        <v>4</v>
      </c>
      <c r="B12" s="110">
        <v>607</v>
      </c>
      <c r="C12" s="110">
        <f t="shared" si="0"/>
        <v>0.13597670250896057</v>
      </c>
      <c r="D12" s="61">
        <f t="shared" si="3"/>
        <v>0.15212301035624132</v>
      </c>
      <c r="E12" s="110">
        <f t="shared" si="1"/>
        <v>2428</v>
      </c>
      <c r="F12" s="110">
        <f t="shared" si="2"/>
        <v>1.6146307847280744E-2</v>
      </c>
      <c r="G12" s="110"/>
      <c r="H12" s="110"/>
    </row>
    <row r="13" spans="1:8" x14ac:dyDescent="0.25">
      <c r="A13" s="111">
        <v>5</v>
      </c>
      <c r="B13" s="110">
        <v>753</v>
      </c>
      <c r="C13" s="110">
        <f t="shared" si="0"/>
        <v>0.16868279569892472</v>
      </c>
      <c r="D13" s="61">
        <f>_xlfn.NORM.DIST(A13,$E$30,$E$31,1)-_xlfn.NORM.DIST(A12,$E$30,$E$31,1)</f>
        <v>0.16555995562786335</v>
      </c>
      <c r="E13" s="110">
        <f t="shared" si="1"/>
        <v>3765</v>
      </c>
      <c r="F13" s="110">
        <f t="shared" si="2"/>
        <v>3.1228400710613669E-3</v>
      </c>
      <c r="G13" s="110"/>
      <c r="H13" s="110"/>
    </row>
    <row r="14" spans="1:8" x14ac:dyDescent="0.25">
      <c r="A14" s="111">
        <v>6</v>
      </c>
      <c r="B14" s="110">
        <v>718</v>
      </c>
      <c r="C14" s="110">
        <f t="shared" si="0"/>
        <v>0.16084229390681004</v>
      </c>
      <c r="D14" s="61">
        <f>_xlfn.NORM.DIST(A14,$E$30,$E$31,1)-_xlfn.NORM.DIST(A13,$E$30,$E$31,1)</f>
        <v>0.15167844052320478</v>
      </c>
      <c r="E14" s="110">
        <f t="shared" si="1"/>
        <v>4308</v>
      </c>
      <c r="F14" s="110">
        <f t="shared" si="2"/>
        <v>9.1638533836052583E-3</v>
      </c>
      <c r="G14" s="110"/>
      <c r="H14" s="110"/>
    </row>
    <row r="15" spans="1:8" x14ac:dyDescent="0.25">
      <c r="A15" s="111">
        <v>7</v>
      </c>
      <c r="B15" s="110">
        <v>429</v>
      </c>
      <c r="C15" s="110">
        <f t="shared" si="0"/>
        <v>9.6102150537634407E-2</v>
      </c>
      <c r="D15" s="61">
        <f t="shared" si="3"/>
        <v>0.11697657142749562</v>
      </c>
      <c r="E15" s="110">
        <f t="shared" si="1"/>
        <v>3003</v>
      </c>
      <c r="F15" s="110">
        <f t="shared" si="2"/>
        <v>2.0874420889861217E-2</v>
      </c>
      <c r="G15" s="110"/>
      <c r="H15" s="110"/>
    </row>
    <row r="16" spans="1:8" x14ac:dyDescent="0.25">
      <c r="A16" s="111">
        <v>8</v>
      </c>
      <c r="B16" s="110">
        <v>339</v>
      </c>
      <c r="C16" s="110">
        <f t="shared" si="0"/>
        <v>7.5940860215053765E-2</v>
      </c>
      <c r="D16" s="61">
        <f t="shared" si="3"/>
        <v>7.5940845995149053E-2</v>
      </c>
      <c r="E16" s="110">
        <f t="shared" si="1"/>
        <v>2712</v>
      </c>
      <c r="F16" s="110">
        <f t="shared" si="2"/>
        <v>1.4219904712065023E-8</v>
      </c>
      <c r="G16" s="110"/>
      <c r="H16" s="110"/>
    </row>
    <row r="17" spans="1:8" x14ac:dyDescent="0.25">
      <c r="A17" s="111">
        <v>9</v>
      </c>
      <c r="B17" s="110">
        <v>240</v>
      </c>
      <c r="C17" s="110">
        <f t="shared" si="0"/>
        <v>5.3763440860215055E-2</v>
      </c>
      <c r="D17" s="61">
        <f t="shared" si="3"/>
        <v>4.1499732509200027E-2</v>
      </c>
      <c r="E17" s="110">
        <f t="shared" si="1"/>
        <v>2160</v>
      </c>
      <c r="F17" s="110">
        <f t="shared" si="2"/>
        <v>1.2263708351015028E-2</v>
      </c>
      <c r="G17" s="110"/>
      <c r="H17" s="110"/>
    </row>
    <row r="18" spans="1:8" x14ac:dyDescent="0.25">
      <c r="A18" s="111">
        <v>10</v>
      </c>
      <c r="B18" s="110">
        <v>133</v>
      </c>
      <c r="C18" s="110">
        <f t="shared" si="0"/>
        <v>2.9793906810035842E-2</v>
      </c>
      <c r="D18" s="61">
        <f t="shared" si="3"/>
        <v>1.9089616373089813E-2</v>
      </c>
      <c r="E18" s="110">
        <f t="shared" si="1"/>
        <v>1330</v>
      </c>
      <c r="F18" s="110">
        <f t="shared" si="2"/>
        <v>1.070429043694603E-2</v>
      </c>
      <c r="G18" s="110"/>
      <c r="H18" s="110"/>
    </row>
    <row r="19" spans="1:8" x14ac:dyDescent="0.25">
      <c r="A19" s="111">
        <v>11</v>
      </c>
      <c r="B19" s="110">
        <v>34</v>
      </c>
      <c r="C19" s="110">
        <f t="shared" si="0"/>
        <v>7.6164874551971325E-3</v>
      </c>
      <c r="D19" s="61">
        <f t="shared" si="3"/>
        <v>7.3912332878317555E-3</v>
      </c>
      <c r="E19" s="110">
        <f t="shared" si="1"/>
        <v>374</v>
      </c>
      <c r="F19" s="110">
        <f t="shared" si="2"/>
        <v>2.2525416736537702E-4</v>
      </c>
      <c r="G19" s="110"/>
      <c r="H19" s="110"/>
    </row>
    <row r="20" spans="1:8" x14ac:dyDescent="0.25">
      <c r="A20" s="111">
        <v>12</v>
      </c>
      <c r="B20" s="110">
        <v>13</v>
      </c>
      <c r="C20" s="110">
        <f t="shared" si="0"/>
        <v>2.9121863799283156E-3</v>
      </c>
      <c r="D20" s="61">
        <f t="shared" si="3"/>
        <v>2.4087262282236344E-3</v>
      </c>
      <c r="E20" s="110">
        <f t="shared" si="1"/>
        <v>156</v>
      </c>
      <c r="F20" s="110">
        <f t="shared" si="2"/>
        <v>5.0346015170468121E-4</v>
      </c>
      <c r="G20" s="110"/>
      <c r="H20" s="110"/>
    </row>
    <row r="21" spans="1:8" x14ac:dyDescent="0.25">
      <c r="A21" s="111">
        <v>13</v>
      </c>
      <c r="B21" s="110">
        <v>6</v>
      </c>
      <c r="C21" s="110">
        <f t="shared" si="0"/>
        <v>1.3440860215053765E-3</v>
      </c>
      <c r="D21" s="61">
        <f t="shared" si="3"/>
        <v>6.6067714457085369E-4</v>
      </c>
      <c r="E21" s="110">
        <f t="shared" si="1"/>
        <v>78</v>
      </c>
      <c r="F21" s="110">
        <f t="shared" si="2"/>
        <v>6.8340887693452276E-4</v>
      </c>
      <c r="G21" s="110"/>
      <c r="H21" s="110"/>
    </row>
    <row r="22" spans="1:8" x14ac:dyDescent="0.25">
      <c r="A22" s="111">
        <v>14</v>
      </c>
      <c r="B22" s="110">
        <v>2</v>
      </c>
      <c r="C22" s="110">
        <f t="shared" si="0"/>
        <v>4.4802867383512545E-4</v>
      </c>
      <c r="D22" s="61">
        <f t="shared" si="3"/>
        <v>1.5251081441136627E-4</v>
      </c>
      <c r="E22" s="110">
        <f t="shared" si="1"/>
        <v>28</v>
      </c>
      <c r="F22" s="110">
        <f t="shared" si="2"/>
        <v>2.9551785942375918E-4</v>
      </c>
      <c r="G22" s="110"/>
      <c r="H22" s="110"/>
    </row>
    <row r="23" spans="1:8" x14ac:dyDescent="0.25">
      <c r="A23" s="111">
        <v>15</v>
      </c>
      <c r="B23" s="110">
        <v>6</v>
      </c>
      <c r="C23" s="110">
        <f t="shared" si="0"/>
        <v>1.3440860215053765E-3</v>
      </c>
      <c r="D23" s="61">
        <f t="shared" si="3"/>
        <v>2.9627683880040223E-5</v>
      </c>
      <c r="E23" s="110">
        <f t="shared" si="1"/>
        <v>90</v>
      </c>
      <c r="F23" s="110">
        <f t="shared" si="2"/>
        <v>1.3144583376253362E-3</v>
      </c>
      <c r="G23" s="110"/>
      <c r="H23" s="110"/>
    </row>
    <row r="24" spans="1:8" x14ac:dyDescent="0.25">
      <c r="A24" s="111">
        <v>16</v>
      </c>
      <c r="B24" s="110">
        <v>2</v>
      </c>
      <c r="C24" s="110">
        <f t="shared" si="0"/>
        <v>4.4802867383512545E-4</v>
      </c>
      <c r="D24" s="61">
        <f t="shared" si="3"/>
        <v>4.843451086089523E-6</v>
      </c>
      <c r="E24" s="110">
        <f t="shared" si="1"/>
        <v>32</v>
      </c>
      <c r="F24" s="110">
        <f t="shared" si="2"/>
        <v>4.4318522274903592E-4</v>
      </c>
      <c r="G24" s="110"/>
      <c r="H24" s="110"/>
    </row>
    <row r="25" spans="1:8" x14ac:dyDescent="0.25">
      <c r="A25" s="111">
        <v>17</v>
      </c>
      <c r="B25" s="110">
        <v>0</v>
      </c>
      <c r="C25" s="110">
        <f t="shared" si="0"/>
        <v>0</v>
      </c>
      <c r="D25" s="61">
        <f t="shared" si="3"/>
        <v>6.6626235950550949E-7</v>
      </c>
      <c r="E25" s="110">
        <f t="shared" si="1"/>
        <v>0</v>
      </c>
      <c r="F25" s="110">
        <f t="shared" si="2"/>
        <v>6.6626235950550949E-7</v>
      </c>
      <c r="G25" s="110"/>
      <c r="H25" s="110"/>
    </row>
    <row r="26" spans="1:8" x14ac:dyDescent="0.25">
      <c r="A26" s="110"/>
      <c r="B26" s="110"/>
      <c r="C26" s="110">
        <f>E28/$E$28</f>
        <v>1</v>
      </c>
      <c r="D26" s="110"/>
      <c r="E26" s="110"/>
      <c r="F26" s="110">
        <f>SUM(F8:F25)</f>
        <v>0.13358898292131793</v>
      </c>
      <c r="G26" s="110"/>
      <c r="H26" s="110"/>
    </row>
    <row r="27" spans="1:8" x14ac:dyDescent="0.25">
      <c r="A27" s="110"/>
      <c r="B27" s="110"/>
      <c r="C27" s="110"/>
      <c r="D27" s="110"/>
      <c r="E27" s="110"/>
      <c r="F27" s="110"/>
      <c r="G27" s="110"/>
      <c r="H27" s="110"/>
    </row>
    <row r="28" spans="1:8" x14ac:dyDescent="0.25">
      <c r="A28" s="110"/>
      <c r="B28" s="110"/>
      <c r="C28" s="109" t="s">
        <v>431</v>
      </c>
      <c r="D28" s="115" t="s">
        <v>432</v>
      </c>
      <c r="E28" s="115">
        <f>SUM(B8:B25)</f>
        <v>4464</v>
      </c>
      <c r="F28" s="110"/>
      <c r="G28" s="110"/>
      <c r="H28" s="110"/>
    </row>
    <row r="29" spans="1:8" x14ac:dyDescent="0.25">
      <c r="A29" s="110"/>
      <c r="B29" s="110" t="s">
        <v>433</v>
      </c>
      <c r="C29" s="109"/>
      <c r="D29" s="115" t="s">
        <v>434</v>
      </c>
      <c r="E29" s="115">
        <f>SUM(E8:E25)</f>
        <v>23042</v>
      </c>
      <c r="F29" s="110"/>
      <c r="G29" s="110"/>
      <c r="H29" s="110"/>
    </row>
    <row r="30" spans="1:8" x14ac:dyDescent="0.25">
      <c r="A30" s="110"/>
      <c r="B30" s="110"/>
      <c r="C30" s="109"/>
      <c r="D30" s="115" t="s">
        <v>435</v>
      </c>
      <c r="E30" s="115">
        <v>4.4915027388758828</v>
      </c>
      <c r="F30" s="110"/>
      <c r="G30" s="110"/>
      <c r="H30" s="110"/>
    </row>
    <row r="31" spans="1:8" x14ac:dyDescent="0.25">
      <c r="A31" s="110"/>
      <c r="B31" s="110"/>
      <c r="C31" s="109"/>
      <c r="D31" s="115" t="s">
        <v>37</v>
      </c>
      <c r="E31" s="115">
        <v>2.3922092599531899</v>
      </c>
      <c r="F31" s="110"/>
      <c r="G31" s="110"/>
      <c r="H31" s="110"/>
    </row>
    <row r="32" spans="1:8" x14ac:dyDescent="0.25">
      <c r="A32" s="110"/>
      <c r="B32" s="110"/>
      <c r="C32" s="110"/>
      <c r="D32" s="110"/>
      <c r="E32" s="110"/>
      <c r="F32" s="110"/>
      <c r="G32" s="110"/>
      <c r="H32" s="110"/>
    </row>
    <row r="33" spans="1:8" x14ac:dyDescent="0.25">
      <c r="A33" s="110"/>
      <c r="B33" s="110"/>
      <c r="C33" s="110"/>
      <c r="D33" s="110"/>
      <c r="E33" s="110"/>
      <c r="F33" s="110"/>
      <c r="G33" s="110"/>
      <c r="H33" s="110"/>
    </row>
    <row r="34" spans="1:8" x14ac:dyDescent="0.25">
      <c r="A34" s="110"/>
      <c r="B34" s="110"/>
      <c r="C34" s="110"/>
      <c r="D34" s="110"/>
      <c r="E34" s="110"/>
      <c r="F34" s="110"/>
      <c r="G34" s="110"/>
      <c r="H34" s="110"/>
    </row>
    <row r="35" spans="1:8" x14ac:dyDescent="0.25">
      <c r="A35" s="110"/>
      <c r="B35" s="110"/>
      <c r="C35" s="110"/>
      <c r="D35" s="110"/>
      <c r="E35" s="110"/>
      <c r="F35" s="110"/>
      <c r="G35" s="110"/>
      <c r="H35" s="110"/>
    </row>
    <row r="36" spans="1:8" x14ac:dyDescent="0.25">
      <c r="A36" s="110"/>
      <c r="B36" s="110"/>
      <c r="C36" s="110"/>
      <c r="D36" s="110"/>
      <c r="E36" s="110"/>
      <c r="F36" s="110"/>
      <c r="G36" s="110"/>
      <c r="H36" s="110"/>
    </row>
    <row r="37" spans="1:8" x14ac:dyDescent="0.25">
      <c r="A37" s="110"/>
      <c r="B37" s="110"/>
      <c r="C37" s="110"/>
      <c r="D37" s="110"/>
      <c r="E37" s="110"/>
      <c r="F37" s="110"/>
      <c r="G37" s="110"/>
      <c r="H37" s="110"/>
    </row>
    <row r="38" spans="1:8" x14ac:dyDescent="0.25">
      <c r="A38" s="110"/>
      <c r="B38" s="110"/>
      <c r="C38" s="110"/>
      <c r="D38" s="110"/>
      <c r="E38" s="110"/>
      <c r="F38" s="110"/>
      <c r="G38" s="110"/>
      <c r="H38" s="110"/>
    </row>
    <row r="39" spans="1:8" x14ac:dyDescent="0.25">
      <c r="A39" s="110"/>
      <c r="B39" s="110"/>
      <c r="C39" s="110"/>
      <c r="D39" s="110"/>
      <c r="E39" s="110"/>
      <c r="F39" s="110"/>
      <c r="G39" s="110"/>
      <c r="H39" s="110"/>
    </row>
    <row r="40" spans="1:8" x14ac:dyDescent="0.25">
      <c r="A40" s="110"/>
      <c r="B40" s="110"/>
      <c r="C40" s="110"/>
      <c r="D40" s="110"/>
      <c r="E40" s="110"/>
      <c r="F40" s="110"/>
      <c r="G40" s="110"/>
      <c r="H40" s="110"/>
    </row>
    <row r="41" spans="1:8" x14ac:dyDescent="0.25">
      <c r="A41" s="110"/>
      <c r="B41" s="110"/>
      <c r="C41" s="110"/>
      <c r="D41" s="110"/>
      <c r="E41" s="110"/>
      <c r="F41" s="110"/>
      <c r="G41" s="110"/>
      <c r="H41" s="110"/>
    </row>
    <row r="42" spans="1:8" x14ac:dyDescent="0.25">
      <c r="A42" s="110"/>
      <c r="B42" s="110"/>
      <c r="C42" s="110"/>
      <c r="D42" s="110"/>
      <c r="E42" s="110"/>
      <c r="F42" s="110"/>
      <c r="G42" s="110"/>
      <c r="H42" s="110"/>
    </row>
    <row r="43" spans="1:8" x14ac:dyDescent="0.25">
      <c r="A43" s="110"/>
      <c r="B43" s="110"/>
      <c r="C43" s="110"/>
      <c r="D43" s="110"/>
      <c r="E43" s="110"/>
      <c r="F43" s="110"/>
      <c r="G43" s="110"/>
      <c r="H43" s="110"/>
    </row>
    <row r="44" spans="1:8" x14ac:dyDescent="0.25">
      <c r="A44" s="110"/>
      <c r="B44" s="110"/>
      <c r="C44" s="110"/>
      <c r="D44" s="110"/>
      <c r="E44" s="110"/>
      <c r="F44" s="110"/>
      <c r="G44" s="110"/>
      <c r="H44" s="110"/>
    </row>
    <row r="45" spans="1:8" x14ac:dyDescent="0.25">
      <c r="A45" s="110"/>
      <c r="B45" s="110"/>
      <c r="C45" s="110"/>
      <c r="D45" s="110"/>
      <c r="E45" s="110"/>
      <c r="F45" s="110"/>
      <c r="G45" s="110"/>
      <c r="H45" s="110"/>
    </row>
    <row r="46" spans="1:8" x14ac:dyDescent="0.25">
      <c r="A46" s="110"/>
      <c r="B46" s="110"/>
      <c r="C46" s="110"/>
      <c r="D46" s="110"/>
      <c r="E46" s="110"/>
      <c r="F46" s="110"/>
      <c r="G46" s="110"/>
      <c r="H46" s="110"/>
    </row>
    <row r="47" spans="1:8" x14ac:dyDescent="0.25">
      <c r="A47" s="110"/>
      <c r="B47" s="110"/>
      <c r="C47" s="110"/>
      <c r="D47" s="110"/>
      <c r="E47" s="110"/>
      <c r="F47" s="110"/>
      <c r="G47" s="110"/>
      <c r="H47" s="110"/>
    </row>
    <row r="48" spans="1:8" x14ac:dyDescent="0.25">
      <c r="A48" s="110"/>
      <c r="B48" s="110"/>
      <c r="C48" s="110"/>
      <c r="D48" s="110"/>
      <c r="E48" s="110"/>
      <c r="F48" s="110"/>
      <c r="G48" s="110"/>
      <c r="H48" s="110"/>
    </row>
    <row r="49" spans="1:8" x14ac:dyDescent="0.25">
      <c r="A49" s="110"/>
      <c r="B49" s="110"/>
      <c r="C49" s="110"/>
      <c r="D49" s="110"/>
      <c r="E49" s="110"/>
      <c r="F49" s="110"/>
      <c r="G49" s="110"/>
      <c r="H49" s="110"/>
    </row>
    <row r="50" spans="1:8" x14ac:dyDescent="0.25">
      <c r="A50" s="110"/>
      <c r="B50" s="110"/>
      <c r="C50" s="110"/>
      <c r="D50" s="110"/>
      <c r="E50" s="110"/>
      <c r="F50" s="110"/>
      <c r="G50" s="110"/>
      <c r="H50" s="110"/>
    </row>
  </sheetData>
  <mergeCells count="1">
    <mergeCell ref="C28:C3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286F8E59717B4A8D45F15443A324CF" ma:contentTypeVersion="8" ma:contentTypeDescription="Create a new document." ma:contentTypeScope="" ma:versionID="5a7859a40d438a1ef46ff1c67776fdeb">
  <xsd:schema xmlns:xsd="http://www.w3.org/2001/XMLSchema" xmlns:xs="http://www.w3.org/2001/XMLSchema" xmlns:p="http://schemas.microsoft.com/office/2006/metadata/properties" xmlns:ns3="d867627d-e861-4f92-9777-b2ec2db4f111" xmlns:ns4="9f08cd6c-aaa4-42f6-b0bc-7266b85ac9ee" targetNamespace="http://schemas.microsoft.com/office/2006/metadata/properties" ma:root="true" ma:fieldsID="f2f7109041983c243c011c0c6b93ab24" ns3:_="" ns4:_="">
    <xsd:import namespace="d867627d-e861-4f92-9777-b2ec2db4f111"/>
    <xsd:import namespace="9f08cd6c-aaa4-42f6-b0bc-7266b85ac9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7627d-e861-4f92-9777-b2ec2db4f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8cd6c-aaa4-42f6-b0bc-7266b85ac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67627d-e861-4f92-9777-b2ec2db4f111" xsi:nil="true"/>
  </documentManagement>
</p:properties>
</file>

<file path=customXml/itemProps1.xml><?xml version="1.0" encoding="utf-8"?>
<ds:datastoreItem xmlns:ds="http://schemas.openxmlformats.org/officeDocument/2006/customXml" ds:itemID="{219463BE-F179-41F3-B808-0A1D2CC9D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7627d-e861-4f92-9777-b2ec2db4f111"/>
    <ds:schemaRef ds:uri="9f08cd6c-aaa4-42f6-b0bc-7266b85ac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A490C-785D-459A-8259-917A29417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6C6C96-AFE5-4E16-A88E-74788236A5AD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9f08cd6c-aaa4-42f6-b0bc-7266b85ac9ee"/>
    <ds:schemaRef ds:uri="http://schemas.openxmlformats.org/package/2006/metadata/core-properties"/>
    <ds:schemaRef ds:uri="d867627d-e861-4f92-9777-b2ec2db4f11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CAPA</vt:lpstr>
      <vt:lpstr>Atividades da aula 01 - A e B</vt:lpstr>
      <vt:lpstr>Atividade proposta da aula 1</vt:lpstr>
      <vt:lpstr>ATIVIDADE PROPOSTA (1)</vt:lpstr>
      <vt:lpstr>ATIVIDADES PROPOSTAS - Q1</vt:lpstr>
      <vt:lpstr>ATIVIDADES PROPOSTAS - Q2</vt:lpstr>
      <vt:lpstr>ATIVIDADES PROPOSTAS - Q3</vt:lpstr>
      <vt:lpstr>ATIVIDADES PROPOSTAS - Q4</vt:lpstr>
      <vt:lpstr>ATIVIDADES PROPOSTAS - Q5</vt:lpstr>
      <vt:lpstr>ATIVIDADES PROPOSTAS - Q6</vt:lpstr>
      <vt:lpstr>ATIVIDADES PROPOSTAS - Q7</vt:lpstr>
      <vt:lpstr>ATIVIDADES PROPOSTAS - Q8</vt:lpstr>
      <vt:lpstr>ATIVIDADES PROPOSTAS - Q9</vt:lpstr>
      <vt:lpstr>ATIVIDADES PROPOSTAS - Q10</vt:lpstr>
      <vt:lpstr>ATIVIDADES PROPOSTAS - Q11</vt:lpstr>
      <vt:lpstr>Atividade Proposta - Aula 02</vt:lpstr>
      <vt:lpstr>Atividade Proposta - Aula 03</vt:lpstr>
      <vt:lpstr>Atividade Aula 04 E PROPOSTA</vt:lpstr>
      <vt:lpstr>aula 5 - EX 1</vt:lpstr>
      <vt:lpstr>AULA 5 - TESTE (1)</vt:lpstr>
      <vt:lpstr>Planilha25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BONIN DE OLIVEIRA</dc:creator>
  <cp:lastModifiedBy>NADIA BONIN DE OLIVEIRA</cp:lastModifiedBy>
  <dcterms:created xsi:type="dcterms:W3CDTF">2025-04-27T14:18:50Z</dcterms:created>
  <dcterms:modified xsi:type="dcterms:W3CDTF">2025-04-28T00:03:05Z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2025-04-27T21:12:39Z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20ba1dc2-d891-45fe-81cb-8fb439a02cf2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0x0101002F286F8E59717B4A8D45F15443A324CF</vt:lpwstr>
  </property>
</Properties>
</file>