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der69\Desktop\Bloomberg Plugins TCO\"/>
    </mc:Choice>
  </mc:AlternateContent>
  <xr:revisionPtr revIDLastSave="0" documentId="8_{350C5297-8706-44F9-BE56-84B1A3DE09A1}" xr6:coauthVersionLast="36" xr6:coauthVersionMax="36" xr10:uidLastSave="{00000000-0000-0000-0000-000000000000}"/>
  <bookViews>
    <workbookView xWindow="0" yWindow="0" windowWidth="24045" windowHeight="112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L3" i="1" l="1"/>
  <c r="K3" i="1"/>
  <c r="E3" i="1"/>
  <c r="P3" i="1"/>
  <c r="D3" i="1"/>
  <c r="B3" i="1"/>
  <c r="V3" i="1"/>
  <c r="S3" i="1"/>
  <c r="G3" i="1"/>
  <c r="N3" i="1"/>
  <c r="AB3" i="1"/>
  <c r="C3" i="1"/>
  <c r="M3" i="1"/>
  <c r="F3" i="1"/>
  <c r="AA3" i="1"/>
  <c r="Z3" i="1"/>
  <c r="W3" i="1"/>
  <c r="R3" i="1"/>
  <c r="J3" i="1"/>
  <c r="AC3" i="1"/>
  <c r="O3" i="1"/>
  <c r="Q3" i="1"/>
  <c r="K4" i="1"/>
  <c r="AA4" i="1"/>
  <c r="H4" i="1"/>
  <c r="J4" i="1"/>
  <c r="O4" i="1"/>
  <c r="V4" i="1"/>
  <c r="G4" i="1"/>
  <c r="S4" i="1"/>
  <c r="M4" i="1"/>
  <c r="Z4" i="1"/>
  <c r="AC4" i="1"/>
  <c r="L4" i="1"/>
  <c r="P4" i="1"/>
  <c r="B4" i="1"/>
  <c r="I4" i="1"/>
  <c r="W4" i="1"/>
  <c r="U4" i="1"/>
  <c r="R4" i="1"/>
  <c r="F4" i="1"/>
  <c r="T4" i="1"/>
  <c r="Y4" i="1"/>
  <c r="N4" i="1"/>
  <c r="B6" i="1"/>
  <c r="R6" i="1"/>
  <c r="J6" i="1"/>
  <c r="P6" i="1"/>
  <c r="M6" i="1"/>
  <c r="W6" i="1"/>
  <c r="C6" i="1"/>
  <c r="D6" i="1"/>
  <c r="Z6" i="1"/>
  <c r="AA6" i="1"/>
  <c r="L6" i="1"/>
  <c r="Q6" i="1"/>
  <c r="K6" i="1"/>
  <c r="N6" i="1"/>
  <c r="AB6" i="1"/>
  <c r="O6" i="1"/>
  <c r="AC6" i="1"/>
  <c r="E6" i="1"/>
  <c r="V6" i="1"/>
  <c r="G6" i="1"/>
  <c r="Y6" i="1"/>
  <c r="S6" i="1"/>
  <c r="D5" i="1"/>
  <c r="O5" i="1"/>
  <c r="AB5" i="1"/>
  <c r="U5" i="1"/>
  <c r="R5" i="1"/>
  <c r="P5" i="1"/>
  <c r="F5" i="1"/>
  <c r="J5" i="1"/>
  <c r="E5" i="1"/>
  <c r="H5" i="1"/>
  <c r="B5" i="1"/>
  <c r="AA5" i="1"/>
  <c r="Y5" i="1"/>
  <c r="AC5" i="1"/>
  <c r="I5" i="1"/>
  <c r="S5" i="1"/>
  <c r="K5" i="1"/>
  <c r="Z5" i="1"/>
  <c r="T5" i="1"/>
  <c r="C5" i="1"/>
  <c r="G5" i="1"/>
  <c r="Q5" i="1"/>
  <c r="T2" i="1"/>
  <c r="P2" i="1"/>
  <c r="D2" i="1"/>
  <c r="I2" i="1"/>
  <c r="N2" i="1"/>
  <c r="U2" i="1"/>
  <c r="G2" i="1"/>
  <c r="F2" i="1"/>
  <c r="J2" i="1"/>
  <c r="H2" i="1"/>
  <c r="V2" i="1"/>
  <c r="AC2" i="1"/>
  <c r="C2" i="1"/>
  <c r="K2" i="1"/>
  <c r="Q2" i="1"/>
  <c r="E2" i="1"/>
  <c r="O2" i="1"/>
  <c r="R2" i="1"/>
  <c r="Z2" i="1"/>
  <c r="S2" i="1"/>
  <c r="AB2" i="1"/>
  <c r="AA2" i="1"/>
  <c r="W1" i="1"/>
  <c r="C1" i="1"/>
  <c r="B1" i="1"/>
  <c r="AA1" i="1"/>
  <c r="K1" i="1"/>
  <c r="Z1" i="1"/>
  <c r="F1" i="1"/>
  <c r="D1" i="1"/>
  <c r="V1" i="1"/>
  <c r="R1" i="1"/>
  <c r="O1" i="1"/>
  <c r="Y1" i="1"/>
  <c r="U1" i="1"/>
  <c r="H1" i="1"/>
  <c r="T1" i="1"/>
  <c r="M1" i="1"/>
  <c r="J1" i="1"/>
  <c r="L1" i="1"/>
  <c r="G1" i="1"/>
  <c r="I1" i="1"/>
  <c r="P1" i="1"/>
  <c r="S1" i="1"/>
  <c r="Q4" i="1"/>
  <c r="AB4" i="1"/>
  <c r="D4" i="1"/>
  <c r="E4" i="1"/>
  <c r="C4" i="1"/>
  <c r="V5" i="1"/>
  <c r="W5" i="1"/>
  <c r="L5" i="1"/>
  <c r="N5" i="1"/>
  <c r="M5" i="1"/>
  <c r="AB1" i="1"/>
  <c r="N1" i="1"/>
  <c r="AC1" i="1"/>
  <c r="Q1" i="1"/>
  <c r="E1" i="1"/>
  <c r="F6" i="1"/>
  <c r="I6" i="1"/>
  <c r="T6" i="1"/>
  <c r="U6" i="1"/>
  <c r="H6" i="1"/>
  <c r="Y3" i="1"/>
  <c r="I3" i="1"/>
  <c r="U3" i="1"/>
  <c r="T3" i="1"/>
  <c r="H3" i="1"/>
  <c r="L2" i="1"/>
  <c r="W2" i="1"/>
  <c r="M2" i="1"/>
  <c r="Y2" i="1"/>
  <c r="B2" i="1"/>
  <c r="X6" i="1"/>
  <c r="X5" i="1"/>
  <c r="X4" i="1"/>
  <c r="X3" i="1"/>
  <c r="X2" i="1"/>
  <c r="X1" i="1"/>
</calcChain>
</file>

<file path=xl/sharedStrings.xml><?xml version="1.0" encoding="utf-8"?>
<sst xmlns="http://schemas.openxmlformats.org/spreadsheetml/2006/main" count="6" uniqueCount="6">
  <si>
    <t>CHX US 2023</t>
  </si>
  <si>
    <t>CHX US 2022</t>
  </si>
  <si>
    <t>CHX US 2021</t>
  </si>
  <si>
    <t>CHX US 2020</t>
  </si>
  <si>
    <t>CHX US 2019</t>
  </si>
  <si>
    <t>CHX US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</si>
</sst>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BDH|11641329760336498824</stp>
        <tr r="F1" s="1"/>
      </tp>
      <tp t="s">
        <v>#N/A N/A</v>
        <stp/>
        <stp>BDH|13900445252941948933</stp>
        <tr r="W5" s="1"/>
      </tp>
      <tp t="s">
        <v>#N/A N/A</v>
        <stp/>
        <stp>BDH|13635874056431053513</stp>
        <tr r="Z1" s="1"/>
      </tp>
      <tp t="s">
        <v>#N/A N/A</v>
        <stp/>
        <stp>BDH|16023610859228631765</stp>
        <tr r="O5" s="1"/>
      </tp>
      <tp t="s">
        <v>#N/A N/A</v>
        <stp/>
        <stp>BDH|10720876283632112903</stp>
        <tr r="E5" s="1"/>
      </tp>
      <tp t="s">
        <v>#N/A N/A</v>
        <stp/>
        <stp>BDH|10979228066327365821</stp>
        <tr r="F2" s="1"/>
      </tp>
      <tp t="s">
        <v>#N/A N/A</v>
        <stp/>
        <stp>BDH|10830734991935979374</stp>
        <tr r="D6" s="1"/>
      </tp>
      <tp t="s">
        <v>#N/A N/A</v>
        <stp/>
        <stp>BDH|12059872057234783338</stp>
        <tr r="U3" s="1"/>
      </tp>
      <tp t="s">
        <v>#N/A N/A</v>
        <stp/>
        <stp>BDH|10461448489281096528</stp>
        <tr r="H2" s="1"/>
      </tp>
      <tp t="s">
        <v>#N/A N/A</v>
        <stp/>
        <stp>BDH|12274015484915093792</stp>
        <tr r="S4" s="1"/>
      </tp>
      <tp t="s">
        <v>#N/A N/A</v>
        <stp/>
        <stp>BDH|16927240563639839278</stp>
        <tr r="AA4" s="1"/>
      </tp>
      <tp t="s">
        <v>#N/A N/A</v>
        <stp/>
        <stp>BDH|10426053422929696253</stp>
        <tr r="G3" s="1"/>
      </tp>
      <tp t="s">
        <v>#N/A N/A</v>
        <stp/>
        <stp>BDH|15332907926085085201</stp>
        <tr r="V5" s="1"/>
      </tp>
      <tp t="s">
        <v>#N/A N/A</v>
        <stp/>
        <stp>BDH|16737065847988276390</stp>
        <tr r="H4" s="1"/>
      </tp>
      <tp t="s">
        <v>#N/A N/A</v>
        <stp/>
        <stp>BDH|18139785292839487622</stp>
        <tr r="AB1" s="1"/>
      </tp>
      <tp t="s">
        <v>#N/A N/A</v>
        <stp/>
        <stp>BDH|12738081610108241517</stp>
        <tr r="L5" s="1"/>
      </tp>
      <tp t="s">
        <v>#N/A N/A</v>
        <stp/>
        <stp>BDH|17541848848337356258</stp>
        <tr r="J6" s="1"/>
      </tp>
      <tp t="s">
        <v>#N/A N/A</v>
        <stp/>
        <stp>BDH|13098652877864529972</stp>
        <tr r="G4" s="1"/>
      </tp>
      <tp t="s">
        <v>#N/A N/A</v>
        <stp/>
        <stp>BDH|17022935277484770244</stp>
        <tr r="P2" s="1"/>
      </tp>
      <tp t="s">
        <v>#N/A N/A</v>
        <stp/>
        <stp>BDH|12514708837308217180</stp>
        <tr r="P5" s="1"/>
      </tp>
      <tp t="s">
        <v>#N/A N/A</v>
        <stp/>
        <stp>BDH|14926838133125415528</stp>
        <tr r="L2" s="1"/>
      </tp>
      <tp t="s">
        <v>#N/A N/A</v>
        <stp/>
        <stp>BDH|13877996892539237621</stp>
        <tr r="U5" s="1"/>
      </tp>
      <tp t="s">
        <v>#N/A N/A</v>
        <stp/>
        <stp>BDH|18104649910463086001</stp>
        <tr r="T2" s="1"/>
      </tp>
      <tp t="s">
        <v>#N/A N/A</v>
        <stp/>
        <stp>BDH|18163158153180812033</stp>
        <tr r="L3" s="1"/>
      </tp>
      <tp t="s">
        <v>#N/A N/A</v>
        <stp/>
        <stp>BDH|10420389898404445334</stp>
        <tr r="AB4" s="1"/>
      </tp>
      <tp t="s">
        <v>#N/A N/A</v>
        <stp/>
        <stp>BDH|11874781264764542987</stp>
        <tr r="F6" s="1"/>
      </tp>
      <tp t="s">
        <v>#N/A N/A</v>
        <stp/>
        <stp>BDH|15480888300608079864</stp>
        <tr r="P3" s="1"/>
      </tp>
      <tp t="s">
        <v>#N/A N/A</v>
        <stp/>
        <stp>BDH|11462779014706568358</stp>
        <tr r="N1" s="1"/>
      </tp>
      <tp t="s">
        <v>#N/A N/A</v>
        <stp/>
        <stp>BDH|15648947987887895178</stp>
        <tr r="W6" s="1"/>
      </tp>
      <tp t="s">
        <v>#N/A N/A</v>
        <stp/>
        <stp>BDH|16225610179914615168</stp>
        <tr r="D2" s="1"/>
      </tp>
      <tp t="s">
        <v>#N/A N/A</v>
        <stp/>
        <stp>BDH|17523605260326912324</stp>
        <tr r="W1" s="1"/>
      </tp>
      <tp t="s">
        <v>#N/A N/A</v>
        <stp/>
        <stp>BDH|11300032334031542027</stp>
        <tr r="J2" s="1"/>
      </tp>
      <tp t="s">
        <v>#N/A N/A</v>
        <stp/>
        <stp>BDH|14425900979281823864</stp>
        <tr r="U2" s="1"/>
      </tp>
      <tp t="s">
        <v>#N/A N/A</v>
        <stp/>
        <stp>BDH|16164651385602102951</stp>
        <tr r="M6" s="1"/>
      </tp>
      <tp t="s">
        <v>#N/A N/A</v>
        <stp/>
        <stp>BDH|14082488052692513465</stp>
        <tr r="C1" s="1"/>
      </tp>
      <tp t="s">
        <v>#N/A N/A</v>
        <stp/>
        <stp>BDH|12802234994538384216</stp>
        <tr r="Y3" s="1"/>
      </tp>
      <tp t="s">
        <v>#N/A N/A</v>
        <stp/>
        <stp>BDH|10040460951550266167</stp>
        <tr r="Z4" s="1"/>
      </tp>
      <tp t="s">
        <v>#N/A N/A</v>
        <stp/>
        <stp>BDH|11550355532910882182</stp>
        <tr r="D1" s="1"/>
      </tp>
      <tp t="s">
        <v>#N/A N/A</v>
        <stp/>
        <stp>BDH|13879242014874505469</stp>
        <tr r="AA1" s="1"/>
      </tp>
      <tp t="s">
        <v>#N/A N/A</v>
        <stp/>
        <stp>BDH|17452088340192310152</stp>
        <tr r="K3" s="1"/>
      </tp>
      <tp t="s">
        <v>#N/A N/A</v>
        <stp/>
        <stp>BDH|14893141558263981312</stp>
        <tr r="V4" s="1"/>
      </tp>
      <tp t="s">
        <v>#N/A N/A</v>
        <stp/>
        <stp>BDH|16535593415717054557</stp>
        <tr r="P6" s="1"/>
      </tp>
      <tp t="s">
        <v>#N/A N/A</v>
        <stp/>
        <stp>BDH|13922401083007224981</stp>
        <tr r="D3" s="1"/>
      </tp>
      <tp t="s">
        <v>#N/A N/A</v>
        <stp/>
        <stp>BDH|15889294563659424940</stp>
        <tr r="Q4" s="1"/>
      </tp>
      <tp t="s">
        <v>#N/A N/A</v>
        <stp/>
        <stp>BDH|10215092110390326022</stp>
        <tr r="V1" s="1"/>
      </tp>
      <tp t="s">
        <v>#N/A N/A</v>
        <stp/>
        <stp>BDH|18206845012141385180</stp>
        <tr r="K4" s="1"/>
      </tp>
      <tp t="s">
        <v>#N/A N/A</v>
        <stp/>
        <stp>BDH|16376713151916767455</stp>
        <tr r="J4" s="1"/>
      </tp>
      <tp t="s">
        <v>#N/A N/A</v>
        <stp/>
        <stp>BDH|14695437203291780758</stp>
        <tr r="N2" s="1"/>
      </tp>
      <tp t="s">
        <v>#N/A N/A</v>
        <stp/>
        <stp>BDH|13629007372183694189</stp>
        <tr r="G2" s="1"/>
      </tp>
      <tp t="s">
        <v>#N/A N/A</v>
        <stp/>
        <stp>BDH|18222732237643158981</stp>
        <tr r="B6" s="1"/>
      </tp>
      <tp t="s">
        <v>#N/A N/A</v>
        <stp/>
        <stp>BDH|12860642910116219515</stp>
        <tr r="K1" s="1"/>
      </tp>
      <tp t="s">
        <v>#N/A N/A</v>
        <stp/>
        <stp>BDH|14639048192379852261</stp>
        <tr r="B1" s="1"/>
      </tp>
      <tp t="s">
        <v>#N/A N/A</v>
        <stp/>
        <stp>BDH|16071514667666619409</stp>
        <tr r="D5" s="1"/>
      </tp>
      <tp t="s">
        <v>#N/A N/A</v>
        <stp/>
        <stp>BDH|15510283427462331093</stp>
        <tr r="I2" s="1"/>
      </tp>
      <tp t="s">
        <v>#N/A N/A</v>
        <stp/>
        <stp>BDH|10511439245920665737</stp>
        <tr r="S3" s="1"/>
      </tp>
      <tp t="s">
        <v>#N/A N/A</v>
        <stp/>
        <stp>BDH|11641432372604821197</stp>
        <tr r="J5" s="1"/>
      </tp>
      <tp t="s">
        <v>#N/A N/A</v>
        <stp/>
        <stp>BDH|15337853356288267787</stp>
        <tr r="AB5" s="1"/>
      </tp>
      <tp t="s">
        <v>#N/A N/A</v>
        <stp/>
        <stp>BDH|10433191822863238708</stp>
        <tr r="T6" s="1"/>
      </tp>
      <tp t="s">
        <v>#N/A N/A</v>
        <stp/>
        <stp>BDH|17543027209610912089</stp>
        <tr r="R6" s="1"/>
      </tp>
      <tp t="s">
        <v>#N/A N/A</v>
        <stp/>
        <stp>BDH|17212642309373948675</stp>
        <tr r="E3" s="1"/>
      </tp>
      <tp t="s">
        <v>#N/A N/A</v>
        <stp/>
        <stp>BDH|12296031561131271127</stp>
        <tr r="F5" s="1"/>
      </tp>
      <tp t="s">
        <v>#N/A N/A</v>
        <stp/>
        <stp>BDH|13432159361063011345</stp>
        <tr r="R5" s="1"/>
      </tp>
      <tp t="s">
        <v>#N/A N/A</v>
        <stp/>
        <stp>BDH|15863258272192642619</stp>
        <tr r="O4" s="1"/>
      </tp>
      <tp t="s">
        <v>#N/A N/A</v>
        <stp/>
        <stp>BDH|14733631635984844174</stp>
        <tr r="C6" s="1"/>
      </tp>
      <tp t="s">
        <v>#N/A N/A</v>
        <stp/>
        <stp>BDH|10841225900395036212</stp>
        <tr r="V3" s="1"/>
      </tp>
      <tp t="s">
        <v>#N/A N/A</v>
        <stp/>
        <stp>BDH|17348962001232915970</stp>
        <tr r="W2" s="1"/>
      </tp>
      <tp t="s">
        <v>#N/A N/A</v>
        <stp/>
        <stp>BDH|11010929580863597680</stp>
        <tr r="B3" s="1"/>
      </tp>
    </main>
    <main first="bofaddin.rtdserver">
      <tp t="s">
        <v>#N/A N/A</v>
        <stp/>
        <stp>BDH|7881558820889218572</stp>
        <tr r="AB3" s="1"/>
      </tp>
      <tp t="s">
        <v>#N/A N/A</v>
        <stp/>
        <stp>BDH|9269151709894765045</stp>
        <tr r="AA6" s="1"/>
      </tp>
      <tp t="s">
        <v>#N/A N/A</v>
        <stp/>
        <stp>BDH|6200311011501357931</stp>
        <tr r="M3" s="1"/>
      </tp>
      <tp t="s">
        <v>#N/A N/A</v>
        <stp/>
        <stp>BDH|5401059187245426428</stp>
        <tr r="K6" s="1"/>
      </tp>
      <tp t="s">
        <v>#N/A N/A</v>
        <stp/>
        <stp>BDH|4300640141369063360</stp>
        <tr r="W4" s="1"/>
      </tp>
      <tp t="s">
        <v>#N/A N/A</v>
        <stp/>
        <stp>BDH|1859318854523020968</stp>
        <tr r="E2" s="1"/>
      </tp>
      <tp t="s">
        <v>#N/A N/A</v>
        <stp/>
        <stp>BDH|2739629074589390790</stp>
        <tr r="G5" s="1"/>
      </tp>
      <tp t="s">
        <v>#N/A N/A</v>
        <stp/>
        <stp>BDH|2719070763851857840</stp>
        <tr r="R4" s="1"/>
      </tp>
      <tp t="s">
        <v>#N/A N/A</v>
        <stp/>
        <stp>BDH|5890472111518360513</stp>
        <tr r="I4" s="1"/>
      </tp>
      <tp t="s">
        <v>#N/A N/A</v>
        <stp/>
        <stp>BDH|7581723237346723856</stp>
        <tr r="H1" s="1"/>
      </tp>
      <tp t="s">
        <v>#N/A N/A</v>
        <stp/>
        <stp>BDH|9934490919101969058</stp>
        <tr r="N3" s="1"/>
      </tp>
      <tp t="s">
        <v>#N/A N/A</v>
        <stp/>
        <stp>BDH|9551713694831853808</stp>
        <tr r="O1" s="1"/>
      </tp>
      <tp t="s">
        <v>#N/A N/A</v>
        <stp/>
        <stp>BDH|9446838899472508424</stp>
        <tr r="Y1" s="1"/>
      </tp>
      <tp t="s">
        <v>#N/A N/A</v>
        <stp/>
        <stp>BDH|1577187105789565735</stp>
        <tr r="O2" s="1"/>
      </tp>
      <tp t="s">
        <v>#N/A N/A</v>
        <stp/>
        <stp>BDH|8309201116384364195</stp>
        <tr r="D4" s="1"/>
      </tp>
      <tp t="s">
        <v>#N/A N/A</v>
        <stp/>
        <stp>BDH|2249590833098506205</stp>
        <tr r="R3" s="1"/>
      </tp>
      <tp t="s">
        <v>#N/A N/A</v>
        <stp/>
        <stp>BDH|8413106428601725498</stp>
        <tr r="AC1" s="1"/>
      </tp>
      <tp t="s">
        <v>#N/A N/A</v>
        <stp/>
        <stp>BDH|8860586276094224020</stp>
        <tr r="T3" s="1"/>
      </tp>
      <tp t="s">
        <v>#N/A N/A</v>
        <stp/>
        <stp>BDH|1716971369010854059</stp>
        <tr r="Y4" s="1"/>
      </tp>
      <tp t="s">
        <v>#N/A N/A</v>
        <stp/>
        <stp>BDH|5121866268787429338</stp>
        <tr r="Y5" s="1"/>
      </tp>
      <tp t="s">
        <v>#N/A N/A</v>
        <stp/>
        <stp>BDH|2761156705715324985</stp>
        <tr r="S1" s="1"/>
      </tp>
      <tp t="s">
        <v>#N/A N/A</v>
        <stp/>
        <stp>BDH|3665575803040676983</stp>
        <tr r="I6" s="1"/>
      </tp>
      <tp t="s">
        <v>#N/A N/A</v>
        <stp/>
        <stp>BDH|1353629187946806639</stp>
        <tr r="AC3" s="1"/>
      </tp>
      <tp t="s">
        <v>#N/A N/A</v>
        <stp/>
        <stp>BDP|1352182210736153884</stp>
        <tr r="X1" s="1"/>
        <tr r="X2" s="1"/>
        <tr r="X3" s="1"/>
        <tr r="X4" s="1"/>
        <tr r="X5" s="1"/>
        <tr r="X6" s="1"/>
      </tp>
      <tp t="s">
        <v>#N/A N/A</v>
        <stp/>
        <stp>BDH|2625479977208491652</stp>
        <tr r="C4" s="1"/>
      </tp>
      <tp t="s">
        <v>#N/A N/A</v>
        <stp/>
        <stp>BDH|3695392875198370760</stp>
        <tr r="E4" s="1"/>
      </tp>
      <tp t="s">
        <v>#N/A N/A</v>
        <stp/>
        <stp>BDH|9832652278324007464</stp>
        <tr r="V2" s="1"/>
      </tp>
      <tp t="s">
        <v>#N/A N/A</v>
        <stp/>
        <stp>BDH|1753791682081749637</stp>
        <tr r="Q2" s="1"/>
      </tp>
      <tp t="s">
        <v>#N/A N/A</v>
        <stp/>
        <stp>BDH|1244588921509060638</stp>
        <tr r="R2" s="1"/>
      </tp>
      <tp t="s">
        <v>#N/A N/A</v>
        <stp/>
        <stp>BDH|9347922419738881093</stp>
        <tr r="M4" s="1"/>
      </tp>
      <tp t="s">
        <v>#N/A N/A</v>
        <stp/>
        <stp>BDH|9784901049055294818</stp>
        <tr r="AC2" s="1"/>
      </tp>
      <tp t="s">
        <v>#N/A N/A</v>
        <stp/>
        <stp>BDH|3006443696214566352</stp>
        <tr r="N5" s="1"/>
      </tp>
      <tp t="s">
        <v>#N/A N/A</v>
        <stp/>
        <stp>BDH|8638718073573434276</stp>
        <tr r="H5" s="1"/>
      </tp>
      <tp t="s">
        <v>#N/A N/A</v>
        <stp/>
        <stp>BDH|1578480498462751760</stp>
        <tr r="J3" s="1"/>
      </tp>
      <tp t="s">
        <v>#N/A N/A</v>
        <stp/>
        <stp>BDH|1778086862004475988</stp>
        <tr r="Q5" s="1"/>
      </tp>
      <tp t="s">
        <v>#N/A N/A</v>
        <stp/>
        <stp>BDH|4699978414157522160</stp>
        <tr r="L1" s="1"/>
      </tp>
      <tp t="s">
        <v>#N/A N/A</v>
        <stp/>
        <stp>BDH|2765788433564923834</stp>
        <tr r="T5" s="1"/>
      </tp>
      <tp t="s">
        <v>#N/A N/A</v>
        <stp/>
        <stp>BDH|7146125328998912645</stp>
        <tr r="B2" s="1"/>
      </tp>
      <tp t="s">
        <v>#N/A N/A</v>
        <stp/>
        <stp>BDH|1007401157722874889</stp>
        <tr r="Z2" s="1"/>
      </tp>
      <tp t="s">
        <v>#N/A N/A</v>
        <stp/>
        <stp>BDH|1213134226891946807</stp>
        <tr r="N4" s="1"/>
      </tp>
      <tp t="s">
        <v>#N/A N/A</v>
        <stp/>
        <stp>BDH|4302589925579870169</stp>
        <tr r="S5" s="1"/>
      </tp>
      <tp t="s">
        <v>#N/A N/A</v>
        <stp/>
        <stp>BDH|6110421573448033656</stp>
        <tr r="Q6" s="1"/>
      </tp>
      <tp t="s">
        <v>#N/A N/A</v>
        <stp/>
        <stp>BDH|3671986996494902386</stp>
        <tr r="Z5" s="1"/>
      </tp>
      <tp t="s">
        <v>#N/A N/A</v>
        <stp/>
        <stp>BDH|7825796125681413799</stp>
        <tr r="L6" s="1"/>
      </tp>
      <tp t="s">
        <v>#N/A N/A</v>
        <stp/>
        <stp>BDH|6406735205784904170</stp>
        <tr r="T1" s="1"/>
      </tp>
      <tp t="s">
        <v>#N/A N/A</v>
        <stp/>
        <stp>BDH|5137637260369184831</stp>
        <tr r="M1" s="1"/>
      </tp>
      <tp t="s">
        <v>#N/A N/A</v>
        <stp/>
        <stp>BDH|2041152866216177739</stp>
        <tr r="M5" s="1"/>
      </tp>
      <tp t="s">
        <v>#N/A N/A</v>
        <stp/>
        <stp>BDH|8517967431134458208</stp>
        <tr r="P4" s="1"/>
      </tp>
      <tp t="s">
        <v>#N/A N/A</v>
        <stp/>
        <stp>BDH|9125136691856393344</stp>
        <tr r="AC4" s="1"/>
      </tp>
      <tp t="s">
        <v>#N/A N/A</v>
        <stp/>
        <stp>BDH|5203701902395618320</stp>
        <tr r="AB6" s="1"/>
      </tp>
      <tp t="s">
        <v>#N/A N/A</v>
        <stp/>
        <stp>BDH|3905053996187598851</stp>
        <tr r="K5" s="1"/>
      </tp>
      <tp t="s">
        <v>#N/A N/A</v>
        <stp/>
        <stp>BDH|9850608673799261422</stp>
        <tr r="Z6" s="1"/>
      </tp>
      <tp t="s">
        <v>#N/A N/A</v>
        <stp/>
        <stp>BDH|2116704561055836367</stp>
        <tr r="Q1" s="1"/>
      </tp>
      <tp t="s">
        <v>#N/A N/A</v>
        <stp/>
        <stp>BDH|3908052829312009697</stp>
        <tr r="F3" s="1"/>
      </tp>
      <tp t="s">
        <v>#N/A N/A</v>
        <stp/>
        <stp>BDH|3399967741073483824</stp>
        <tr r="AC6" s="1"/>
      </tp>
      <tp t="s">
        <v>#N/A N/A</v>
        <stp/>
        <stp>BDH|3479306558421911140</stp>
        <tr r="I1" s="1"/>
      </tp>
      <tp t="s">
        <v>#N/A N/A</v>
        <stp/>
        <stp>BDH|2036751631163303005</stp>
        <tr r="E6" s="1"/>
      </tp>
      <tp t="s">
        <v>#N/A N/A</v>
        <stp/>
        <stp>BDH|1450594926342583193</stp>
        <tr r="C5" s="1"/>
      </tp>
      <tp t="s">
        <v>#N/A N/A</v>
        <stp/>
        <stp>BDH|3587159656202899364</stp>
        <tr r="G1" s="1"/>
      </tp>
      <tp t="s">
        <v>#N/A N/A</v>
        <stp/>
        <stp>BDH|3518095020207907012</stp>
        <tr r="H6" s="1"/>
      </tp>
      <tp t="s">
        <v>#N/A N/A</v>
        <stp/>
        <stp>BDH|2481953584687802282</stp>
        <tr r="T4" s="1"/>
      </tp>
      <tp t="s">
        <v>#N/A N/A</v>
        <stp/>
        <stp>BDH|6908833691349607968</stp>
        <tr r="U1" s="1"/>
      </tp>
      <tp t="s">
        <v>#N/A N/A</v>
        <stp/>
        <stp>BDH|1734202823442803455</stp>
        <tr r="F4" s="1"/>
      </tp>
      <tp t="s">
        <v>#N/A N/A</v>
        <stp/>
        <stp>BDH|8726374473242929930</stp>
        <tr r="L4" s="1"/>
      </tp>
      <tp t="s">
        <v>#N/A N/A</v>
        <stp/>
        <stp>BDH|1067550957051035765</stp>
        <tr r="Y6" s="1"/>
      </tp>
      <tp t="s">
        <v>#N/A N/A</v>
        <stp/>
        <stp>BDH|5031287780058896784</stp>
        <tr r="I5" s="1"/>
      </tp>
      <tp t="s">
        <v>#N/A N/A</v>
        <stp/>
        <stp>BDH|5087756084029828357</stp>
        <tr r="O6" s="1"/>
      </tp>
      <tp t="s">
        <v>#N/A N/A</v>
        <stp/>
        <stp>BDH|4775859230709666682</stp>
        <tr r="AC5" s="1"/>
      </tp>
      <tp t="s">
        <v>#N/A N/A</v>
        <stp/>
        <stp>BDH|3123800996742655034</stp>
        <tr r="V6" s="1"/>
      </tp>
      <tp t="s">
        <v>#N/A N/A</v>
        <stp/>
        <stp>BDH|5639494789159578063</stp>
        <tr r="J1" s="1"/>
      </tp>
      <tp t="s">
        <v>#N/A N/A</v>
        <stp/>
        <stp>BDH|1201180272534350229</stp>
        <tr r="E1" s="1"/>
      </tp>
      <tp t="s">
        <v>#N/A N/A</v>
        <stp/>
        <stp>BDH|9877362737919491124</stp>
        <tr r="R1" s="1"/>
      </tp>
      <tp t="s">
        <v>#N/A N/A</v>
        <stp/>
        <stp>BDH|3690115104770875382</stp>
        <tr r="AA3" s="1"/>
      </tp>
      <tp t="s">
        <v>#N/A N/A</v>
        <stp/>
        <stp>BDH|3572230107275875595</stp>
        <tr r="I3" s="1"/>
      </tp>
      <tp t="s">
        <v>#N/A N/A</v>
        <stp/>
        <stp>BDH|3426547846537121431</stp>
        <tr r="Z3" s="1"/>
      </tp>
      <tp t="s">
        <v>#N/A N/A</v>
        <stp/>
        <stp>BDH|5395560870514066219</stp>
        <tr r="N6" s="1"/>
      </tp>
      <tp t="s">
        <v>#N/A N/A</v>
        <stp/>
        <stp>BDH|7294358439062548715</stp>
        <tr r="C3" s="1"/>
      </tp>
      <tp t="s">
        <v>#N/A N/A</v>
        <stp/>
        <stp>BDH|1971027215874248668</stp>
        <tr r="G6" s="1"/>
      </tp>
      <tp t="s">
        <v>#N/A N/A</v>
        <stp/>
        <stp>BDH|2669078829940571265</stp>
        <tr r="W3" s="1"/>
      </tp>
      <tp t="s">
        <v>#N/A N/A</v>
        <stp/>
        <stp>BDH|6468790580303921843</stp>
        <tr r="B5" s="1"/>
      </tp>
      <tp t="s">
        <v>#N/A N/A</v>
        <stp/>
        <stp>BDH|5224762659535570094</stp>
        <tr r="K2" s="1"/>
      </tp>
      <tp t="s">
        <v>#N/A N/A</v>
        <stp/>
        <stp>BDH|6671739567106381341</stp>
        <tr r="C2" s="1"/>
      </tp>
      <tp t="s">
        <v>#N/A N/A</v>
        <stp/>
        <stp>BDH|1495613005124676130</stp>
        <tr r="O3" s="1"/>
      </tp>
      <tp t="s">
        <v>#N/A N/A</v>
        <stp/>
        <stp>BDH|5701724113890635028</stp>
        <tr r="AA5" s="1"/>
      </tp>
      <tp t="s">
        <v>#N/A N/A</v>
        <stp/>
        <stp>BDH|4177295717085551189</stp>
        <tr r="U4" s="1"/>
      </tp>
      <tp t="s">
        <v>#N/A N/A</v>
        <stp/>
        <stp>BDH|7716606531039905886</stp>
        <tr r="B4" s="1"/>
      </tp>
      <tp t="s">
        <v>#N/A N/A</v>
        <stp/>
        <stp>BDH|876429125005578605</stp>
        <tr r="M2" s="1"/>
      </tp>
      <tp t="s">
        <v>#N/A N/A</v>
        <stp/>
        <stp>BDH|909494886211013972</stp>
        <tr r="U6" s="1"/>
      </tp>
      <tp t="s">
        <v>#N/A N/A</v>
        <stp/>
        <stp>BDH|470220881994819888</stp>
        <tr r="AA2" s="1"/>
      </tp>
      <tp t="s">
        <v>#N/A N/A</v>
        <stp/>
        <stp>BDH|568912814732443825</stp>
        <tr r="S2" s="1"/>
      </tp>
      <tp t="s">
        <v>#N/A N/A</v>
        <stp/>
        <stp>BDH|959706238989856219</stp>
        <tr r="Q3" s="1"/>
      </tp>
      <tp t="s">
        <v>#N/A N/A</v>
        <stp/>
        <stp>BDH|535837511736836090</stp>
        <tr r="AB2" s="1"/>
      </tp>
      <tp t="s">
        <v>#N/A N/A</v>
        <stp/>
        <stp>BDH|153279280295607149</stp>
        <tr r="Y2" s="1"/>
      </tp>
      <tp t="s">
        <v>#N/A N/A</v>
        <stp/>
        <stp>BDH|210692219999205058</stp>
        <tr r="H3" s="1"/>
      </tp>
      <tp t="s">
        <v>#N/A N/A</v>
        <stp/>
        <stp>BDH|498754865948692037</stp>
        <tr r="S6" s="1"/>
      </tp>
      <tp t="s">
        <v>#N/A N/A</v>
        <stp/>
        <stp>BDH|560686484072335789</stp>
        <tr r="P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>
        <f>_xll.BDH("CHX US Equity", "GHG_SCOPE_1", "FY 2023")</f>
        <v>93.950999999999993</v>
      </c>
      <c r="C1">
        <f>_xll.BDH("CHX US Equity", "GHG_SCOPE_2_LOCATION_BASED", "FY 2023")</f>
        <v>52.338999999999999</v>
      </c>
      <c r="D1" t="str">
        <f>_xll.BDH("CHX US Equity", "GHG_SCOPE_3", "FY 2023")</f>
        <v>#N/A N/A</v>
      </c>
      <c r="E1" t="str">
        <f>_xll.BDH("CHX US Equity", "SCOPE_3_PURCH_GOODS_SRVCS", "FY 2023")</f>
        <v>#N/A N/A</v>
      </c>
      <c r="F1" t="str">
        <f>_xll.BDH("CHX US Equity", "SCOPE_3_CAPITAL_GOODS", "FY 2023")</f>
        <v>#N/A N/A</v>
      </c>
      <c r="G1" t="str">
        <f>_xll.BDH("CHX US Equity", "SCOPE_3_FUEL_ENRG_RELATD_ACT", "FY 2023")</f>
        <v>#N/A N/A</v>
      </c>
      <c r="H1" t="str">
        <f>_xll.BDH("CHX US Equity", "SCOPE_3_UPSTREAM_TRANS_DIST", "FY 2023")</f>
        <v>#N/A N/A</v>
      </c>
      <c r="I1" t="str">
        <f>_xll.BDH("CHX US Equity", "SCOPE_3_WASTE_GENRTD_IN_OP", "FY 2023")</f>
        <v>#N/A N/A</v>
      </c>
      <c r="J1" t="str">
        <f>_xll.BDH("CHX US Equity", "SCOPE_3_BUSINESS_TRVL_EMISSIONS", "FY 2023")</f>
        <v>#N/A N/A</v>
      </c>
      <c r="K1" t="str">
        <f>_xll.BDH("CHX US Equity", "SCOPE_3_EMPLOYEE_COMMUTING", "FY 2023")</f>
        <v>#N/A N/A</v>
      </c>
      <c r="L1" t="str">
        <f>_xll.BDH("CHX US Equity", "SCOPE_3_UPSTREAM_LEASED_ASSETS", "FY 2023")</f>
        <v>#N/A N/A</v>
      </c>
      <c r="M1" t="str">
        <f>_xll.BDH("CHX US Equity", "SCOPE_3_DWNSTRM_TRANS_DIST", "FY 2023")</f>
        <v>#N/A N/A</v>
      </c>
      <c r="N1" t="str">
        <f>_xll.BDH("CHX US Equity", "SCOPE_3_PRCSS_OF_SOLD_PRODS", "FY 2023")</f>
        <v>#N/A N/A</v>
      </c>
      <c r="O1" t="str">
        <f>_xll.BDH("CHX US Equity", "SCOPE_3_USE_SOLD_PRODUCTS", "FY 2023")</f>
        <v>#N/A N/A</v>
      </c>
      <c r="P1" t="str">
        <f>_xll.BDH("CHX US Equity", "SCOPE_3_EOL_TRTMNT_PRODS", "FY 2023")</f>
        <v>#N/A N/A</v>
      </c>
      <c r="Q1" t="str">
        <f>_xll.BDH("CHX US Equity", "SCOPE_3_DWNSTRM_LEASE_ASSTS", "FY 2023")</f>
        <v>#N/A N/A</v>
      </c>
      <c r="R1" t="str">
        <f>_xll.BDH("CHX US Equity", "SCOPE_3_FRANCHISES", "FY 2023")</f>
        <v>#N/A N/A</v>
      </c>
      <c r="S1" t="str">
        <f>_xll.BDH("CHX US Equity", "SCOPE_3_INVESTMENTS", "FY 2023")</f>
        <v>#N/A N/A</v>
      </c>
      <c r="T1" t="str">
        <f>_xll.BDH("CHX US Equity", "SCOPE_3_EMISSIONS_OTHER", "FY 2023")</f>
        <v>#N/A N/A</v>
      </c>
      <c r="U1">
        <f>_xll.BDH("CHX US Equity", "ENTERPRISE_VALUE", "FY 2023")</f>
        <v>5955.3590000000004</v>
      </c>
      <c r="V1">
        <f>_xll.BDH("CHX US Equity", "IS_COMP_SALES", "FY 2023")</f>
        <v>3758.2849999999999</v>
      </c>
      <c r="W1">
        <f>_xll.BDH("CHX US Equity", "HISTORICAL_MARKET_CAP", "FY 2023")</f>
        <v>5582.0309999999999</v>
      </c>
      <c r="X1" t="str">
        <f>_xll.BDP("CHX US Equity", "NAME")</f>
        <v>CHAMPIONX CORP</v>
      </c>
      <c r="Y1">
        <f>_xll.BDH("CHX US Equity", "IS_AVG_NUM_SH_FOR_EPS", "FY 2023")</f>
        <v>196.083</v>
      </c>
      <c r="Z1">
        <f>_xll.BDH("CHX US Equity", "PX_LAST", "FY 2023")</f>
        <v>29.21</v>
      </c>
      <c r="AA1">
        <f>_xll.BDH("CHX US Equity", "SHORT_AND_LONG_TERM_DEBT", "FY 2023")</f>
        <v>677.476</v>
      </c>
      <c r="AB1">
        <f>_xll.BDH("CHX US Equity", "CASH_AND_MARKETABLE_SECURITIES", "FY 2023")</f>
        <v>288.55700000000002</v>
      </c>
      <c r="AC1">
        <f>_xll.BDH("CHX US Equity", "BS_TOT_ASSET", "FY 2023")</f>
        <v>3241.7020000000002</v>
      </c>
    </row>
    <row r="2" spans="1:29" x14ac:dyDescent="0.25">
      <c r="A2" t="s">
        <v>1</v>
      </c>
      <c r="B2">
        <f>_xll.BDH("CHX US Equity", "GHG_SCOPE_1", "FY 2022")</f>
        <v>98.817999999999998</v>
      </c>
      <c r="C2">
        <f>_xll.BDH("CHX US Equity", "GHG_SCOPE_2_LOCATION_BASED", "FY 2022")</f>
        <v>59.491</v>
      </c>
      <c r="D2" t="str">
        <f>_xll.BDH("CHX US Equity", "GHG_SCOPE_3", "FY 2022")</f>
        <v>#N/A N/A</v>
      </c>
      <c r="E2" t="str">
        <f>_xll.BDH("CHX US Equity", "SCOPE_3_PURCH_GOODS_SRVCS", "FY 2022")</f>
        <v>#N/A N/A</v>
      </c>
      <c r="F2" t="str">
        <f>_xll.BDH("CHX US Equity", "SCOPE_3_CAPITAL_GOODS", "FY 2022")</f>
        <v>#N/A N/A</v>
      </c>
      <c r="G2" t="str">
        <f>_xll.BDH("CHX US Equity", "SCOPE_3_FUEL_ENRG_RELATD_ACT", "FY 2022")</f>
        <v>#N/A N/A</v>
      </c>
      <c r="H2" t="str">
        <f>_xll.BDH("CHX US Equity", "SCOPE_3_UPSTREAM_TRANS_DIST", "FY 2022")</f>
        <v>#N/A N/A</v>
      </c>
      <c r="I2" t="str">
        <f>_xll.BDH("CHX US Equity", "SCOPE_3_WASTE_GENRTD_IN_OP", "FY 2022")</f>
        <v>#N/A N/A</v>
      </c>
      <c r="J2" t="str">
        <f>_xll.BDH("CHX US Equity", "SCOPE_3_BUSINESS_TRVL_EMISSIONS", "FY 2022")</f>
        <v>#N/A N/A</v>
      </c>
      <c r="K2" t="str">
        <f>_xll.BDH("CHX US Equity", "SCOPE_3_EMPLOYEE_COMMUTING", "FY 2022")</f>
        <v>#N/A N/A</v>
      </c>
      <c r="L2" t="str">
        <f>_xll.BDH("CHX US Equity", "SCOPE_3_UPSTREAM_LEASED_ASSETS", "FY 2022")</f>
        <v>#N/A N/A</v>
      </c>
      <c r="M2" t="str">
        <f>_xll.BDH("CHX US Equity", "SCOPE_3_DWNSTRM_TRANS_DIST", "FY 2022")</f>
        <v>#N/A N/A</v>
      </c>
      <c r="N2" t="str">
        <f>_xll.BDH("CHX US Equity", "SCOPE_3_PRCSS_OF_SOLD_PRODS", "FY 2022")</f>
        <v>#N/A N/A</v>
      </c>
      <c r="O2" t="str">
        <f>_xll.BDH("CHX US Equity", "SCOPE_3_USE_SOLD_PRODUCTS", "FY 2022")</f>
        <v>#N/A N/A</v>
      </c>
      <c r="P2" t="str">
        <f>_xll.BDH("CHX US Equity", "SCOPE_3_EOL_TRTMNT_PRODS", "FY 2022")</f>
        <v>#N/A N/A</v>
      </c>
      <c r="Q2" t="str">
        <f>_xll.BDH("CHX US Equity", "SCOPE_3_DWNSTRM_LEASE_ASSTS", "FY 2022")</f>
        <v>#N/A N/A</v>
      </c>
      <c r="R2" t="str">
        <f>_xll.BDH("CHX US Equity", "SCOPE_3_FRANCHISES", "FY 2022")</f>
        <v>#N/A N/A</v>
      </c>
      <c r="S2" t="str">
        <f>_xll.BDH("CHX US Equity", "SCOPE_3_INVESTMENTS", "FY 2022")</f>
        <v>#N/A N/A</v>
      </c>
      <c r="T2" t="str">
        <f>_xll.BDH("CHX US Equity", "SCOPE_3_EMISSIONS_OTHER", "FY 2022")</f>
        <v>#N/A N/A</v>
      </c>
      <c r="U2">
        <f>_xll.BDH("CHX US Equity", "ENTERPRISE_VALUE", "FY 2022")</f>
        <v>6209.4520000000002</v>
      </c>
      <c r="V2">
        <f>_xll.BDH("CHX US Equity", "IS_COMP_SALES", "FY 2022")</f>
        <v>3805.9479999999999</v>
      </c>
      <c r="W2">
        <f>_xll.BDH("CHX US Equity", "HISTORICAL_MARKET_CAP", "FY 2022")</f>
        <v>5754.5150000000003</v>
      </c>
      <c r="X2" t="str">
        <f>_xll.BDP("CHX US Equity", "NAME")</f>
        <v>CHAMPIONX CORP</v>
      </c>
      <c r="Y2">
        <f>_xll.BDH("CHX US Equity", "IS_AVG_NUM_SH_FOR_EPS", "FY 2022")</f>
        <v>201.74</v>
      </c>
      <c r="Z2">
        <f>_xll.BDH("CHX US Equity", "PX_LAST", "FY 2022")</f>
        <v>28.99</v>
      </c>
      <c r="AA2">
        <f>_xll.BDH("CHX US Equity", "SHORT_AND_LONG_TERM_DEBT", "FY 2022")</f>
        <v>722.45899999999995</v>
      </c>
      <c r="AB2">
        <f>_xll.BDH("CHX US Equity", "CASH_AND_MARKETABLE_SECURITIES", "FY 2022")</f>
        <v>250.18700000000001</v>
      </c>
      <c r="AC2">
        <f>_xll.BDH("CHX US Equity", "BS_TOT_ASSET", "FY 2022")</f>
        <v>3387.4830000000002</v>
      </c>
    </row>
    <row r="3" spans="1:29" x14ac:dyDescent="0.25">
      <c r="A3" t="s">
        <v>2</v>
      </c>
      <c r="B3">
        <f>_xll.BDH("CHX US Equity", "GHG_SCOPE_1", "FY 2021")</f>
        <v>83.923000000000002</v>
      </c>
      <c r="C3">
        <f>_xll.BDH("CHX US Equity", "GHG_SCOPE_2_LOCATION_BASED", "FY 2021")</f>
        <v>62.994</v>
      </c>
      <c r="D3" t="str">
        <f>_xll.BDH("CHX US Equity", "GHG_SCOPE_3", "FY 2021")</f>
        <v>#N/A N/A</v>
      </c>
      <c r="E3" t="str">
        <f>_xll.BDH("CHX US Equity", "SCOPE_3_PURCH_GOODS_SRVCS", "FY 2021")</f>
        <v>#N/A N/A</v>
      </c>
      <c r="F3" t="str">
        <f>_xll.BDH("CHX US Equity", "SCOPE_3_CAPITAL_GOODS", "FY 2021")</f>
        <v>#N/A N/A</v>
      </c>
      <c r="G3" t="str">
        <f>_xll.BDH("CHX US Equity", "SCOPE_3_FUEL_ENRG_RELATD_ACT", "FY 2021")</f>
        <v>#N/A N/A</v>
      </c>
      <c r="H3" t="str">
        <f>_xll.BDH("CHX US Equity", "SCOPE_3_UPSTREAM_TRANS_DIST", "FY 2021")</f>
        <v>#N/A N/A</v>
      </c>
      <c r="I3" t="str">
        <f>_xll.BDH("CHX US Equity", "SCOPE_3_WASTE_GENRTD_IN_OP", "FY 2021")</f>
        <v>#N/A N/A</v>
      </c>
      <c r="J3" t="str">
        <f>_xll.BDH("CHX US Equity", "SCOPE_3_BUSINESS_TRVL_EMISSIONS", "FY 2021")</f>
        <v>#N/A N/A</v>
      </c>
      <c r="K3" t="str">
        <f>_xll.BDH("CHX US Equity", "SCOPE_3_EMPLOYEE_COMMUTING", "FY 2021")</f>
        <v>#N/A N/A</v>
      </c>
      <c r="L3" t="str">
        <f>_xll.BDH("CHX US Equity", "SCOPE_3_UPSTREAM_LEASED_ASSETS", "FY 2021")</f>
        <v>#N/A N/A</v>
      </c>
      <c r="M3" t="str">
        <f>_xll.BDH("CHX US Equity", "SCOPE_3_DWNSTRM_TRANS_DIST", "FY 2021")</f>
        <v>#N/A N/A</v>
      </c>
      <c r="N3" t="str">
        <f>_xll.BDH("CHX US Equity", "SCOPE_3_PRCSS_OF_SOLD_PRODS", "FY 2021")</f>
        <v>#N/A N/A</v>
      </c>
      <c r="O3" t="str">
        <f>_xll.BDH("CHX US Equity", "SCOPE_3_USE_SOLD_PRODUCTS", "FY 2021")</f>
        <v>#N/A N/A</v>
      </c>
      <c r="P3" t="str">
        <f>_xll.BDH("CHX US Equity", "SCOPE_3_EOL_TRTMNT_PRODS", "FY 2021")</f>
        <v>#N/A N/A</v>
      </c>
      <c r="Q3" t="str">
        <f>_xll.BDH("CHX US Equity", "SCOPE_3_DWNSTRM_LEASE_ASSTS", "FY 2021")</f>
        <v>#N/A N/A</v>
      </c>
      <c r="R3" t="str">
        <f>_xll.BDH("CHX US Equity", "SCOPE_3_FRANCHISES", "FY 2021")</f>
        <v>#N/A N/A</v>
      </c>
      <c r="S3" t="str">
        <f>_xll.BDH("CHX US Equity", "SCOPE_3_INVESTMENTS", "FY 2021")</f>
        <v>#N/A N/A</v>
      </c>
      <c r="T3" t="str">
        <f>_xll.BDH("CHX US Equity", "SCOPE_3_EMISSIONS_OTHER", "FY 2021")</f>
        <v>#N/A N/A</v>
      </c>
      <c r="U3">
        <f>_xll.BDH("CHX US Equity", "ENTERPRISE_VALUE", "FY 2021")</f>
        <v>4671.0159999999996</v>
      </c>
      <c r="V3">
        <f>_xll.BDH("CHX US Equity", "IS_COMP_SALES", "FY 2021")</f>
        <v>3074.99</v>
      </c>
      <c r="W3">
        <f>_xll.BDH("CHX US Equity", "HISTORICAL_MARKET_CAP", "FY 2021")</f>
        <v>4100.6090000000004</v>
      </c>
      <c r="X3" t="str">
        <f>_xll.BDP("CHX US Equity", "NAME")</f>
        <v>CHAMPIONX CORP</v>
      </c>
      <c r="Y3">
        <f>_xll.BDH("CHX US Equity", "IS_AVG_NUM_SH_FOR_EPS", "FY 2021")</f>
        <v>201.57900000000001</v>
      </c>
      <c r="Z3">
        <f>_xll.BDH("CHX US Equity", "PX_LAST", "FY 2021")</f>
        <v>20.21</v>
      </c>
      <c r="AA3">
        <f>_xll.BDH("CHX US Equity", "SHORT_AND_LONG_TERM_DEBT", "FY 2021")</f>
        <v>838.423</v>
      </c>
      <c r="AB3">
        <f>_xll.BDH("CHX US Equity", "CASH_AND_MARKETABLE_SECURITIES", "FY 2021")</f>
        <v>251.678</v>
      </c>
      <c r="AC3">
        <f>_xll.BDH("CHX US Equity", "BS_TOT_ASSET", "FY 2021")</f>
        <v>3534.701</v>
      </c>
    </row>
    <row r="4" spans="1:29" x14ac:dyDescent="0.25">
      <c r="A4" t="s">
        <v>3</v>
      </c>
      <c r="B4" t="str">
        <f>_xll.BDH("CHX US Equity", "GHG_SCOPE_1", "FY 2020")</f>
        <v>#N/A N/A</v>
      </c>
      <c r="C4" t="str">
        <f>_xll.BDH("CHX US Equity", "GHG_SCOPE_2_LOCATION_BASED", "FY 2020")</f>
        <v>#N/A N/A</v>
      </c>
      <c r="D4" t="str">
        <f>_xll.BDH("CHX US Equity", "GHG_SCOPE_3", "FY 2020")</f>
        <v>#N/A N/A</v>
      </c>
      <c r="E4" t="str">
        <f>_xll.BDH("CHX US Equity", "SCOPE_3_PURCH_GOODS_SRVCS", "FY 2020")</f>
        <v>#N/A N/A</v>
      </c>
      <c r="F4" t="str">
        <f>_xll.BDH("CHX US Equity", "SCOPE_3_CAPITAL_GOODS", "FY 2020")</f>
        <v>#N/A N/A</v>
      </c>
      <c r="G4" t="str">
        <f>_xll.BDH("CHX US Equity", "SCOPE_3_FUEL_ENRG_RELATD_ACT", "FY 2020")</f>
        <v>#N/A N/A</v>
      </c>
      <c r="H4" t="str">
        <f>_xll.BDH("CHX US Equity", "SCOPE_3_UPSTREAM_TRANS_DIST", "FY 2020")</f>
        <v>#N/A N/A</v>
      </c>
      <c r="I4" t="str">
        <f>_xll.BDH("CHX US Equity", "SCOPE_3_WASTE_GENRTD_IN_OP", "FY 2020")</f>
        <v>#N/A N/A</v>
      </c>
      <c r="J4" t="str">
        <f>_xll.BDH("CHX US Equity", "SCOPE_3_BUSINESS_TRVL_EMISSIONS", "FY 2020")</f>
        <v>#N/A N/A</v>
      </c>
      <c r="K4" t="str">
        <f>_xll.BDH("CHX US Equity", "SCOPE_3_EMPLOYEE_COMMUTING", "FY 2020")</f>
        <v>#N/A N/A</v>
      </c>
      <c r="L4" t="str">
        <f>_xll.BDH("CHX US Equity", "SCOPE_3_UPSTREAM_LEASED_ASSETS", "FY 2020")</f>
        <v>#N/A N/A</v>
      </c>
      <c r="M4" t="str">
        <f>_xll.BDH("CHX US Equity", "SCOPE_3_DWNSTRM_TRANS_DIST", "FY 2020")</f>
        <v>#N/A N/A</v>
      </c>
      <c r="N4" t="str">
        <f>_xll.BDH("CHX US Equity", "SCOPE_3_PRCSS_OF_SOLD_PRODS", "FY 2020")</f>
        <v>#N/A N/A</v>
      </c>
      <c r="O4" t="str">
        <f>_xll.BDH("CHX US Equity", "SCOPE_3_USE_SOLD_PRODUCTS", "FY 2020")</f>
        <v>#N/A N/A</v>
      </c>
      <c r="P4" t="str">
        <f>_xll.BDH("CHX US Equity", "SCOPE_3_EOL_TRTMNT_PRODS", "FY 2020")</f>
        <v>#N/A N/A</v>
      </c>
      <c r="Q4" t="str">
        <f>_xll.BDH("CHX US Equity", "SCOPE_3_DWNSTRM_LEASE_ASSTS", "FY 2020")</f>
        <v>#N/A N/A</v>
      </c>
      <c r="R4" t="str">
        <f>_xll.BDH("CHX US Equity", "SCOPE_3_FRANCHISES", "FY 2020")</f>
        <v>#N/A N/A</v>
      </c>
      <c r="S4" t="str">
        <f>_xll.BDH("CHX US Equity", "SCOPE_3_INVESTMENTS", "FY 2020")</f>
        <v>#N/A N/A</v>
      </c>
      <c r="T4" t="str">
        <f>_xll.BDH("CHX US Equity", "SCOPE_3_EMISSIONS_OTHER", "FY 2020")</f>
        <v>#N/A N/A</v>
      </c>
      <c r="U4">
        <f>_xll.BDH("CHX US Equity", "ENTERPRISE_VALUE", "FY 2020")</f>
        <v>3905.03</v>
      </c>
      <c r="V4">
        <f>_xll.BDH("CHX US Equity", "IS_COMP_SALES", "FY 2020")</f>
        <v>1899.9960000000001</v>
      </c>
      <c r="W4">
        <f>_xll.BDH("CHX US Equity", "HISTORICAL_MARKET_CAP", "FY 2020")</f>
        <v>3066.12</v>
      </c>
      <c r="X4" t="str">
        <f>_xll.BDP("CHX US Equity", "NAME")</f>
        <v>CHAMPIONX CORP</v>
      </c>
      <c r="Y4">
        <f>_xll.BDH("CHX US Equity", "IS_AVG_NUM_SH_FOR_EPS", "FY 2020")</f>
        <v>148.37</v>
      </c>
      <c r="Z4">
        <f>_xll.BDH("CHX US Equity", "PX_LAST", "FY 2020")</f>
        <v>15.3</v>
      </c>
      <c r="AA4">
        <f>_xll.BDH("CHX US Equity", "SHORT_AND_LONG_TERM_DEBT", "FY 2020")</f>
        <v>1053.7270000000001</v>
      </c>
      <c r="AB4">
        <f>_xll.BDH("CHX US Equity", "CASH_AND_MARKETABLE_SECURITIES", "FY 2020")</f>
        <v>201.42099999999999</v>
      </c>
      <c r="AC4">
        <f>_xll.BDH("CHX US Equity", "BS_TOT_ASSET", "FY 2020")</f>
        <v>3475.7759999999998</v>
      </c>
    </row>
    <row r="5" spans="1:29" x14ac:dyDescent="0.25">
      <c r="A5" t="s">
        <v>4</v>
      </c>
      <c r="B5" t="str">
        <f>_xll.BDH("CHX US Equity", "GHG_SCOPE_1", "FY 2019")</f>
        <v>#N/A N/A</v>
      </c>
      <c r="C5" t="str">
        <f>_xll.BDH("CHX US Equity", "GHG_SCOPE_2_LOCATION_BASED", "FY 2019")</f>
        <v>#N/A N/A</v>
      </c>
      <c r="D5" t="str">
        <f>_xll.BDH("CHX US Equity", "GHG_SCOPE_3", "FY 2019")</f>
        <v>#N/A N/A</v>
      </c>
      <c r="E5" t="str">
        <f>_xll.BDH("CHX US Equity", "SCOPE_3_PURCH_GOODS_SRVCS", "FY 2019")</f>
        <v>#N/A N/A</v>
      </c>
      <c r="F5" t="str">
        <f>_xll.BDH("CHX US Equity", "SCOPE_3_CAPITAL_GOODS", "FY 2019")</f>
        <v>#N/A N/A</v>
      </c>
      <c r="G5" t="str">
        <f>_xll.BDH("CHX US Equity", "SCOPE_3_FUEL_ENRG_RELATD_ACT", "FY 2019")</f>
        <v>#N/A N/A</v>
      </c>
      <c r="H5" t="str">
        <f>_xll.BDH("CHX US Equity", "SCOPE_3_UPSTREAM_TRANS_DIST", "FY 2019")</f>
        <v>#N/A N/A</v>
      </c>
      <c r="I5" t="str">
        <f>_xll.BDH("CHX US Equity", "SCOPE_3_WASTE_GENRTD_IN_OP", "FY 2019")</f>
        <v>#N/A N/A</v>
      </c>
      <c r="J5" t="str">
        <f>_xll.BDH("CHX US Equity", "SCOPE_3_BUSINESS_TRVL_EMISSIONS", "FY 2019")</f>
        <v>#N/A N/A</v>
      </c>
      <c r="K5" t="str">
        <f>_xll.BDH("CHX US Equity", "SCOPE_3_EMPLOYEE_COMMUTING", "FY 2019")</f>
        <v>#N/A N/A</v>
      </c>
      <c r="L5" t="str">
        <f>_xll.BDH("CHX US Equity", "SCOPE_3_UPSTREAM_LEASED_ASSETS", "FY 2019")</f>
        <v>#N/A N/A</v>
      </c>
      <c r="M5" t="str">
        <f>_xll.BDH("CHX US Equity", "SCOPE_3_DWNSTRM_TRANS_DIST", "FY 2019")</f>
        <v>#N/A N/A</v>
      </c>
      <c r="N5" t="str">
        <f>_xll.BDH("CHX US Equity", "SCOPE_3_PRCSS_OF_SOLD_PRODS", "FY 2019")</f>
        <v>#N/A N/A</v>
      </c>
      <c r="O5" t="str">
        <f>_xll.BDH("CHX US Equity", "SCOPE_3_USE_SOLD_PRODUCTS", "FY 2019")</f>
        <v>#N/A N/A</v>
      </c>
      <c r="P5" t="str">
        <f>_xll.BDH("CHX US Equity", "SCOPE_3_EOL_TRTMNT_PRODS", "FY 2019")</f>
        <v>#N/A N/A</v>
      </c>
      <c r="Q5" t="str">
        <f>_xll.BDH("CHX US Equity", "SCOPE_3_DWNSTRM_LEASE_ASSTS", "FY 2019")</f>
        <v>#N/A N/A</v>
      </c>
      <c r="R5" t="str">
        <f>_xll.BDH("CHX US Equity", "SCOPE_3_FRANCHISES", "FY 2019")</f>
        <v>#N/A N/A</v>
      </c>
      <c r="S5" t="str">
        <f>_xll.BDH("CHX US Equity", "SCOPE_3_INVESTMENTS", "FY 2019")</f>
        <v>#N/A N/A</v>
      </c>
      <c r="T5" t="str">
        <f>_xll.BDH("CHX US Equity", "SCOPE_3_EMISSIONS_OTHER", "FY 2019")</f>
        <v>#N/A N/A</v>
      </c>
      <c r="U5">
        <f>_xll.BDH("CHX US Equity", "ENTERPRISE_VALUE", "FY 2019")</f>
        <v>3177.6190000000001</v>
      </c>
      <c r="V5">
        <f>_xll.BDH("CHX US Equity", "IS_COMP_SALES", "FY 2019")</f>
        <v>1131.251</v>
      </c>
      <c r="W5">
        <f>_xll.BDH("CHX US Equity", "HISTORICAL_MARKET_CAP", "FY 2019")</f>
        <v>2617.9499999999998</v>
      </c>
      <c r="X5" t="str">
        <f>_xll.BDP("CHX US Equity", "NAME")</f>
        <v>CHAMPIONX CORP</v>
      </c>
      <c r="Y5">
        <f>_xll.BDH("CHX US Equity", "IS_AVG_NUM_SH_FOR_EPS", "FY 2019")</f>
        <v>77.427000000000007</v>
      </c>
      <c r="Z5">
        <f>_xll.BDH("CHX US Equity", "PX_LAST", "FY 2019")</f>
        <v>33.78</v>
      </c>
      <c r="AA5">
        <f>_xll.BDH("CHX US Equity", "SHORT_AND_LONG_TERM_DEBT", "FY 2019")</f>
        <v>591.70500000000004</v>
      </c>
      <c r="AB5">
        <f>_xll.BDH("CHX US Equity", "CASH_AND_MARKETABLE_SECURITIES", "FY 2019")</f>
        <v>35.29</v>
      </c>
      <c r="AC5">
        <f>_xll.BDH("CHX US Equity", "BS_TOT_ASSET", "FY 2019")</f>
        <v>1922.825</v>
      </c>
    </row>
    <row r="6" spans="1:29" x14ac:dyDescent="0.25">
      <c r="A6" t="s">
        <v>5</v>
      </c>
      <c r="B6" t="str">
        <f>_xll.BDH("CHX US Equity", "GHG_SCOPE_1", "FY 2018")</f>
        <v>#N/A N/A</v>
      </c>
      <c r="C6" t="str">
        <f>_xll.BDH("CHX US Equity", "GHG_SCOPE_2_LOCATION_BASED", "FY 2018")</f>
        <v>#N/A N/A</v>
      </c>
      <c r="D6" t="str">
        <f>_xll.BDH("CHX US Equity", "GHG_SCOPE_3", "FY 2018")</f>
        <v>#N/A N/A</v>
      </c>
      <c r="E6" t="str">
        <f>_xll.BDH("CHX US Equity", "SCOPE_3_PURCH_GOODS_SRVCS", "FY 2018")</f>
        <v>#N/A N/A</v>
      </c>
      <c r="F6" t="str">
        <f>_xll.BDH("CHX US Equity", "SCOPE_3_CAPITAL_GOODS", "FY 2018")</f>
        <v>#N/A N/A</v>
      </c>
      <c r="G6" t="str">
        <f>_xll.BDH("CHX US Equity", "SCOPE_3_FUEL_ENRG_RELATD_ACT", "FY 2018")</f>
        <v>#N/A N/A</v>
      </c>
      <c r="H6" t="str">
        <f>_xll.BDH("CHX US Equity", "SCOPE_3_UPSTREAM_TRANS_DIST", "FY 2018")</f>
        <v>#N/A N/A</v>
      </c>
      <c r="I6" t="str">
        <f>_xll.BDH("CHX US Equity", "SCOPE_3_WASTE_GENRTD_IN_OP", "FY 2018")</f>
        <v>#N/A N/A</v>
      </c>
      <c r="J6" t="str">
        <f>_xll.BDH("CHX US Equity", "SCOPE_3_BUSINESS_TRVL_EMISSIONS", "FY 2018")</f>
        <v>#N/A N/A</v>
      </c>
      <c r="K6" t="str">
        <f>_xll.BDH("CHX US Equity", "SCOPE_3_EMPLOYEE_COMMUTING", "FY 2018")</f>
        <v>#N/A N/A</v>
      </c>
      <c r="L6" t="str">
        <f>_xll.BDH("CHX US Equity", "SCOPE_3_UPSTREAM_LEASED_ASSETS", "FY 2018")</f>
        <v>#N/A N/A</v>
      </c>
      <c r="M6" t="str">
        <f>_xll.BDH("CHX US Equity", "SCOPE_3_DWNSTRM_TRANS_DIST", "FY 2018")</f>
        <v>#N/A N/A</v>
      </c>
      <c r="N6" t="str">
        <f>_xll.BDH("CHX US Equity", "SCOPE_3_PRCSS_OF_SOLD_PRODS", "FY 2018")</f>
        <v>#N/A N/A</v>
      </c>
      <c r="O6" t="str">
        <f>_xll.BDH("CHX US Equity", "SCOPE_3_USE_SOLD_PRODUCTS", "FY 2018")</f>
        <v>#N/A N/A</v>
      </c>
      <c r="P6" t="str">
        <f>_xll.BDH("CHX US Equity", "SCOPE_3_EOL_TRTMNT_PRODS", "FY 2018")</f>
        <v>#N/A N/A</v>
      </c>
      <c r="Q6" t="str">
        <f>_xll.BDH("CHX US Equity", "SCOPE_3_DWNSTRM_LEASE_ASSTS", "FY 2018")</f>
        <v>#N/A N/A</v>
      </c>
      <c r="R6" t="str">
        <f>_xll.BDH("CHX US Equity", "SCOPE_3_FRANCHISES", "FY 2018")</f>
        <v>#N/A N/A</v>
      </c>
      <c r="S6" t="str">
        <f>_xll.BDH("CHX US Equity", "SCOPE_3_INVESTMENTS", "FY 2018")</f>
        <v>#N/A N/A</v>
      </c>
      <c r="T6" t="str">
        <f>_xll.BDH("CHX US Equity", "SCOPE_3_EMISSIONS_OTHER", "FY 2018")</f>
        <v>#N/A N/A</v>
      </c>
      <c r="U6">
        <f>_xll.BDH("CHX US Equity", "ENTERPRISE_VALUE", "FY 2018")</f>
        <v>2724.145</v>
      </c>
      <c r="V6">
        <f>_xll.BDH("CHX US Equity", "IS_COMP_SALES", "FY 2018")</f>
        <v>1216.646</v>
      </c>
      <c r="W6">
        <f>_xll.BDH("CHX US Equity", "HISTORICAL_MARKET_CAP", "FY 2018")</f>
        <v>2095.9920000000002</v>
      </c>
      <c r="X6" t="str">
        <f>_xll.BDP("CHX US Equity", "NAME")</f>
        <v>CHAMPIONX CORP</v>
      </c>
      <c r="Y6">
        <f>_xll.BDH("CHX US Equity", "IS_AVG_NUM_SH_FOR_EPS", "FY 2018")</f>
        <v>77.341999999999999</v>
      </c>
      <c r="Z6">
        <f>_xll.BDH("CHX US Equity", "PX_LAST", "FY 2018")</f>
        <v>27.08</v>
      </c>
      <c r="AA6">
        <f>_xll.BDH("CHX US Equity", "SHORT_AND_LONG_TERM_DEBT", "FY 2018")</f>
        <v>667.52700000000004</v>
      </c>
      <c r="AB6">
        <f>_xll.BDH("CHX US Equity", "CASH_AND_MARKETABLE_SECURITIES", "FY 2018")</f>
        <v>41.832000000000001</v>
      </c>
      <c r="AC6">
        <f>_xll.BDH("CHX US Equity", "BS_TOT_ASSET", "FY 2018")</f>
        <v>1973.116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Trader69</dc:creator>
  <cp:lastModifiedBy>Trader69</cp:lastModifiedBy>
  <dcterms:created xsi:type="dcterms:W3CDTF">2025-07-24T14:13:44Z</dcterms:created>
  <dcterms:modified xsi:type="dcterms:W3CDTF">2025-07-28T19:47:49Z</dcterms:modified>
</cp:coreProperties>
</file>