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<sst xmlns="http://schemas.openxmlformats.org/spreadsheetml/2006/main" count="21" uniqueCount="21">
  <si>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TALO US Equity 2018</t>
  </si>
  <si>
    <t>TALO US Equity 2019</t>
  </si>
  <si>
    <t>TALO US Equity 2020</t>
  </si>
  <si>
    <t>TALO US Equity 2021</t>
  </si>
  <si>
    <t>TALO US Equity 2022</t>
  </si>
  <si>
    <t>TALO US Equity 2023</t>
  </si>
  <si>
    <t>TALO US Equity 2024</t>
  </si>
  <si>
    <t>TATN RX Equity 2018</t>
  </si>
  <si>
    <t>TATN RX Equity 2019</t>
  </si>
  <si>
    <t>TATN RX Equity 2020</t>
  </si>
  <si>
    <t>TATN RX Equity 2021</t>
  </si>
  <si>
    <t>TATN RX Equity 2022</t>
  </si>
  <si>
    <t>TATN RX Equity 2023</t>
  </si>
  <si>
    <t>TATN RX Equity 2024</t>
  </si>
  <si>
    <t>TAQA UH Equity 2018</t>
  </si>
  <si>
    <t>TAQA UH Equity 2019</t>
  </si>
  <si>
    <t>TAQA UH Equity 2020</t>
  </si>
  <si>
    <t>TAQA UH Equity 2021</t>
  </si>
  <si>
    <t>TAQA UH Equity 2022</t>
  </si>
  <si>
    <t>TAQA UH Equity 2023</t>
  </si>
  <si>
    <t>TAQA UH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</si>
</sst>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A1" t="s">
        <v>0</v>
      </c>
      <c r="B1">
        <f>BDH("TALO US Equity", "GHG_SCOPE_1", "FY 2018")</f>
        <v>0</v>
      </c>
      <c r="C1">
        <f>BDH("TALO US Equity", "GHG_SCOPE_2_LOCATION_BASED", "FY 2018")</f>
        <v>0</v>
      </c>
      <c r="D1">
        <f>BDH("TALO US Equity", "GHG_SCOPE_3", "FY 2018")</f>
        <v>0</v>
      </c>
      <c r="E1">
        <f>BDH("TALO US Equity", "SCOPE_3_PURCH_GOODS_SRVCS", "FY 2018")</f>
        <v>0</v>
      </c>
      <c r="F1">
        <f>BDH("TALO US Equity", "SCOPE_3_CAPITAL_GOODS", "FY 2018")</f>
        <v>0</v>
      </c>
      <c r="G1">
        <f>BDH("TALO US Equity", "SCOPE_3_FUEL_ENRG_RELATD_ACT", "FY 2018")</f>
        <v>0</v>
      </c>
      <c r="H1">
        <f>BDH("TALO US Equity", "SCOPE_3_UPSTREAM_TRANS_DIST", "FY 2018")</f>
        <v>0</v>
      </c>
      <c r="I1">
        <f>BDH("TALO US Equity", "SCOPE_3_WASTE_GENRTD_IN_OP", "FY 2018")</f>
        <v>0</v>
      </c>
      <c r="J1">
        <f>BDH("TALO US Equity", "SCOPE_3_BUSINESS_TRVL_EMISSIONS", "FY 2018")</f>
        <v>0</v>
      </c>
      <c r="K1">
        <f>BDH("TALO US Equity", "SCOPE_3_EMPLOYEE_COMMUTING", "FY 2018")</f>
        <v>0</v>
      </c>
      <c r="L1">
        <f>BDH("TALO US Equity", "SCOPE_3_UPSTREAM_LEASED_ASSETS", "FY 2018")</f>
        <v>0</v>
      </c>
      <c r="M1">
        <f>BDH("TALO US Equity", "SCOPE_3_DWNSTRM_TRANS_DIST", "FY 2018")</f>
        <v>0</v>
      </c>
      <c r="N1">
        <f>BDH("TALO US Equity", "SCOPE_3_PRCSS_OF_SOLD_PRODS", "FY 2018")</f>
        <v>0</v>
      </c>
      <c r="O1">
        <f>BDH("TALO US Equity", "SCOPE_3_USE_SOLD_PRODUCTS", "FY 2018")</f>
        <v>0</v>
      </c>
      <c r="P1">
        <f>BDH("TALO US Equity", "SCOPE_3_EOL_TRTMNT_PRODS", "FY 2018")</f>
        <v>0</v>
      </c>
      <c r="Q1">
        <f>BDH("TALO US Equity", "SCOPE_3_DWNSTRM_LEASE_ASSTS", "FY 2018")</f>
        <v>0</v>
      </c>
      <c r="R1">
        <f>BDH("TALO US Equity", "SCOPE_3_FRANCHISES", "FY 2018")</f>
        <v>0</v>
      </c>
      <c r="S1">
        <f>BDH("TALO US Equity", "SCOPE_3_INVESTMENTS", "FY 2018")</f>
        <v>0</v>
      </c>
      <c r="T1">
        <f>BDH("TALO US Equity", "SCOPE_3_EMISSIONS_OTHER", "FY 2018")</f>
        <v>0</v>
      </c>
      <c r="U1">
        <f>BDH("TALO US Equity", "ENTERPRISE_VALUE", "FY 2018")</f>
        <v>0</v>
      </c>
      <c r="V1">
        <f>BDH("TALO US Equity", "IS_COMP_SALES", "FY 2018")</f>
        <v>0</v>
      </c>
      <c r="W1">
        <f>BDH("TALO US Equity", "HISTORICAL_MARKET_CAP", "FY 2018")</f>
        <v>0</v>
      </c>
      <c r="X1">
        <f>BDP("TALO US Equity", "NAME")</f>
        <v>0</v>
      </c>
      <c r="Y1">
        <f>BDH("TALO US Equity", "IS_AVG_NUM_SH_FOR_EPS", "FY 2018")</f>
        <v>0</v>
      </c>
      <c r="Z1">
        <f>BDH("TALO US Equity", "PX_LAST", "FY 2018")</f>
        <v>0</v>
      </c>
      <c r="AA1">
        <f>BDH("TALO US Equity", "SHORT_AND_LONG_TERM_DEBT", "FY 2018")</f>
        <v>0</v>
      </c>
      <c r="AB1">
        <f>BDH("TALO US Equity", "CASH_AND_MARKETABLE_SECURITIES", "FY 2018")</f>
        <v>0</v>
      </c>
      <c r="AC1">
        <f>BDH("TALO US Equity", "BS_TOT_ASSET", "FY 2018")</f>
        <v>0</v>
      </c>
    </row>
    <row r="2" spans="1:29">
      <c r="A2" t="s">
        <v>1</v>
      </c>
      <c r="B2">
        <f>BDH("TALO US Equity", "GHG_SCOPE_1", "FY 2019")</f>
        <v>0</v>
      </c>
      <c r="C2">
        <f>BDH("TALO US Equity", "GHG_SCOPE_2_LOCATION_BASED", "FY 2019")</f>
        <v>0</v>
      </c>
      <c r="D2">
        <f>BDH("TALO US Equity", "GHG_SCOPE_3", "FY 2019")</f>
        <v>0</v>
      </c>
      <c r="E2">
        <f>BDH("TALO US Equity", "SCOPE_3_PURCH_GOODS_SRVCS", "FY 2019")</f>
        <v>0</v>
      </c>
      <c r="F2">
        <f>BDH("TALO US Equity", "SCOPE_3_CAPITAL_GOODS", "FY 2019")</f>
        <v>0</v>
      </c>
      <c r="G2">
        <f>BDH("TALO US Equity", "SCOPE_3_FUEL_ENRG_RELATD_ACT", "FY 2019")</f>
        <v>0</v>
      </c>
      <c r="H2">
        <f>BDH("TALO US Equity", "SCOPE_3_UPSTREAM_TRANS_DIST", "FY 2019")</f>
        <v>0</v>
      </c>
      <c r="I2">
        <f>BDH("TALO US Equity", "SCOPE_3_WASTE_GENRTD_IN_OP", "FY 2019")</f>
        <v>0</v>
      </c>
      <c r="J2">
        <f>BDH("TALO US Equity", "SCOPE_3_BUSINESS_TRVL_EMISSIONS", "FY 2019")</f>
        <v>0</v>
      </c>
      <c r="K2">
        <f>BDH("TALO US Equity", "SCOPE_3_EMPLOYEE_COMMUTING", "FY 2019")</f>
        <v>0</v>
      </c>
      <c r="L2">
        <f>BDH("TALO US Equity", "SCOPE_3_UPSTREAM_LEASED_ASSETS", "FY 2019")</f>
        <v>0</v>
      </c>
      <c r="M2">
        <f>BDH("TALO US Equity", "SCOPE_3_DWNSTRM_TRANS_DIST", "FY 2019")</f>
        <v>0</v>
      </c>
      <c r="N2">
        <f>BDH("TALO US Equity", "SCOPE_3_PRCSS_OF_SOLD_PRODS", "FY 2019")</f>
        <v>0</v>
      </c>
      <c r="O2">
        <f>BDH("TALO US Equity", "SCOPE_3_USE_SOLD_PRODUCTS", "FY 2019")</f>
        <v>0</v>
      </c>
      <c r="P2">
        <f>BDH("TALO US Equity", "SCOPE_3_EOL_TRTMNT_PRODS", "FY 2019")</f>
        <v>0</v>
      </c>
      <c r="Q2">
        <f>BDH("TALO US Equity", "SCOPE_3_DWNSTRM_LEASE_ASSTS", "FY 2019")</f>
        <v>0</v>
      </c>
      <c r="R2">
        <f>BDH("TALO US Equity", "SCOPE_3_FRANCHISES", "FY 2019")</f>
        <v>0</v>
      </c>
      <c r="S2">
        <f>BDH("TALO US Equity", "SCOPE_3_INVESTMENTS", "FY 2019")</f>
        <v>0</v>
      </c>
      <c r="T2">
        <f>BDH("TALO US Equity", "SCOPE_3_EMISSIONS_OTHER", "FY 2019")</f>
        <v>0</v>
      </c>
      <c r="U2">
        <f>BDH("TALO US Equity", "ENTERPRISE_VALUE", "FY 2019")</f>
        <v>0</v>
      </c>
      <c r="V2">
        <f>BDH("TALO US Equity", "IS_COMP_SALES", "FY 2019")</f>
        <v>0</v>
      </c>
      <c r="W2">
        <f>BDH("TALO US Equity", "HISTORICAL_MARKET_CAP", "FY 2019")</f>
        <v>0</v>
      </c>
      <c r="X2">
        <f>BDP("TALO US Equity", "NAME")</f>
        <v>0</v>
      </c>
      <c r="Y2">
        <f>BDH("TALO US Equity", "IS_AVG_NUM_SH_FOR_EPS", "FY 2019")</f>
        <v>0</v>
      </c>
      <c r="Z2">
        <f>BDH("TALO US Equity", "PX_LAST", "FY 2019")</f>
        <v>0</v>
      </c>
      <c r="AA2">
        <f>BDH("TALO US Equity", "SHORT_AND_LONG_TERM_DEBT", "FY 2019")</f>
        <v>0</v>
      </c>
      <c r="AB2">
        <f>BDH("TALO US Equity", "CASH_AND_MARKETABLE_SECURITIES", "FY 2019")</f>
        <v>0</v>
      </c>
      <c r="AC2">
        <f>BDH("TALO US Equity", "BS_TOT_ASSET", "FY 2019")</f>
        <v>0</v>
      </c>
    </row>
    <row r="3" spans="1:29">
      <c r="A3" t="s">
        <v>2</v>
      </c>
      <c r="B3">
        <f>BDH("TALO US Equity", "GHG_SCOPE_1", "FY 2020")</f>
        <v>0</v>
      </c>
      <c r="C3">
        <f>BDH("TALO US Equity", "GHG_SCOPE_2_LOCATION_BASED", "FY 2020")</f>
        <v>0</v>
      </c>
      <c r="D3">
        <f>BDH("TALO US Equity", "GHG_SCOPE_3", "FY 2020")</f>
        <v>0</v>
      </c>
      <c r="E3">
        <f>BDH("TALO US Equity", "SCOPE_3_PURCH_GOODS_SRVCS", "FY 2020")</f>
        <v>0</v>
      </c>
      <c r="F3">
        <f>BDH("TALO US Equity", "SCOPE_3_CAPITAL_GOODS", "FY 2020")</f>
        <v>0</v>
      </c>
      <c r="G3">
        <f>BDH("TALO US Equity", "SCOPE_3_FUEL_ENRG_RELATD_ACT", "FY 2020")</f>
        <v>0</v>
      </c>
      <c r="H3">
        <f>BDH("TALO US Equity", "SCOPE_3_UPSTREAM_TRANS_DIST", "FY 2020")</f>
        <v>0</v>
      </c>
      <c r="I3">
        <f>BDH("TALO US Equity", "SCOPE_3_WASTE_GENRTD_IN_OP", "FY 2020")</f>
        <v>0</v>
      </c>
      <c r="J3">
        <f>BDH("TALO US Equity", "SCOPE_3_BUSINESS_TRVL_EMISSIONS", "FY 2020")</f>
        <v>0</v>
      </c>
      <c r="K3">
        <f>BDH("TALO US Equity", "SCOPE_3_EMPLOYEE_COMMUTING", "FY 2020")</f>
        <v>0</v>
      </c>
      <c r="L3">
        <f>BDH("TALO US Equity", "SCOPE_3_UPSTREAM_LEASED_ASSETS", "FY 2020")</f>
        <v>0</v>
      </c>
      <c r="M3">
        <f>BDH("TALO US Equity", "SCOPE_3_DWNSTRM_TRANS_DIST", "FY 2020")</f>
        <v>0</v>
      </c>
      <c r="N3">
        <f>BDH("TALO US Equity", "SCOPE_3_PRCSS_OF_SOLD_PRODS", "FY 2020")</f>
        <v>0</v>
      </c>
      <c r="O3">
        <f>BDH("TALO US Equity", "SCOPE_3_USE_SOLD_PRODUCTS", "FY 2020")</f>
        <v>0</v>
      </c>
      <c r="P3">
        <f>BDH("TALO US Equity", "SCOPE_3_EOL_TRTMNT_PRODS", "FY 2020")</f>
        <v>0</v>
      </c>
      <c r="Q3">
        <f>BDH("TALO US Equity", "SCOPE_3_DWNSTRM_LEASE_ASSTS", "FY 2020")</f>
        <v>0</v>
      </c>
      <c r="R3">
        <f>BDH("TALO US Equity", "SCOPE_3_FRANCHISES", "FY 2020")</f>
        <v>0</v>
      </c>
      <c r="S3">
        <f>BDH("TALO US Equity", "SCOPE_3_INVESTMENTS", "FY 2020")</f>
        <v>0</v>
      </c>
      <c r="T3">
        <f>BDH("TALO US Equity", "SCOPE_3_EMISSIONS_OTHER", "FY 2020")</f>
        <v>0</v>
      </c>
      <c r="U3">
        <f>BDH("TALO US Equity", "ENTERPRISE_VALUE", "FY 2020")</f>
        <v>0</v>
      </c>
      <c r="V3">
        <f>BDH("TALO US Equity", "IS_COMP_SALES", "FY 2020")</f>
        <v>0</v>
      </c>
      <c r="W3">
        <f>BDH("TALO US Equity", "HISTORICAL_MARKET_CAP", "FY 2020")</f>
        <v>0</v>
      </c>
      <c r="X3">
        <f>BDP("TALO US Equity", "NAME")</f>
        <v>0</v>
      </c>
      <c r="Y3">
        <f>BDH("TALO US Equity", "IS_AVG_NUM_SH_FOR_EPS", "FY 2020")</f>
        <v>0</v>
      </c>
      <c r="Z3">
        <f>BDH("TALO US Equity", "PX_LAST", "FY 2020")</f>
        <v>0</v>
      </c>
      <c r="AA3">
        <f>BDH("TALO US Equity", "SHORT_AND_LONG_TERM_DEBT", "FY 2020")</f>
        <v>0</v>
      </c>
      <c r="AB3">
        <f>BDH("TALO US Equity", "CASH_AND_MARKETABLE_SECURITIES", "FY 2020")</f>
        <v>0</v>
      </c>
      <c r="AC3">
        <f>BDH("TALO US Equity", "BS_TOT_ASSET", "FY 2020")</f>
        <v>0</v>
      </c>
    </row>
    <row r="4" spans="1:29">
      <c r="A4" t="s">
        <v>3</v>
      </c>
      <c r="B4">
        <f>BDH("TALO US Equity", "GHG_SCOPE_1", "FY 2021")</f>
        <v>0</v>
      </c>
      <c r="C4">
        <f>BDH("TALO US Equity", "GHG_SCOPE_2_LOCATION_BASED", "FY 2021")</f>
        <v>0</v>
      </c>
      <c r="D4">
        <f>BDH("TALO US Equity", "GHG_SCOPE_3", "FY 2021")</f>
        <v>0</v>
      </c>
      <c r="E4">
        <f>BDH("TALO US Equity", "SCOPE_3_PURCH_GOODS_SRVCS", "FY 2021")</f>
        <v>0</v>
      </c>
      <c r="F4">
        <f>BDH("TALO US Equity", "SCOPE_3_CAPITAL_GOODS", "FY 2021")</f>
        <v>0</v>
      </c>
      <c r="G4">
        <f>BDH("TALO US Equity", "SCOPE_3_FUEL_ENRG_RELATD_ACT", "FY 2021")</f>
        <v>0</v>
      </c>
      <c r="H4">
        <f>BDH("TALO US Equity", "SCOPE_3_UPSTREAM_TRANS_DIST", "FY 2021")</f>
        <v>0</v>
      </c>
      <c r="I4">
        <f>BDH("TALO US Equity", "SCOPE_3_WASTE_GENRTD_IN_OP", "FY 2021")</f>
        <v>0</v>
      </c>
      <c r="J4">
        <f>BDH("TALO US Equity", "SCOPE_3_BUSINESS_TRVL_EMISSIONS", "FY 2021")</f>
        <v>0</v>
      </c>
      <c r="K4">
        <f>BDH("TALO US Equity", "SCOPE_3_EMPLOYEE_COMMUTING", "FY 2021")</f>
        <v>0</v>
      </c>
      <c r="L4">
        <f>BDH("TALO US Equity", "SCOPE_3_UPSTREAM_LEASED_ASSETS", "FY 2021")</f>
        <v>0</v>
      </c>
      <c r="M4">
        <f>BDH("TALO US Equity", "SCOPE_3_DWNSTRM_TRANS_DIST", "FY 2021")</f>
        <v>0</v>
      </c>
      <c r="N4">
        <f>BDH("TALO US Equity", "SCOPE_3_PRCSS_OF_SOLD_PRODS", "FY 2021")</f>
        <v>0</v>
      </c>
      <c r="O4">
        <f>BDH("TALO US Equity", "SCOPE_3_USE_SOLD_PRODUCTS", "FY 2021")</f>
        <v>0</v>
      </c>
      <c r="P4">
        <f>BDH("TALO US Equity", "SCOPE_3_EOL_TRTMNT_PRODS", "FY 2021")</f>
        <v>0</v>
      </c>
      <c r="Q4">
        <f>BDH("TALO US Equity", "SCOPE_3_DWNSTRM_LEASE_ASSTS", "FY 2021")</f>
        <v>0</v>
      </c>
      <c r="R4">
        <f>BDH("TALO US Equity", "SCOPE_3_FRANCHISES", "FY 2021")</f>
        <v>0</v>
      </c>
      <c r="S4">
        <f>BDH("TALO US Equity", "SCOPE_3_INVESTMENTS", "FY 2021")</f>
        <v>0</v>
      </c>
      <c r="T4">
        <f>BDH("TALO US Equity", "SCOPE_3_EMISSIONS_OTHER", "FY 2021")</f>
        <v>0</v>
      </c>
      <c r="U4">
        <f>BDH("TALO US Equity", "ENTERPRISE_VALUE", "FY 2021")</f>
        <v>0</v>
      </c>
      <c r="V4">
        <f>BDH("TALO US Equity", "IS_COMP_SALES", "FY 2021")</f>
        <v>0</v>
      </c>
      <c r="W4">
        <f>BDH("TALO US Equity", "HISTORICAL_MARKET_CAP", "FY 2021")</f>
        <v>0</v>
      </c>
      <c r="X4">
        <f>BDP("TALO US Equity", "NAME")</f>
        <v>0</v>
      </c>
      <c r="Y4">
        <f>BDH("TALO US Equity", "IS_AVG_NUM_SH_FOR_EPS", "FY 2021")</f>
        <v>0</v>
      </c>
      <c r="Z4">
        <f>BDH("TALO US Equity", "PX_LAST", "FY 2021")</f>
        <v>0</v>
      </c>
      <c r="AA4">
        <f>BDH("TALO US Equity", "SHORT_AND_LONG_TERM_DEBT", "FY 2021")</f>
        <v>0</v>
      </c>
      <c r="AB4">
        <f>BDH("TALO US Equity", "CASH_AND_MARKETABLE_SECURITIES", "FY 2021")</f>
        <v>0</v>
      </c>
      <c r="AC4">
        <f>BDH("TALO US Equity", "BS_TOT_ASSET", "FY 2021")</f>
        <v>0</v>
      </c>
    </row>
    <row r="5" spans="1:29">
      <c r="A5" t="s">
        <v>4</v>
      </c>
      <c r="B5">
        <f>BDH("TALO US Equity", "GHG_SCOPE_1", "FY 2022")</f>
        <v>0</v>
      </c>
      <c r="C5">
        <f>BDH("TALO US Equity", "GHG_SCOPE_2_LOCATION_BASED", "FY 2022")</f>
        <v>0</v>
      </c>
      <c r="D5">
        <f>BDH("TALO US Equity", "GHG_SCOPE_3", "FY 2022")</f>
        <v>0</v>
      </c>
      <c r="E5">
        <f>BDH("TALO US Equity", "SCOPE_3_PURCH_GOODS_SRVCS", "FY 2022")</f>
        <v>0</v>
      </c>
      <c r="F5">
        <f>BDH("TALO US Equity", "SCOPE_3_CAPITAL_GOODS", "FY 2022")</f>
        <v>0</v>
      </c>
      <c r="G5">
        <f>BDH("TALO US Equity", "SCOPE_3_FUEL_ENRG_RELATD_ACT", "FY 2022")</f>
        <v>0</v>
      </c>
      <c r="H5">
        <f>BDH("TALO US Equity", "SCOPE_3_UPSTREAM_TRANS_DIST", "FY 2022")</f>
        <v>0</v>
      </c>
      <c r="I5">
        <f>BDH("TALO US Equity", "SCOPE_3_WASTE_GENRTD_IN_OP", "FY 2022")</f>
        <v>0</v>
      </c>
      <c r="J5">
        <f>BDH("TALO US Equity", "SCOPE_3_BUSINESS_TRVL_EMISSIONS", "FY 2022")</f>
        <v>0</v>
      </c>
      <c r="K5">
        <f>BDH("TALO US Equity", "SCOPE_3_EMPLOYEE_COMMUTING", "FY 2022")</f>
        <v>0</v>
      </c>
      <c r="L5">
        <f>BDH("TALO US Equity", "SCOPE_3_UPSTREAM_LEASED_ASSETS", "FY 2022")</f>
        <v>0</v>
      </c>
      <c r="M5">
        <f>BDH("TALO US Equity", "SCOPE_3_DWNSTRM_TRANS_DIST", "FY 2022")</f>
        <v>0</v>
      </c>
      <c r="N5">
        <f>BDH("TALO US Equity", "SCOPE_3_PRCSS_OF_SOLD_PRODS", "FY 2022")</f>
        <v>0</v>
      </c>
      <c r="O5">
        <f>BDH("TALO US Equity", "SCOPE_3_USE_SOLD_PRODUCTS", "FY 2022")</f>
        <v>0</v>
      </c>
      <c r="P5">
        <f>BDH("TALO US Equity", "SCOPE_3_EOL_TRTMNT_PRODS", "FY 2022")</f>
        <v>0</v>
      </c>
      <c r="Q5">
        <f>BDH("TALO US Equity", "SCOPE_3_DWNSTRM_LEASE_ASSTS", "FY 2022")</f>
        <v>0</v>
      </c>
      <c r="R5">
        <f>BDH("TALO US Equity", "SCOPE_3_FRANCHISES", "FY 2022")</f>
        <v>0</v>
      </c>
      <c r="S5">
        <f>BDH("TALO US Equity", "SCOPE_3_INVESTMENTS", "FY 2022")</f>
        <v>0</v>
      </c>
      <c r="T5">
        <f>BDH("TALO US Equity", "SCOPE_3_EMISSIONS_OTHER", "FY 2022")</f>
        <v>0</v>
      </c>
      <c r="U5">
        <f>BDH("TALO US Equity", "ENTERPRISE_VALUE", "FY 2022")</f>
        <v>0</v>
      </c>
      <c r="V5">
        <f>BDH("TALO US Equity", "IS_COMP_SALES", "FY 2022")</f>
        <v>0</v>
      </c>
      <c r="W5">
        <f>BDH("TALO US Equity", "HISTORICAL_MARKET_CAP", "FY 2022")</f>
        <v>0</v>
      </c>
      <c r="X5">
        <f>BDP("TALO US Equity", "NAME")</f>
        <v>0</v>
      </c>
      <c r="Y5">
        <f>BDH("TALO US Equity", "IS_AVG_NUM_SH_FOR_EPS", "FY 2022")</f>
        <v>0</v>
      </c>
      <c r="Z5">
        <f>BDH("TALO US Equity", "PX_LAST", "FY 2022")</f>
        <v>0</v>
      </c>
      <c r="AA5">
        <f>BDH("TALO US Equity", "SHORT_AND_LONG_TERM_DEBT", "FY 2022")</f>
        <v>0</v>
      </c>
      <c r="AB5">
        <f>BDH("TALO US Equity", "CASH_AND_MARKETABLE_SECURITIES", "FY 2022")</f>
        <v>0</v>
      </c>
      <c r="AC5">
        <f>BDH("TALO US Equity", "BS_TOT_ASSET", "FY 2022")</f>
        <v>0</v>
      </c>
    </row>
    <row r="6" spans="1:29">
      <c r="A6" t="s">
        <v>5</v>
      </c>
      <c r="B6">
        <f>BDH("TALO US Equity", "GHG_SCOPE_1", "FY 2023")</f>
        <v>0</v>
      </c>
      <c r="C6">
        <f>BDH("TALO US Equity", "GHG_SCOPE_2_LOCATION_BASED", "FY 2023")</f>
        <v>0</v>
      </c>
      <c r="D6">
        <f>BDH("TALO US Equity", "GHG_SCOPE_3", "FY 2023")</f>
        <v>0</v>
      </c>
      <c r="E6">
        <f>BDH("TALO US Equity", "SCOPE_3_PURCH_GOODS_SRVCS", "FY 2023")</f>
        <v>0</v>
      </c>
      <c r="F6">
        <f>BDH("TALO US Equity", "SCOPE_3_CAPITAL_GOODS", "FY 2023")</f>
        <v>0</v>
      </c>
      <c r="G6">
        <f>BDH("TALO US Equity", "SCOPE_3_FUEL_ENRG_RELATD_ACT", "FY 2023")</f>
        <v>0</v>
      </c>
      <c r="H6">
        <f>BDH("TALO US Equity", "SCOPE_3_UPSTREAM_TRANS_DIST", "FY 2023")</f>
        <v>0</v>
      </c>
      <c r="I6">
        <f>BDH("TALO US Equity", "SCOPE_3_WASTE_GENRTD_IN_OP", "FY 2023")</f>
        <v>0</v>
      </c>
      <c r="J6">
        <f>BDH("TALO US Equity", "SCOPE_3_BUSINESS_TRVL_EMISSIONS", "FY 2023")</f>
        <v>0</v>
      </c>
      <c r="K6">
        <f>BDH("TALO US Equity", "SCOPE_3_EMPLOYEE_COMMUTING", "FY 2023")</f>
        <v>0</v>
      </c>
      <c r="L6">
        <f>BDH("TALO US Equity", "SCOPE_3_UPSTREAM_LEASED_ASSETS", "FY 2023")</f>
        <v>0</v>
      </c>
      <c r="M6">
        <f>BDH("TALO US Equity", "SCOPE_3_DWNSTRM_TRANS_DIST", "FY 2023")</f>
        <v>0</v>
      </c>
      <c r="N6">
        <f>BDH("TALO US Equity", "SCOPE_3_PRCSS_OF_SOLD_PRODS", "FY 2023")</f>
        <v>0</v>
      </c>
      <c r="O6">
        <f>BDH("TALO US Equity", "SCOPE_3_USE_SOLD_PRODUCTS", "FY 2023")</f>
        <v>0</v>
      </c>
      <c r="P6">
        <f>BDH("TALO US Equity", "SCOPE_3_EOL_TRTMNT_PRODS", "FY 2023")</f>
        <v>0</v>
      </c>
      <c r="Q6">
        <f>BDH("TALO US Equity", "SCOPE_3_DWNSTRM_LEASE_ASSTS", "FY 2023")</f>
        <v>0</v>
      </c>
      <c r="R6">
        <f>BDH("TALO US Equity", "SCOPE_3_FRANCHISES", "FY 2023")</f>
        <v>0</v>
      </c>
      <c r="S6">
        <f>BDH("TALO US Equity", "SCOPE_3_INVESTMENTS", "FY 2023")</f>
        <v>0</v>
      </c>
      <c r="T6">
        <f>BDH("TALO US Equity", "SCOPE_3_EMISSIONS_OTHER", "FY 2023")</f>
        <v>0</v>
      </c>
      <c r="U6">
        <f>BDH("TALO US Equity", "ENTERPRISE_VALUE", "FY 2023")</f>
        <v>0</v>
      </c>
      <c r="V6">
        <f>BDH("TALO US Equity", "IS_COMP_SALES", "FY 2023")</f>
        <v>0</v>
      </c>
      <c r="W6">
        <f>BDH("TALO US Equity", "HISTORICAL_MARKET_CAP", "FY 2023")</f>
        <v>0</v>
      </c>
      <c r="X6">
        <f>BDP("TALO US Equity", "NAME")</f>
        <v>0</v>
      </c>
      <c r="Y6">
        <f>BDH("TALO US Equity", "IS_AVG_NUM_SH_FOR_EPS", "FY 2023")</f>
        <v>0</v>
      </c>
      <c r="Z6">
        <f>BDH("TALO US Equity", "PX_LAST", "FY 2023")</f>
        <v>0</v>
      </c>
      <c r="AA6">
        <f>BDH("TALO US Equity", "SHORT_AND_LONG_TERM_DEBT", "FY 2023")</f>
        <v>0</v>
      </c>
      <c r="AB6">
        <f>BDH("TALO US Equity", "CASH_AND_MARKETABLE_SECURITIES", "FY 2023")</f>
        <v>0</v>
      </c>
      <c r="AC6">
        <f>BDH("TALO US Equity", "BS_TOT_ASSET", "FY 2023")</f>
        <v>0</v>
      </c>
    </row>
    <row r="7" spans="1:29">
      <c r="A7" t="s">
        <v>6</v>
      </c>
      <c r="B7">
        <f>BDH("TALO US Equity", "GHG_SCOPE_1", "FY 2024")</f>
        <v>0</v>
      </c>
      <c r="C7">
        <f>BDH("TALO US Equity", "GHG_SCOPE_2_LOCATION_BASED", "FY 2024")</f>
        <v>0</v>
      </c>
      <c r="D7">
        <f>BDH("TALO US Equity", "GHG_SCOPE_3", "FY 2024")</f>
        <v>0</v>
      </c>
      <c r="E7">
        <f>BDH("TALO US Equity", "SCOPE_3_PURCH_GOODS_SRVCS", "FY 2024")</f>
        <v>0</v>
      </c>
      <c r="F7">
        <f>BDH("TALO US Equity", "SCOPE_3_CAPITAL_GOODS", "FY 2024")</f>
        <v>0</v>
      </c>
      <c r="G7">
        <f>BDH("TALO US Equity", "SCOPE_3_FUEL_ENRG_RELATD_ACT", "FY 2024")</f>
        <v>0</v>
      </c>
      <c r="H7">
        <f>BDH("TALO US Equity", "SCOPE_3_UPSTREAM_TRANS_DIST", "FY 2024")</f>
        <v>0</v>
      </c>
      <c r="I7">
        <f>BDH("TALO US Equity", "SCOPE_3_WASTE_GENRTD_IN_OP", "FY 2024")</f>
        <v>0</v>
      </c>
      <c r="J7">
        <f>BDH("TALO US Equity", "SCOPE_3_BUSINESS_TRVL_EMISSIONS", "FY 2024")</f>
        <v>0</v>
      </c>
      <c r="K7">
        <f>BDH("TALO US Equity", "SCOPE_3_EMPLOYEE_COMMUTING", "FY 2024")</f>
        <v>0</v>
      </c>
      <c r="L7">
        <f>BDH("TALO US Equity", "SCOPE_3_UPSTREAM_LEASED_ASSETS", "FY 2024")</f>
        <v>0</v>
      </c>
      <c r="M7">
        <f>BDH("TALO US Equity", "SCOPE_3_DWNSTRM_TRANS_DIST", "FY 2024")</f>
        <v>0</v>
      </c>
      <c r="N7">
        <f>BDH("TALO US Equity", "SCOPE_3_PRCSS_OF_SOLD_PRODS", "FY 2024")</f>
        <v>0</v>
      </c>
      <c r="O7">
        <f>BDH("TALO US Equity", "SCOPE_3_USE_SOLD_PRODUCTS", "FY 2024")</f>
        <v>0</v>
      </c>
      <c r="P7">
        <f>BDH("TALO US Equity", "SCOPE_3_EOL_TRTMNT_PRODS", "FY 2024")</f>
        <v>0</v>
      </c>
      <c r="Q7">
        <f>BDH("TALO US Equity", "SCOPE_3_DWNSTRM_LEASE_ASSTS", "FY 2024")</f>
        <v>0</v>
      </c>
      <c r="R7">
        <f>BDH("TALO US Equity", "SCOPE_3_FRANCHISES", "FY 2024")</f>
        <v>0</v>
      </c>
      <c r="S7">
        <f>BDH("TALO US Equity", "SCOPE_3_INVESTMENTS", "FY 2024")</f>
        <v>0</v>
      </c>
      <c r="T7">
        <f>BDH("TALO US Equity", "SCOPE_3_EMISSIONS_OTHER", "FY 2024")</f>
        <v>0</v>
      </c>
      <c r="U7">
        <f>BDH("TALO US Equity", "ENTERPRISE_VALUE", "FY 2024")</f>
        <v>0</v>
      </c>
      <c r="V7">
        <f>BDH("TALO US Equity", "IS_COMP_SALES", "FY 2024")</f>
        <v>0</v>
      </c>
      <c r="W7">
        <f>BDH("TALO US Equity", "HISTORICAL_MARKET_CAP", "FY 2024")</f>
        <v>0</v>
      </c>
      <c r="X7">
        <f>BDP("TALO US Equity", "NAME")</f>
        <v>0</v>
      </c>
      <c r="Y7">
        <f>BDH("TALO US Equity", "IS_AVG_NUM_SH_FOR_EPS", "FY 2024")</f>
        <v>0</v>
      </c>
      <c r="Z7">
        <f>BDH("TALO US Equity", "PX_LAST", "FY 2024")</f>
        <v>0</v>
      </c>
      <c r="AA7">
        <f>BDH("TALO US Equity", "SHORT_AND_LONG_TERM_DEBT", "FY 2024")</f>
        <v>0</v>
      </c>
      <c r="AB7">
        <f>BDH("TALO US Equity", "CASH_AND_MARKETABLE_SECURITIES", "FY 2024")</f>
        <v>0</v>
      </c>
      <c r="AC7">
        <f>BDH("TALO US Equity", "BS_TOT_ASSET", "FY 2024")</f>
        <v>0</v>
      </c>
    </row>
    <row r="8" spans="1:29">
      <c r="A8" t="s">
        <v>7</v>
      </c>
      <c r="B8">
        <f>BDH("TATN RX Equity", "GHG_SCOPE_1", "FY 2018")</f>
        <v>0</v>
      </c>
      <c r="C8">
        <f>BDH("TATN RX Equity", "GHG_SCOPE_2_LOCATION_BASED", "FY 2018")</f>
        <v>0</v>
      </c>
      <c r="D8">
        <f>BDH("TATN RX Equity", "GHG_SCOPE_3", "FY 2018")</f>
        <v>0</v>
      </c>
      <c r="E8">
        <f>BDH("TATN RX Equity", "SCOPE_3_PURCH_GOODS_SRVCS", "FY 2018")</f>
        <v>0</v>
      </c>
      <c r="F8">
        <f>BDH("TATN RX Equity", "SCOPE_3_CAPITAL_GOODS", "FY 2018")</f>
        <v>0</v>
      </c>
      <c r="G8">
        <f>BDH("TATN RX Equity", "SCOPE_3_FUEL_ENRG_RELATD_ACT", "FY 2018")</f>
        <v>0</v>
      </c>
      <c r="H8">
        <f>BDH("TATN RX Equity", "SCOPE_3_UPSTREAM_TRANS_DIST", "FY 2018")</f>
        <v>0</v>
      </c>
      <c r="I8">
        <f>BDH("TATN RX Equity", "SCOPE_3_WASTE_GENRTD_IN_OP", "FY 2018")</f>
        <v>0</v>
      </c>
      <c r="J8">
        <f>BDH("TATN RX Equity", "SCOPE_3_BUSINESS_TRVL_EMISSIONS", "FY 2018")</f>
        <v>0</v>
      </c>
      <c r="K8">
        <f>BDH("TATN RX Equity", "SCOPE_3_EMPLOYEE_COMMUTING", "FY 2018")</f>
        <v>0</v>
      </c>
      <c r="L8">
        <f>BDH("TATN RX Equity", "SCOPE_3_UPSTREAM_LEASED_ASSETS", "FY 2018")</f>
        <v>0</v>
      </c>
      <c r="M8">
        <f>BDH("TATN RX Equity", "SCOPE_3_DWNSTRM_TRANS_DIST", "FY 2018")</f>
        <v>0</v>
      </c>
      <c r="N8">
        <f>BDH("TATN RX Equity", "SCOPE_3_PRCSS_OF_SOLD_PRODS", "FY 2018")</f>
        <v>0</v>
      </c>
      <c r="O8">
        <f>BDH("TATN RX Equity", "SCOPE_3_USE_SOLD_PRODUCTS", "FY 2018")</f>
        <v>0</v>
      </c>
      <c r="P8">
        <f>BDH("TATN RX Equity", "SCOPE_3_EOL_TRTMNT_PRODS", "FY 2018")</f>
        <v>0</v>
      </c>
      <c r="Q8">
        <f>BDH("TATN RX Equity", "SCOPE_3_DWNSTRM_LEASE_ASSTS", "FY 2018")</f>
        <v>0</v>
      </c>
      <c r="R8">
        <f>BDH("TATN RX Equity", "SCOPE_3_FRANCHISES", "FY 2018")</f>
        <v>0</v>
      </c>
      <c r="S8">
        <f>BDH("TATN RX Equity", "SCOPE_3_INVESTMENTS", "FY 2018")</f>
        <v>0</v>
      </c>
      <c r="T8">
        <f>BDH("TATN RX Equity", "SCOPE_3_EMISSIONS_OTHER", "FY 2018")</f>
        <v>0</v>
      </c>
      <c r="U8">
        <f>BDH("TATN RX Equity", "ENTERPRISE_VALUE", "FY 2018")</f>
        <v>0</v>
      </c>
      <c r="V8">
        <f>BDH("TATN RX Equity", "IS_COMP_SALES", "FY 2018")</f>
        <v>0</v>
      </c>
      <c r="W8">
        <f>BDH("TATN RX Equity", "HISTORICAL_MARKET_CAP", "FY 2018")</f>
        <v>0</v>
      </c>
      <c r="X8">
        <f>BDP("TATN RX Equity", "NAME")</f>
        <v>0</v>
      </c>
      <c r="Y8">
        <f>BDH("TATN RX Equity", "IS_AVG_NUM_SH_FOR_EPS", "FY 2018")</f>
        <v>0</v>
      </c>
      <c r="Z8">
        <f>BDH("TATN RX Equity", "PX_LAST", "FY 2018")</f>
        <v>0</v>
      </c>
      <c r="AA8">
        <f>BDH("TATN RX Equity", "SHORT_AND_LONG_TERM_DEBT", "FY 2018")</f>
        <v>0</v>
      </c>
      <c r="AB8">
        <f>BDH("TATN RX Equity", "CASH_AND_MARKETABLE_SECURITIES", "FY 2018")</f>
        <v>0</v>
      </c>
      <c r="AC8">
        <f>BDH("TATN RX Equity", "BS_TOT_ASSET", "FY 2018")</f>
        <v>0</v>
      </c>
    </row>
    <row r="9" spans="1:29">
      <c r="A9" t="s">
        <v>8</v>
      </c>
      <c r="B9">
        <f>BDH("TATN RX Equity", "GHG_SCOPE_1", "FY 2019")</f>
        <v>0</v>
      </c>
      <c r="C9">
        <f>BDH("TATN RX Equity", "GHG_SCOPE_2_LOCATION_BASED", "FY 2019")</f>
        <v>0</v>
      </c>
      <c r="D9">
        <f>BDH("TATN RX Equity", "GHG_SCOPE_3", "FY 2019")</f>
        <v>0</v>
      </c>
      <c r="E9">
        <f>BDH("TATN RX Equity", "SCOPE_3_PURCH_GOODS_SRVCS", "FY 2019")</f>
        <v>0</v>
      </c>
      <c r="F9">
        <f>BDH("TATN RX Equity", "SCOPE_3_CAPITAL_GOODS", "FY 2019")</f>
        <v>0</v>
      </c>
      <c r="G9">
        <f>BDH("TATN RX Equity", "SCOPE_3_FUEL_ENRG_RELATD_ACT", "FY 2019")</f>
        <v>0</v>
      </c>
      <c r="H9">
        <f>BDH("TATN RX Equity", "SCOPE_3_UPSTREAM_TRANS_DIST", "FY 2019")</f>
        <v>0</v>
      </c>
      <c r="I9">
        <f>BDH("TATN RX Equity", "SCOPE_3_WASTE_GENRTD_IN_OP", "FY 2019")</f>
        <v>0</v>
      </c>
      <c r="J9">
        <f>BDH("TATN RX Equity", "SCOPE_3_BUSINESS_TRVL_EMISSIONS", "FY 2019")</f>
        <v>0</v>
      </c>
      <c r="K9">
        <f>BDH("TATN RX Equity", "SCOPE_3_EMPLOYEE_COMMUTING", "FY 2019")</f>
        <v>0</v>
      </c>
      <c r="L9">
        <f>BDH("TATN RX Equity", "SCOPE_3_UPSTREAM_LEASED_ASSETS", "FY 2019")</f>
        <v>0</v>
      </c>
      <c r="M9">
        <f>BDH("TATN RX Equity", "SCOPE_3_DWNSTRM_TRANS_DIST", "FY 2019")</f>
        <v>0</v>
      </c>
      <c r="N9">
        <f>BDH("TATN RX Equity", "SCOPE_3_PRCSS_OF_SOLD_PRODS", "FY 2019")</f>
        <v>0</v>
      </c>
      <c r="O9">
        <f>BDH("TATN RX Equity", "SCOPE_3_USE_SOLD_PRODUCTS", "FY 2019")</f>
        <v>0</v>
      </c>
      <c r="P9">
        <f>BDH("TATN RX Equity", "SCOPE_3_EOL_TRTMNT_PRODS", "FY 2019")</f>
        <v>0</v>
      </c>
      <c r="Q9">
        <f>BDH("TATN RX Equity", "SCOPE_3_DWNSTRM_LEASE_ASSTS", "FY 2019")</f>
        <v>0</v>
      </c>
      <c r="R9">
        <f>BDH("TATN RX Equity", "SCOPE_3_FRANCHISES", "FY 2019")</f>
        <v>0</v>
      </c>
      <c r="S9">
        <f>BDH("TATN RX Equity", "SCOPE_3_INVESTMENTS", "FY 2019")</f>
        <v>0</v>
      </c>
      <c r="T9">
        <f>BDH("TATN RX Equity", "SCOPE_3_EMISSIONS_OTHER", "FY 2019")</f>
        <v>0</v>
      </c>
      <c r="U9">
        <f>BDH("TATN RX Equity", "ENTERPRISE_VALUE", "FY 2019")</f>
        <v>0</v>
      </c>
      <c r="V9">
        <f>BDH("TATN RX Equity", "IS_COMP_SALES", "FY 2019")</f>
        <v>0</v>
      </c>
      <c r="W9">
        <f>BDH("TATN RX Equity", "HISTORICAL_MARKET_CAP", "FY 2019")</f>
        <v>0</v>
      </c>
      <c r="X9">
        <f>BDP("TATN RX Equity", "NAME")</f>
        <v>0</v>
      </c>
      <c r="Y9">
        <f>BDH("TATN RX Equity", "IS_AVG_NUM_SH_FOR_EPS", "FY 2019")</f>
        <v>0</v>
      </c>
      <c r="Z9">
        <f>BDH("TATN RX Equity", "PX_LAST", "FY 2019")</f>
        <v>0</v>
      </c>
      <c r="AA9">
        <f>BDH("TATN RX Equity", "SHORT_AND_LONG_TERM_DEBT", "FY 2019")</f>
        <v>0</v>
      </c>
      <c r="AB9">
        <f>BDH("TATN RX Equity", "CASH_AND_MARKETABLE_SECURITIES", "FY 2019")</f>
        <v>0</v>
      </c>
      <c r="AC9">
        <f>BDH("TATN RX Equity", "BS_TOT_ASSET", "FY 2019")</f>
        <v>0</v>
      </c>
    </row>
    <row r="10" spans="1:29">
      <c r="A10" t="s">
        <v>9</v>
      </c>
      <c r="B10">
        <f>BDH("TATN RX Equity", "GHG_SCOPE_1", "FY 2020")</f>
        <v>0</v>
      </c>
      <c r="C10">
        <f>BDH("TATN RX Equity", "GHG_SCOPE_2_LOCATION_BASED", "FY 2020")</f>
        <v>0</v>
      </c>
      <c r="D10">
        <f>BDH("TATN RX Equity", "GHG_SCOPE_3", "FY 2020")</f>
        <v>0</v>
      </c>
      <c r="E10">
        <f>BDH("TATN RX Equity", "SCOPE_3_PURCH_GOODS_SRVCS", "FY 2020")</f>
        <v>0</v>
      </c>
      <c r="F10">
        <f>BDH("TATN RX Equity", "SCOPE_3_CAPITAL_GOODS", "FY 2020")</f>
        <v>0</v>
      </c>
      <c r="G10">
        <f>BDH("TATN RX Equity", "SCOPE_3_FUEL_ENRG_RELATD_ACT", "FY 2020")</f>
        <v>0</v>
      </c>
      <c r="H10">
        <f>BDH("TATN RX Equity", "SCOPE_3_UPSTREAM_TRANS_DIST", "FY 2020")</f>
        <v>0</v>
      </c>
      <c r="I10">
        <f>BDH("TATN RX Equity", "SCOPE_3_WASTE_GENRTD_IN_OP", "FY 2020")</f>
        <v>0</v>
      </c>
      <c r="J10">
        <f>BDH("TATN RX Equity", "SCOPE_3_BUSINESS_TRVL_EMISSIONS", "FY 2020")</f>
        <v>0</v>
      </c>
      <c r="K10">
        <f>BDH("TATN RX Equity", "SCOPE_3_EMPLOYEE_COMMUTING", "FY 2020")</f>
        <v>0</v>
      </c>
      <c r="L10">
        <f>BDH("TATN RX Equity", "SCOPE_3_UPSTREAM_LEASED_ASSETS", "FY 2020")</f>
        <v>0</v>
      </c>
      <c r="M10">
        <f>BDH("TATN RX Equity", "SCOPE_3_DWNSTRM_TRANS_DIST", "FY 2020")</f>
        <v>0</v>
      </c>
      <c r="N10">
        <f>BDH("TATN RX Equity", "SCOPE_3_PRCSS_OF_SOLD_PRODS", "FY 2020")</f>
        <v>0</v>
      </c>
      <c r="O10">
        <f>BDH("TATN RX Equity", "SCOPE_3_USE_SOLD_PRODUCTS", "FY 2020")</f>
        <v>0</v>
      </c>
      <c r="P10">
        <f>BDH("TATN RX Equity", "SCOPE_3_EOL_TRTMNT_PRODS", "FY 2020")</f>
        <v>0</v>
      </c>
      <c r="Q10">
        <f>BDH("TATN RX Equity", "SCOPE_3_DWNSTRM_LEASE_ASSTS", "FY 2020")</f>
        <v>0</v>
      </c>
      <c r="R10">
        <f>BDH("TATN RX Equity", "SCOPE_3_FRANCHISES", "FY 2020")</f>
        <v>0</v>
      </c>
      <c r="S10">
        <f>BDH("TATN RX Equity", "SCOPE_3_INVESTMENTS", "FY 2020")</f>
        <v>0</v>
      </c>
      <c r="T10">
        <f>BDH("TATN RX Equity", "SCOPE_3_EMISSIONS_OTHER", "FY 2020")</f>
        <v>0</v>
      </c>
      <c r="U10">
        <f>BDH("TATN RX Equity", "ENTERPRISE_VALUE", "FY 2020")</f>
        <v>0</v>
      </c>
      <c r="V10">
        <f>BDH("TATN RX Equity", "IS_COMP_SALES", "FY 2020")</f>
        <v>0</v>
      </c>
      <c r="W10">
        <f>BDH("TATN RX Equity", "HISTORICAL_MARKET_CAP", "FY 2020")</f>
        <v>0</v>
      </c>
      <c r="X10">
        <f>BDP("TATN RX Equity", "NAME")</f>
        <v>0</v>
      </c>
      <c r="Y10">
        <f>BDH("TATN RX Equity", "IS_AVG_NUM_SH_FOR_EPS", "FY 2020")</f>
        <v>0</v>
      </c>
      <c r="Z10">
        <f>BDH("TATN RX Equity", "PX_LAST", "FY 2020")</f>
        <v>0</v>
      </c>
      <c r="AA10">
        <f>BDH("TATN RX Equity", "SHORT_AND_LONG_TERM_DEBT", "FY 2020")</f>
        <v>0</v>
      </c>
      <c r="AB10">
        <f>BDH("TATN RX Equity", "CASH_AND_MARKETABLE_SECURITIES", "FY 2020")</f>
        <v>0</v>
      </c>
      <c r="AC10">
        <f>BDH("TATN RX Equity", "BS_TOT_ASSET", "FY 2020")</f>
        <v>0</v>
      </c>
    </row>
    <row r="11" spans="1:29">
      <c r="A11" t="s">
        <v>10</v>
      </c>
      <c r="B11">
        <f>BDH("TATN RX Equity", "GHG_SCOPE_1", "FY 2021")</f>
        <v>0</v>
      </c>
      <c r="C11">
        <f>BDH("TATN RX Equity", "GHG_SCOPE_2_LOCATION_BASED", "FY 2021")</f>
        <v>0</v>
      </c>
      <c r="D11">
        <f>BDH("TATN RX Equity", "GHG_SCOPE_3", "FY 2021")</f>
        <v>0</v>
      </c>
      <c r="E11">
        <f>BDH("TATN RX Equity", "SCOPE_3_PURCH_GOODS_SRVCS", "FY 2021")</f>
        <v>0</v>
      </c>
      <c r="F11">
        <f>BDH("TATN RX Equity", "SCOPE_3_CAPITAL_GOODS", "FY 2021")</f>
        <v>0</v>
      </c>
      <c r="G11">
        <f>BDH("TATN RX Equity", "SCOPE_3_FUEL_ENRG_RELATD_ACT", "FY 2021")</f>
        <v>0</v>
      </c>
      <c r="H11">
        <f>BDH("TATN RX Equity", "SCOPE_3_UPSTREAM_TRANS_DIST", "FY 2021")</f>
        <v>0</v>
      </c>
      <c r="I11">
        <f>BDH("TATN RX Equity", "SCOPE_3_WASTE_GENRTD_IN_OP", "FY 2021")</f>
        <v>0</v>
      </c>
      <c r="J11">
        <f>BDH("TATN RX Equity", "SCOPE_3_BUSINESS_TRVL_EMISSIONS", "FY 2021")</f>
        <v>0</v>
      </c>
      <c r="K11">
        <f>BDH("TATN RX Equity", "SCOPE_3_EMPLOYEE_COMMUTING", "FY 2021")</f>
        <v>0</v>
      </c>
      <c r="L11">
        <f>BDH("TATN RX Equity", "SCOPE_3_UPSTREAM_LEASED_ASSETS", "FY 2021")</f>
        <v>0</v>
      </c>
      <c r="M11">
        <f>BDH("TATN RX Equity", "SCOPE_3_DWNSTRM_TRANS_DIST", "FY 2021")</f>
        <v>0</v>
      </c>
      <c r="N11">
        <f>BDH("TATN RX Equity", "SCOPE_3_PRCSS_OF_SOLD_PRODS", "FY 2021")</f>
        <v>0</v>
      </c>
      <c r="O11">
        <f>BDH("TATN RX Equity", "SCOPE_3_USE_SOLD_PRODUCTS", "FY 2021")</f>
        <v>0</v>
      </c>
      <c r="P11">
        <f>BDH("TATN RX Equity", "SCOPE_3_EOL_TRTMNT_PRODS", "FY 2021")</f>
        <v>0</v>
      </c>
      <c r="Q11">
        <f>BDH("TATN RX Equity", "SCOPE_3_DWNSTRM_LEASE_ASSTS", "FY 2021")</f>
        <v>0</v>
      </c>
      <c r="R11">
        <f>BDH("TATN RX Equity", "SCOPE_3_FRANCHISES", "FY 2021")</f>
        <v>0</v>
      </c>
      <c r="S11">
        <f>BDH("TATN RX Equity", "SCOPE_3_INVESTMENTS", "FY 2021")</f>
        <v>0</v>
      </c>
      <c r="T11">
        <f>BDH("TATN RX Equity", "SCOPE_3_EMISSIONS_OTHER", "FY 2021")</f>
        <v>0</v>
      </c>
      <c r="U11">
        <f>BDH("TATN RX Equity", "ENTERPRISE_VALUE", "FY 2021")</f>
        <v>0</v>
      </c>
      <c r="V11">
        <f>BDH("TATN RX Equity", "IS_COMP_SALES", "FY 2021")</f>
        <v>0</v>
      </c>
      <c r="W11">
        <f>BDH("TATN RX Equity", "HISTORICAL_MARKET_CAP", "FY 2021")</f>
        <v>0</v>
      </c>
      <c r="X11">
        <f>BDP("TATN RX Equity", "NAME")</f>
        <v>0</v>
      </c>
      <c r="Y11">
        <f>BDH("TATN RX Equity", "IS_AVG_NUM_SH_FOR_EPS", "FY 2021")</f>
        <v>0</v>
      </c>
      <c r="Z11">
        <f>BDH("TATN RX Equity", "PX_LAST", "FY 2021")</f>
        <v>0</v>
      </c>
      <c r="AA11">
        <f>BDH("TATN RX Equity", "SHORT_AND_LONG_TERM_DEBT", "FY 2021")</f>
        <v>0</v>
      </c>
      <c r="AB11">
        <f>BDH("TATN RX Equity", "CASH_AND_MARKETABLE_SECURITIES", "FY 2021")</f>
        <v>0</v>
      </c>
      <c r="AC11">
        <f>BDH("TATN RX Equity", "BS_TOT_ASSET", "FY 2021")</f>
        <v>0</v>
      </c>
    </row>
    <row r="12" spans="1:29">
      <c r="A12" t="s">
        <v>11</v>
      </c>
      <c r="B12">
        <f>BDH("TATN RX Equity", "GHG_SCOPE_1", "FY 2022")</f>
        <v>0</v>
      </c>
      <c r="C12">
        <f>BDH("TATN RX Equity", "GHG_SCOPE_2_LOCATION_BASED", "FY 2022")</f>
        <v>0</v>
      </c>
      <c r="D12">
        <f>BDH("TATN RX Equity", "GHG_SCOPE_3", "FY 2022")</f>
        <v>0</v>
      </c>
      <c r="E12">
        <f>BDH("TATN RX Equity", "SCOPE_3_PURCH_GOODS_SRVCS", "FY 2022")</f>
        <v>0</v>
      </c>
      <c r="F12">
        <f>BDH("TATN RX Equity", "SCOPE_3_CAPITAL_GOODS", "FY 2022")</f>
        <v>0</v>
      </c>
      <c r="G12">
        <f>BDH("TATN RX Equity", "SCOPE_3_FUEL_ENRG_RELATD_ACT", "FY 2022")</f>
        <v>0</v>
      </c>
      <c r="H12">
        <f>BDH("TATN RX Equity", "SCOPE_3_UPSTREAM_TRANS_DIST", "FY 2022")</f>
        <v>0</v>
      </c>
      <c r="I12">
        <f>BDH("TATN RX Equity", "SCOPE_3_WASTE_GENRTD_IN_OP", "FY 2022")</f>
        <v>0</v>
      </c>
      <c r="J12">
        <f>BDH("TATN RX Equity", "SCOPE_3_BUSINESS_TRVL_EMISSIONS", "FY 2022")</f>
        <v>0</v>
      </c>
      <c r="K12">
        <f>BDH("TATN RX Equity", "SCOPE_3_EMPLOYEE_COMMUTING", "FY 2022")</f>
        <v>0</v>
      </c>
      <c r="L12">
        <f>BDH("TATN RX Equity", "SCOPE_3_UPSTREAM_LEASED_ASSETS", "FY 2022")</f>
        <v>0</v>
      </c>
      <c r="M12">
        <f>BDH("TATN RX Equity", "SCOPE_3_DWNSTRM_TRANS_DIST", "FY 2022")</f>
        <v>0</v>
      </c>
      <c r="N12">
        <f>BDH("TATN RX Equity", "SCOPE_3_PRCSS_OF_SOLD_PRODS", "FY 2022")</f>
        <v>0</v>
      </c>
      <c r="O12">
        <f>BDH("TATN RX Equity", "SCOPE_3_USE_SOLD_PRODUCTS", "FY 2022")</f>
        <v>0</v>
      </c>
      <c r="P12">
        <f>BDH("TATN RX Equity", "SCOPE_3_EOL_TRTMNT_PRODS", "FY 2022")</f>
        <v>0</v>
      </c>
      <c r="Q12">
        <f>BDH("TATN RX Equity", "SCOPE_3_DWNSTRM_LEASE_ASSTS", "FY 2022")</f>
        <v>0</v>
      </c>
      <c r="R12">
        <f>BDH("TATN RX Equity", "SCOPE_3_FRANCHISES", "FY 2022")</f>
        <v>0</v>
      </c>
      <c r="S12">
        <f>BDH("TATN RX Equity", "SCOPE_3_INVESTMENTS", "FY 2022")</f>
        <v>0</v>
      </c>
      <c r="T12">
        <f>BDH("TATN RX Equity", "SCOPE_3_EMISSIONS_OTHER", "FY 2022")</f>
        <v>0</v>
      </c>
      <c r="U12">
        <f>BDH("TATN RX Equity", "ENTERPRISE_VALUE", "FY 2022")</f>
        <v>0</v>
      </c>
      <c r="V12">
        <f>BDH("TATN RX Equity", "IS_COMP_SALES", "FY 2022")</f>
        <v>0</v>
      </c>
      <c r="W12">
        <f>BDH("TATN RX Equity", "HISTORICAL_MARKET_CAP", "FY 2022")</f>
        <v>0</v>
      </c>
      <c r="X12">
        <f>BDP("TATN RX Equity", "NAME")</f>
        <v>0</v>
      </c>
      <c r="Y12">
        <f>BDH("TATN RX Equity", "IS_AVG_NUM_SH_FOR_EPS", "FY 2022")</f>
        <v>0</v>
      </c>
      <c r="Z12">
        <f>BDH("TATN RX Equity", "PX_LAST", "FY 2022")</f>
        <v>0</v>
      </c>
      <c r="AA12">
        <f>BDH("TATN RX Equity", "SHORT_AND_LONG_TERM_DEBT", "FY 2022")</f>
        <v>0</v>
      </c>
      <c r="AB12">
        <f>BDH("TATN RX Equity", "CASH_AND_MARKETABLE_SECURITIES", "FY 2022")</f>
        <v>0</v>
      </c>
      <c r="AC12">
        <f>BDH("TATN RX Equity", "BS_TOT_ASSET", "FY 2022")</f>
        <v>0</v>
      </c>
    </row>
    <row r="13" spans="1:29">
      <c r="A13" t="s">
        <v>12</v>
      </c>
      <c r="B13">
        <f>BDH("TATN RX Equity", "GHG_SCOPE_1", "FY 2023")</f>
        <v>0</v>
      </c>
      <c r="C13">
        <f>BDH("TATN RX Equity", "GHG_SCOPE_2_LOCATION_BASED", "FY 2023")</f>
        <v>0</v>
      </c>
      <c r="D13">
        <f>BDH("TATN RX Equity", "GHG_SCOPE_3", "FY 2023")</f>
        <v>0</v>
      </c>
      <c r="E13">
        <f>BDH("TATN RX Equity", "SCOPE_3_PURCH_GOODS_SRVCS", "FY 2023")</f>
        <v>0</v>
      </c>
      <c r="F13">
        <f>BDH("TATN RX Equity", "SCOPE_3_CAPITAL_GOODS", "FY 2023")</f>
        <v>0</v>
      </c>
      <c r="G13">
        <f>BDH("TATN RX Equity", "SCOPE_3_FUEL_ENRG_RELATD_ACT", "FY 2023")</f>
        <v>0</v>
      </c>
      <c r="H13">
        <f>BDH("TATN RX Equity", "SCOPE_3_UPSTREAM_TRANS_DIST", "FY 2023")</f>
        <v>0</v>
      </c>
      <c r="I13">
        <f>BDH("TATN RX Equity", "SCOPE_3_WASTE_GENRTD_IN_OP", "FY 2023")</f>
        <v>0</v>
      </c>
      <c r="J13">
        <f>BDH("TATN RX Equity", "SCOPE_3_BUSINESS_TRVL_EMISSIONS", "FY 2023")</f>
        <v>0</v>
      </c>
      <c r="K13">
        <f>BDH("TATN RX Equity", "SCOPE_3_EMPLOYEE_COMMUTING", "FY 2023")</f>
        <v>0</v>
      </c>
      <c r="L13">
        <f>BDH("TATN RX Equity", "SCOPE_3_UPSTREAM_LEASED_ASSETS", "FY 2023")</f>
        <v>0</v>
      </c>
      <c r="M13">
        <f>BDH("TATN RX Equity", "SCOPE_3_DWNSTRM_TRANS_DIST", "FY 2023")</f>
        <v>0</v>
      </c>
      <c r="N13">
        <f>BDH("TATN RX Equity", "SCOPE_3_PRCSS_OF_SOLD_PRODS", "FY 2023")</f>
        <v>0</v>
      </c>
      <c r="O13">
        <f>BDH("TATN RX Equity", "SCOPE_3_USE_SOLD_PRODUCTS", "FY 2023")</f>
        <v>0</v>
      </c>
      <c r="P13">
        <f>BDH("TATN RX Equity", "SCOPE_3_EOL_TRTMNT_PRODS", "FY 2023")</f>
        <v>0</v>
      </c>
      <c r="Q13">
        <f>BDH("TATN RX Equity", "SCOPE_3_DWNSTRM_LEASE_ASSTS", "FY 2023")</f>
        <v>0</v>
      </c>
      <c r="R13">
        <f>BDH("TATN RX Equity", "SCOPE_3_FRANCHISES", "FY 2023")</f>
        <v>0</v>
      </c>
      <c r="S13">
        <f>BDH("TATN RX Equity", "SCOPE_3_INVESTMENTS", "FY 2023")</f>
        <v>0</v>
      </c>
      <c r="T13">
        <f>BDH("TATN RX Equity", "SCOPE_3_EMISSIONS_OTHER", "FY 2023")</f>
        <v>0</v>
      </c>
      <c r="U13">
        <f>BDH("TATN RX Equity", "ENTERPRISE_VALUE", "FY 2023")</f>
        <v>0</v>
      </c>
      <c r="V13">
        <f>BDH("TATN RX Equity", "IS_COMP_SALES", "FY 2023")</f>
        <v>0</v>
      </c>
      <c r="W13">
        <f>BDH("TATN RX Equity", "HISTORICAL_MARKET_CAP", "FY 2023")</f>
        <v>0</v>
      </c>
      <c r="X13">
        <f>BDP("TATN RX Equity", "NAME")</f>
        <v>0</v>
      </c>
      <c r="Y13">
        <f>BDH("TATN RX Equity", "IS_AVG_NUM_SH_FOR_EPS", "FY 2023")</f>
        <v>0</v>
      </c>
      <c r="Z13">
        <f>BDH("TATN RX Equity", "PX_LAST", "FY 2023")</f>
        <v>0</v>
      </c>
      <c r="AA13">
        <f>BDH("TATN RX Equity", "SHORT_AND_LONG_TERM_DEBT", "FY 2023")</f>
        <v>0</v>
      </c>
      <c r="AB13">
        <f>BDH("TATN RX Equity", "CASH_AND_MARKETABLE_SECURITIES", "FY 2023")</f>
        <v>0</v>
      </c>
      <c r="AC13">
        <f>BDH("TATN RX Equity", "BS_TOT_ASSET", "FY 2023")</f>
        <v>0</v>
      </c>
    </row>
    <row r="14" spans="1:29">
      <c r="A14" t="s">
        <v>13</v>
      </c>
      <c r="B14">
        <f>BDH("TATN RX Equity", "GHG_SCOPE_1", "FY 2024")</f>
        <v>0</v>
      </c>
      <c r="C14">
        <f>BDH("TATN RX Equity", "GHG_SCOPE_2_LOCATION_BASED", "FY 2024")</f>
        <v>0</v>
      </c>
      <c r="D14">
        <f>BDH("TATN RX Equity", "GHG_SCOPE_3", "FY 2024")</f>
        <v>0</v>
      </c>
      <c r="E14">
        <f>BDH("TATN RX Equity", "SCOPE_3_PURCH_GOODS_SRVCS", "FY 2024")</f>
        <v>0</v>
      </c>
      <c r="F14">
        <f>BDH("TATN RX Equity", "SCOPE_3_CAPITAL_GOODS", "FY 2024")</f>
        <v>0</v>
      </c>
      <c r="G14">
        <f>BDH("TATN RX Equity", "SCOPE_3_FUEL_ENRG_RELATD_ACT", "FY 2024")</f>
        <v>0</v>
      </c>
      <c r="H14">
        <f>BDH("TATN RX Equity", "SCOPE_3_UPSTREAM_TRANS_DIST", "FY 2024")</f>
        <v>0</v>
      </c>
      <c r="I14">
        <f>BDH("TATN RX Equity", "SCOPE_3_WASTE_GENRTD_IN_OP", "FY 2024")</f>
        <v>0</v>
      </c>
      <c r="J14">
        <f>BDH("TATN RX Equity", "SCOPE_3_BUSINESS_TRVL_EMISSIONS", "FY 2024")</f>
        <v>0</v>
      </c>
      <c r="K14">
        <f>BDH("TATN RX Equity", "SCOPE_3_EMPLOYEE_COMMUTING", "FY 2024")</f>
        <v>0</v>
      </c>
      <c r="L14">
        <f>BDH("TATN RX Equity", "SCOPE_3_UPSTREAM_LEASED_ASSETS", "FY 2024")</f>
        <v>0</v>
      </c>
      <c r="M14">
        <f>BDH("TATN RX Equity", "SCOPE_3_DWNSTRM_TRANS_DIST", "FY 2024")</f>
        <v>0</v>
      </c>
      <c r="N14">
        <f>BDH("TATN RX Equity", "SCOPE_3_PRCSS_OF_SOLD_PRODS", "FY 2024")</f>
        <v>0</v>
      </c>
      <c r="O14">
        <f>BDH("TATN RX Equity", "SCOPE_3_USE_SOLD_PRODUCTS", "FY 2024")</f>
        <v>0</v>
      </c>
      <c r="P14">
        <f>BDH("TATN RX Equity", "SCOPE_3_EOL_TRTMNT_PRODS", "FY 2024")</f>
        <v>0</v>
      </c>
      <c r="Q14">
        <f>BDH("TATN RX Equity", "SCOPE_3_DWNSTRM_LEASE_ASSTS", "FY 2024")</f>
        <v>0</v>
      </c>
      <c r="R14">
        <f>BDH("TATN RX Equity", "SCOPE_3_FRANCHISES", "FY 2024")</f>
        <v>0</v>
      </c>
      <c r="S14">
        <f>BDH("TATN RX Equity", "SCOPE_3_INVESTMENTS", "FY 2024")</f>
        <v>0</v>
      </c>
      <c r="T14">
        <f>BDH("TATN RX Equity", "SCOPE_3_EMISSIONS_OTHER", "FY 2024")</f>
        <v>0</v>
      </c>
      <c r="U14">
        <f>BDH("TATN RX Equity", "ENTERPRISE_VALUE", "FY 2024")</f>
        <v>0</v>
      </c>
      <c r="V14">
        <f>BDH("TATN RX Equity", "IS_COMP_SALES", "FY 2024")</f>
        <v>0</v>
      </c>
      <c r="W14">
        <f>BDH("TATN RX Equity", "HISTORICAL_MARKET_CAP", "FY 2024")</f>
        <v>0</v>
      </c>
      <c r="X14">
        <f>BDP("TATN RX Equity", "NAME")</f>
        <v>0</v>
      </c>
      <c r="Y14">
        <f>BDH("TATN RX Equity", "IS_AVG_NUM_SH_FOR_EPS", "FY 2024")</f>
        <v>0</v>
      </c>
      <c r="Z14">
        <f>BDH("TATN RX Equity", "PX_LAST", "FY 2024")</f>
        <v>0</v>
      </c>
      <c r="AA14">
        <f>BDH("TATN RX Equity", "SHORT_AND_LONG_TERM_DEBT", "FY 2024")</f>
        <v>0</v>
      </c>
      <c r="AB14">
        <f>BDH("TATN RX Equity", "CASH_AND_MARKETABLE_SECURITIES", "FY 2024")</f>
        <v>0</v>
      </c>
      <c r="AC14">
        <f>BDH("TATN RX Equity", "BS_TOT_ASSET", "FY 2024")</f>
        <v>0</v>
      </c>
    </row>
    <row r="15" spans="1:29">
      <c r="A15" t="s">
        <v>14</v>
      </c>
      <c r="B15">
        <f>BDH("TAQA UH Equity", "GHG_SCOPE_1", "FY 2018")</f>
        <v>0</v>
      </c>
      <c r="C15">
        <f>BDH("TAQA UH Equity", "GHG_SCOPE_2_LOCATION_BASED", "FY 2018")</f>
        <v>0</v>
      </c>
      <c r="D15">
        <f>BDH("TAQA UH Equity", "GHG_SCOPE_3", "FY 2018")</f>
        <v>0</v>
      </c>
      <c r="E15">
        <f>BDH("TAQA UH Equity", "SCOPE_3_PURCH_GOODS_SRVCS", "FY 2018")</f>
        <v>0</v>
      </c>
      <c r="F15">
        <f>BDH("TAQA UH Equity", "SCOPE_3_CAPITAL_GOODS", "FY 2018")</f>
        <v>0</v>
      </c>
      <c r="G15">
        <f>BDH("TAQA UH Equity", "SCOPE_3_FUEL_ENRG_RELATD_ACT", "FY 2018")</f>
        <v>0</v>
      </c>
      <c r="H15">
        <f>BDH("TAQA UH Equity", "SCOPE_3_UPSTREAM_TRANS_DIST", "FY 2018")</f>
        <v>0</v>
      </c>
      <c r="I15">
        <f>BDH("TAQA UH Equity", "SCOPE_3_WASTE_GENRTD_IN_OP", "FY 2018")</f>
        <v>0</v>
      </c>
      <c r="J15">
        <f>BDH("TAQA UH Equity", "SCOPE_3_BUSINESS_TRVL_EMISSIONS", "FY 2018")</f>
        <v>0</v>
      </c>
      <c r="K15">
        <f>BDH("TAQA UH Equity", "SCOPE_3_EMPLOYEE_COMMUTING", "FY 2018")</f>
        <v>0</v>
      </c>
      <c r="L15">
        <f>BDH("TAQA UH Equity", "SCOPE_3_UPSTREAM_LEASED_ASSETS", "FY 2018")</f>
        <v>0</v>
      </c>
      <c r="M15">
        <f>BDH("TAQA UH Equity", "SCOPE_3_DWNSTRM_TRANS_DIST", "FY 2018")</f>
        <v>0</v>
      </c>
      <c r="N15">
        <f>BDH("TAQA UH Equity", "SCOPE_3_PRCSS_OF_SOLD_PRODS", "FY 2018")</f>
        <v>0</v>
      </c>
      <c r="O15">
        <f>BDH("TAQA UH Equity", "SCOPE_3_USE_SOLD_PRODUCTS", "FY 2018")</f>
        <v>0</v>
      </c>
      <c r="P15">
        <f>BDH("TAQA UH Equity", "SCOPE_3_EOL_TRTMNT_PRODS", "FY 2018")</f>
        <v>0</v>
      </c>
      <c r="Q15">
        <f>BDH("TAQA UH Equity", "SCOPE_3_DWNSTRM_LEASE_ASSTS", "FY 2018")</f>
        <v>0</v>
      </c>
      <c r="R15">
        <f>BDH("TAQA UH Equity", "SCOPE_3_FRANCHISES", "FY 2018")</f>
        <v>0</v>
      </c>
      <c r="S15">
        <f>BDH("TAQA UH Equity", "SCOPE_3_INVESTMENTS", "FY 2018")</f>
        <v>0</v>
      </c>
      <c r="T15">
        <f>BDH("TAQA UH Equity", "SCOPE_3_EMISSIONS_OTHER", "FY 2018")</f>
        <v>0</v>
      </c>
      <c r="U15">
        <f>BDH("TAQA UH Equity", "ENTERPRISE_VALUE", "FY 2018")</f>
        <v>0</v>
      </c>
      <c r="V15">
        <f>BDH("TAQA UH Equity", "IS_COMP_SALES", "FY 2018")</f>
        <v>0</v>
      </c>
      <c r="W15">
        <f>BDH("TAQA UH Equity", "HISTORICAL_MARKET_CAP", "FY 2018")</f>
        <v>0</v>
      </c>
      <c r="X15">
        <f>BDP("TAQA UH Equity", "NAME")</f>
        <v>0</v>
      </c>
      <c r="Y15">
        <f>BDH("TAQA UH Equity", "IS_AVG_NUM_SH_FOR_EPS", "FY 2018")</f>
        <v>0</v>
      </c>
      <c r="Z15">
        <f>BDH("TAQA UH Equity", "PX_LAST", "FY 2018")</f>
        <v>0</v>
      </c>
      <c r="AA15">
        <f>BDH("TAQA UH Equity", "SHORT_AND_LONG_TERM_DEBT", "FY 2018")</f>
        <v>0</v>
      </c>
      <c r="AB15">
        <f>BDH("TAQA UH Equity", "CASH_AND_MARKETABLE_SECURITIES", "FY 2018")</f>
        <v>0</v>
      </c>
      <c r="AC15">
        <f>BDH("TAQA UH Equity", "BS_TOT_ASSET", "FY 2018")</f>
        <v>0</v>
      </c>
    </row>
    <row r="16" spans="1:29">
      <c r="A16" t="s">
        <v>15</v>
      </c>
      <c r="B16">
        <f>BDH("TAQA UH Equity", "GHG_SCOPE_1", "FY 2019")</f>
        <v>0</v>
      </c>
      <c r="C16">
        <f>BDH("TAQA UH Equity", "GHG_SCOPE_2_LOCATION_BASED", "FY 2019")</f>
        <v>0</v>
      </c>
      <c r="D16">
        <f>BDH("TAQA UH Equity", "GHG_SCOPE_3", "FY 2019")</f>
        <v>0</v>
      </c>
      <c r="E16">
        <f>BDH("TAQA UH Equity", "SCOPE_3_PURCH_GOODS_SRVCS", "FY 2019")</f>
        <v>0</v>
      </c>
      <c r="F16">
        <f>BDH("TAQA UH Equity", "SCOPE_3_CAPITAL_GOODS", "FY 2019")</f>
        <v>0</v>
      </c>
      <c r="G16">
        <f>BDH("TAQA UH Equity", "SCOPE_3_FUEL_ENRG_RELATD_ACT", "FY 2019")</f>
        <v>0</v>
      </c>
      <c r="H16">
        <f>BDH("TAQA UH Equity", "SCOPE_3_UPSTREAM_TRANS_DIST", "FY 2019")</f>
        <v>0</v>
      </c>
      <c r="I16">
        <f>BDH("TAQA UH Equity", "SCOPE_3_WASTE_GENRTD_IN_OP", "FY 2019")</f>
        <v>0</v>
      </c>
      <c r="J16">
        <f>BDH("TAQA UH Equity", "SCOPE_3_BUSINESS_TRVL_EMISSIONS", "FY 2019")</f>
        <v>0</v>
      </c>
      <c r="K16">
        <f>BDH("TAQA UH Equity", "SCOPE_3_EMPLOYEE_COMMUTING", "FY 2019")</f>
        <v>0</v>
      </c>
      <c r="L16">
        <f>BDH("TAQA UH Equity", "SCOPE_3_UPSTREAM_LEASED_ASSETS", "FY 2019")</f>
        <v>0</v>
      </c>
      <c r="M16">
        <f>BDH("TAQA UH Equity", "SCOPE_3_DWNSTRM_TRANS_DIST", "FY 2019")</f>
        <v>0</v>
      </c>
      <c r="N16">
        <f>BDH("TAQA UH Equity", "SCOPE_3_PRCSS_OF_SOLD_PRODS", "FY 2019")</f>
        <v>0</v>
      </c>
      <c r="O16">
        <f>BDH("TAQA UH Equity", "SCOPE_3_USE_SOLD_PRODUCTS", "FY 2019")</f>
        <v>0</v>
      </c>
      <c r="P16">
        <f>BDH("TAQA UH Equity", "SCOPE_3_EOL_TRTMNT_PRODS", "FY 2019")</f>
        <v>0</v>
      </c>
      <c r="Q16">
        <f>BDH("TAQA UH Equity", "SCOPE_3_DWNSTRM_LEASE_ASSTS", "FY 2019")</f>
        <v>0</v>
      </c>
      <c r="R16">
        <f>BDH("TAQA UH Equity", "SCOPE_3_FRANCHISES", "FY 2019")</f>
        <v>0</v>
      </c>
      <c r="S16">
        <f>BDH("TAQA UH Equity", "SCOPE_3_INVESTMENTS", "FY 2019")</f>
        <v>0</v>
      </c>
      <c r="T16">
        <f>BDH("TAQA UH Equity", "SCOPE_3_EMISSIONS_OTHER", "FY 2019")</f>
        <v>0</v>
      </c>
      <c r="U16">
        <f>BDH("TAQA UH Equity", "ENTERPRISE_VALUE", "FY 2019")</f>
        <v>0</v>
      </c>
      <c r="V16">
        <f>BDH("TAQA UH Equity", "IS_COMP_SALES", "FY 2019")</f>
        <v>0</v>
      </c>
      <c r="W16">
        <f>BDH("TAQA UH Equity", "HISTORICAL_MARKET_CAP", "FY 2019")</f>
        <v>0</v>
      </c>
      <c r="X16">
        <f>BDP("TAQA UH Equity", "NAME")</f>
        <v>0</v>
      </c>
      <c r="Y16">
        <f>BDH("TAQA UH Equity", "IS_AVG_NUM_SH_FOR_EPS", "FY 2019")</f>
        <v>0</v>
      </c>
      <c r="Z16">
        <f>BDH("TAQA UH Equity", "PX_LAST", "FY 2019")</f>
        <v>0</v>
      </c>
      <c r="AA16">
        <f>BDH("TAQA UH Equity", "SHORT_AND_LONG_TERM_DEBT", "FY 2019")</f>
        <v>0</v>
      </c>
      <c r="AB16">
        <f>BDH("TAQA UH Equity", "CASH_AND_MARKETABLE_SECURITIES", "FY 2019")</f>
        <v>0</v>
      </c>
      <c r="AC16">
        <f>BDH("TAQA UH Equity", "BS_TOT_ASSET", "FY 2019")</f>
        <v>0</v>
      </c>
    </row>
    <row r="17" spans="1:29">
      <c r="A17" t="s">
        <v>16</v>
      </c>
      <c r="B17">
        <f>BDH("TAQA UH Equity", "GHG_SCOPE_1", "FY 2020")</f>
        <v>0</v>
      </c>
      <c r="C17">
        <f>BDH("TAQA UH Equity", "GHG_SCOPE_2_LOCATION_BASED", "FY 2020")</f>
        <v>0</v>
      </c>
      <c r="D17">
        <f>BDH("TAQA UH Equity", "GHG_SCOPE_3", "FY 2020")</f>
        <v>0</v>
      </c>
      <c r="E17">
        <f>BDH("TAQA UH Equity", "SCOPE_3_PURCH_GOODS_SRVCS", "FY 2020")</f>
        <v>0</v>
      </c>
      <c r="F17">
        <f>BDH("TAQA UH Equity", "SCOPE_3_CAPITAL_GOODS", "FY 2020")</f>
        <v>0</v>
      </c>
      <c r="G17">
        <f>BDH("TAQA UH Equity", "SCOPE_3_FUEL_ENRG_RELATD_ACT", "FY 2020")</f>
        <v>0</v>
      </c>
      <c r="H17">
        <f>BDH("TAQA UH Equity", "SCOPE_3_UPSTREAM_TRANS_DIST", "FY 2020")</f>
        <v>0</v>
      </c>
      <c r="I17">
        <f>BDH("TAQA UH Equity", "SCOPE_3_WASTE_GENRTD_IN_OP", "FY 2020")</f>
        <v>0</v>
      </c>
      <c r="J17">
        <f>BDH("TAQA UH Equity", "SCOPE_3_BUSINESS_TRVL_EMISSIONS", "FY 2020")</f>
        <v>0</v>
      </c>
      <c r="K17">
        <f>BDH("TAQA UH Equity", "SCOPE_3_EMPLOYEE_COMMUTING", "FY 2020")</f>
        <v>0</v>
      </c>
      <c r="L17">
        <f>BDH("TAQA UH Equity", "SCOPE_3_UPSTREAM_LEASED_ASSETS", "FY 2020")</f>
        <v>0</v>
      </c>
      <c r="M17">
        <f>BDH("TAQA UH Equity", "SCOPE_3_DWNSTRM_TRANS_DIST", "FY 2020")</f>
        <v>0</v>
      </c>
      <c r="N17">
        <f>BDH("TAQA UH Equity", "SCOPE_3_PRCSS_OF_SOLD_PRODS", "FY 2020")</f>
        <v>0</v>
      </c>
      <c r="O17">
        <f>BDH("TAQA UH Equity", "SCOPE_3_USE_SOLD_PRODUCTS", "FY 2020")</f>
        <v>0</v>
      </c>
      <c r="P17">
        <f>BDH("TAQA UH Equity", "SCOPE_3_EOL_TRTMNT_PRODS", "FY 2020")</f>
        <v>0</v>
      </c>
      <c r="Q17">
        <f>BDH("TAQA UH Equity", "SCOPE_3_DWNSTRM_LEASE_ASSTS", "FY 2020")</f>
        <v>0</v>
      </c>
      <c r="R17">
        <f>BDH("TAQA UH Equity", "SCOPE_3_FRANCHISES", "FY 2020")</f>
        <v>0</v>
      </c>
      <c r="S17">
        <f>BDH("TAQA UH Equity", "SCOPE_3_INVESTMENTS", "FY 2020")</f>
        <v>0</v>
      </c>
      <c r="T17">
        <f>BDH("TAQA UH Equity", "SCOPE_3_EMISSIONS_OTHER", "FY 2020")</f>
        <v>0</v>
      </c>
      <c r="U17">
        <f>BDH("TAQA UH Equity", "ENTERPRISE_VALUE", "FY 2020")</f>
        <v>0</v>
      </c>
      <c r="V17">
        <f>BDH("TAQA UH Equity", "IS_COMP_SALES", "FY 2020")</f>
        <v>0</v>
      </c>
      <c r="W17">
        <f>BDH("TAQA UH Equity", "HISTORICAL_MARKET_CAP", "FY 2020")</f>
        <v>0</v>
      </c>
      <c r="X17">
        <f>BDP("TAQA UH Equity", "NAME")</f>
        <v>0</v>
      </c>
      <c r="Y17">
        <f>BDH("TAQA UH Equity", "IS_AVG_NUM_SH_FOR_EPS", "FY 2020")</f>
        <v>0</v>
      </c>
      <c r="Z17">
        <f>BDH("TAQA UH Equity", "PX_LAST", "FY 2020")</f>
        <v>0</v>
      </c>
      <c r="AA17">
        <f>BDH("TAQA UH Equity", "SHORT_AND_LONG_TERM_DEBT", "FY 2020")</f>
        <v>0</v>
      </c>
      <c r="AB17">
        <f>BDH("TAQA UH Equity", "CASH_AND_MARKETABLE_SECURITIES", "FY 2020")</f>
        <v>0</v>
      </c>
      <c r="AC17">
        <f>BDH("TAQA UH Equity", "BS_TOT_ASSET", "FY 2020")</f>
        <v>0</v>
      </c>
    </row>
    <row r="18" spans="1:29">
      <c r="A18" t="s">
        <v>17</v>
      </c>
      <c r="B18">
        <f>BDH("TAQA UH Equity", "GHG_SCOPE_1", "FY 2021")</f>
        <v>0</v>
      </c>
      <c r="C18">
        <f>BDH("TAQA UH Equity", "GHG_SCOPE_2_LOCATION_BASED", "FY 2021")</f>
        <v>0</v>
      </c>
      <c r="D18">
        <f>BDH("TAQA UH Equity", "GHG_SCOPE_3", "FY 2021")</f>
        <v>0</v>
      </c>
      <c r="E18">
        <f>BDH("TAQA UH Equity", "SCOPE_3_PURCH_GOODS_SRVCS", "FY 2021")</f>
        <v>0</v>
      </c>
      <c r="F18">
        <f>BDH("TAQA UH Equity", "SCOPE_3_CAPITAL_GOODS", "FY 2021")</f>
        <v>0</v>
      </c>
      <c r="G18">
        <f>BDH("TAQA UH Equity", "SCOPE_3_FUEL_ENRG_RELATD_ACT", "FY 2021")</f>
        <v>0</v>
      </c>
      <c r="H18">
        <f>BDH("TAQA UH Equity", "SCOPE_3_UPSTREAM_TRANS_DIST", "FY 2021")</f>
        <v>0</v>
      </c>
      <c r="I18">
        <f>BDH("TAQA UH Equity", "SCOPE_3_WASTE_GENRTD_IN_OP", "FY 2021")</f>
        <v>0</v>
      </c>
      <c r="J18">
        <f>BDH("TAQA UH Equity", "SCOPE_3_BUSINESS_TRVL_EMISSIONS", "FY 2021")</f>
        <v>0</v>
      </c>
      <c r="K18">
        <f>BDH("TAQA UH Equity", "SCOPE_3_EMPLOYEE_COMMUTING", "FY 2021")</f>
        <v>0</v>
      </c>
      <c r="L18">
        <f>BDH("TAQA UH Equity", "SCOPE_3_UPSTREAM_LEASED_ASSETS", "FY 2021")</f>
        <v>0</v>
      </c>
      <c r="M18">
        <f>BDH("TAQA UH Equity", "SCOPE_3_DWNSTRM_TRANS_DIST", "FY 2021")</f>
        <v>0</v>
      </c>
      <c r="N18">
        <f>BDH("TAQA UH Equity", "SCOPE_3_PRCSS_OF_SOLD_PRODS", "FY 2021")</f>
        <v>0</v>
      </c>
      <c r="O18">
        <f>BDH("TAQA UH Equity", "SCOPE_3_USE_SOLD_PRODUCTS", "FY 2021")</f>
        <v>0</v>
      </c>
      <c r="P18">
        <f>BDH("TAQA UH Equity", "SCOPE_3_EOL_TRTMNT_PRODS", "FY 2021")</f>
        <v>0</v>
      </c>
      <c r="Q18">
        <f>BDH("TAQA UH Equity", "SCOPE_3_DWNSTRM_LEASE_ASSTS", "FY 2021")</f>
        <v>0</v>
      </c>
      <c r="R18">
        <f>BDH("TAQA UH Equity", "SCOPE_3_FRANCHISES", "FY 2021")</f>
        <v>0</v>
      </c>
      <c r="S18">
        <f>BDH("TAQA UH Equity", "SCOPE_3_INVESTMENTS", "FY 2021")</f>
        <v>0</v>
      </c>
      <c r="T18">
        <f>BDH("TAQA UH Equity", "SCOPE_3_EMISSIONS_OTHER", "FY 2021")</f>
        <v>0</v>
      </c>
      <c r="U18">
        <f>BDH("TAQA UH Equity", "ENTERPRISE_VALUE", "FY 2021")</f>
        <v>0</v>
      </c>
      <c r="V18">
        <f>BDH("TAQA UH Equity", "IS_COMP_SALES", "FY 2021")</f>
        <v>0</v>
      </c>
      <c r="W18">
        <f>BDH("TAQA UH Equity", "HISTORICAL_MARKET_CAP", "FY 2021")</f>
        <v>0</v>
      </c>
      <c r="X18">
        <f>BDP("TAQA UH Equity", "NAME")</f>
        <v>0</v>
      </c>
      <c r="Y18">
        <f>BDH("TAQA UH Equity", "IS_AVG_NUM_SH_FOR_EPS", "FY 2021")</f>
        <v>0</v>
      </c>
      <c r="Z18">
        <f>BDH("TAQA UH Equity", "PX_LAST", "FY 2021")</f>
        <v>0</v>
      </c>
      <c r="AA18">
        <f>BDH("TAQA UH Equity", "SHORT_AND_LONG_TERM_DEBT", "FY 2021")</f>
        <v>0</v>
      </c>
      <c r="AB18">
        <f>BDH("TAQA UH Equity", "CASH_AND_MARKETABLE_SECURITIES", "FY 2021")</f>
        <v>0</v>
      </c>
      <c r="AC18">
        <f>BDH("TAQA UH Equity", "BS_TOT_ASSET", "FY 2021")</f>
        <v>0</v>
      </c>
    </row>
    <row r="19" spans="1:29">
      <c r="A19" t="s">
        <v>18</v>
      </c>
      <c r="B19">
        <f>BDH("TAQA UH Equity", "GHG_SCOPE_1", "FY 2022")</f>
        <v>0</v>
      </c>
      <c r="C19">
        <f>BDH("TAQA UH Equity", "GHG_SCOPE_2_LOCATION_BASED", "FY 2022")</f>
        <v>0</v>
      </c>
      <c r="D19">
        <f>BDH("TAQA UH Equity", "GHG_SCOPE_3", "FY 2022")</f>
        <v>0</v>
      </c>
      <c r="E19">
        <f>BDH("TAQA UH Equity", "SCOPE_3_PURCH_GOODS_SRVCS", "FY 2022")</f>
        <v>0</v>
      </c>
      <c r="F19">
        <f>BDH("TAQA UH Equity", "SCOPE_3_CAPITAL_GOODS", "FY 2022")</f>
        <v>0</v>
      </c>
      <c r="G19">
        <f>BDH("TAQA UH Equity", "SCOPE_3_FUEL_ENRG_RELATD_ACT", "FY 2022")</f>
        <v>0</v>
      </c>
      <c r="H19">
        <f>BDH("TAQA UH Equity", "SCOPE_3_UPSTREAM_TRANS_DIST", "FY 2022")</f>
        <v>0</v>
      </c>
      <c r="I19">
        <f>BDH("TAQA UH Equity", "SCOPE_3_WASTE_GENRTD_IN_OP", "FY 2022")</f>
        <v>0</v>
      </c>
      <c r="J19">
        <f>BDH("TAQA UH Equity", "SCOPE_3_BUSINESS_TRVL_EMISSIONS", "FY 2022")</f>
        <v>0</v>
      </c>
      <c r="K19">
        <f>BDH("TAQA UH Equity", "SCOPE_3_EMPLOYEE_COMMUTING", "FY 2022")</f>
        <v>0</v>
      </c>
      <c r="L19">
        <f>BDH("TAQA UH Equity", "SCOPE_3_UPSTREAM_LEASED_ASSETS", "FY 2022")</f>
        <v>0</v>
      </c>
      <c r="M19">
        <f>BDH("TAQA UH Equity", "SCOPE_3_DWNSTRM_TRANS_DIST", "FY 2022")</f>
        <v>0</v>
      </c>
      <c r="N19">
        <f>BDH("TAQA UH Equity", "SCOPE_3_PRCSS_OF_SOLD_PRODS", "FY 2022")</f>
        <v>0</v>
      </c>
      <c r="O19">
        <f>BDH("TAQA UH Equity", "SCOPE_3_USE_SOLD_PRODUCTS", "FY 2022")</f>
        <v>0</v>
      </c>
      <c r="P19">
        <f>BDH("TAQA UH Equity", "SCOPE_3_EOL_TRTMNT_PRODS", "FY 2022")</f>
        <v>0</v>
      </c>
      <c r="Q19">
        <f>BDH("TAQA UH Equity", "SCOPE_3_DWNSTRM_LEASE_ASSTS", "FY 2022")</f>
        <v>0</v>
      </c>
      <c r="R19">
        <f>BDH("TAQA UH Equity", "SCOPE_3_FRANCHISES", "FY 2022")</f>
        <v>0</v>
      </c>
      <c r="S19">
        <f>BDH("TAQA UH Equity", "SCOPE_3_INVESTMENTS", "FY 2022")</f>
        <v>0</v>
      </c>
      <c r="T19">
        <f>BDH("TAQA UH Equity", "SCOPE_3_EMISSIONS_OTHER", "FY 2022")</f>
        <v>0</v>
      </c>
      <c r="U19">
        <f>BDH("TAQA UH Equity", "ENTERPRISE_VALUE", "FY 2022")</f>
        <v>0</v>
      </c>
      <c r="V19">
        <f>BDH("TAQA UH Equity", "IS_COMP_SALES", "FY 2022")</f>
        <v>0</v>
      </c>
      <c r="W19">
        <f>BDH("TAQA UH Equity", "HISTORICAL_MARKET_CAP", "FY 2022")</f>
        <v>0</v>
      </c>
      <c r="X19">
        <f>BDP("TAQA UH Equity", "NAME")</f>
        <v>0</v>
      </c>
      <c r="Y19">
        <f>BDH("TAQA UH Equity", "IS_AVG_NUM_SH_FOR_EPS", "FY 2022")</f>
        <v>0</v>
      </c>
      <c r="Z19">
        <f>BDH("TAQA UH Equity", "PX_LAST", "FY 2022")</f>
        <v>0</v>
      </c>
      <c r="AA19">
        <f>BDH("TAQA UH Equity", "SHORT_AND_LONG_TERM_DEBT", "FY 2022")</f>
        <v>0</v>
      </c>
      <c r="AB19">
        <f>BDH("TAQA UH Equity", "CASH_AND_MARKETABLE_SECURITIES", "FY 2022")</f>
        <v>0</v>
      </c>
      <c r="AC19">
        <f>BDH("TAQA UH Equity", "BS_TOT_ASSET", "FY 2022")</f>
        <v>0</v>
      </c>
    </row>
    <row r="20" spans="1:29">
      <c r="A20" t="s">
        <v>19</v>
      </c>
      <c r="B20">
        <f>BDH("TAQA UH Equity", "GHG_SCOPE_1", "FY 2023")</f>
        <v>0</v>
      </c>
      <c r="C20">
        <f>BDH("TAQA UH Equity", "GHG_SCOPE_2_LOCATION_BASED", "FY 2023")</f>
        <v>0</v>
      </c>
      <c r="D20">
        <f>BDH("TAQA UH Equity", "GHG_SCOPE_3", "FY 2023")</f>
        <v>0</v>
      </c>
      <c r="E20">
        <f>BDH("TAQA UH Equity", "SCOPE_3_PURCH_GOODS_SRVCS", "FY 2023")</f>
        <v>0</v>
      </c>
      <c r="F20">
        <f>BDH("TAQA UH Equity", "SCOPE_3_CAPITAL_GOODS", "FY 2023")</f>
        <v>0</v>
      </c>
      <c r="G20">
        <f>BDH("TAQA UH Equity", "SCOPE_3_FUEL_ENRG_RELATD_ACT", "FY 2023")</f>
        <v>0</v>
      </c>
      <c r="H20">
        <f>BDH("TAQA UH Equity", "SCOPE_3_UPSTREAM_TRANS_DIST", "FY 2023")</f>
        <v>0</v>
      </c>
      <c r="I20">
        <f>BDH("TAQA UH Equity", "SCOPE_3_WASTE_GENRTD_IN_OP", "FY 2023")</f>
        <v>0</v>
      </c>
      <c r="J20">
        <f>BDH("TAQA UH Equity", "SCOPE_3_BUSINESS_TRVL_EMISSIONS", "FY 2023")</f>
        <v>0</v>
      </c>
      <c r="K20">
        <f>BDH("TAQA UH Equity", "SCOPE_3_EMPLOYEE_COMMUTING", "FY 2023")</f>
        <v>0</v>
      </c>
      <c r="L20">
        <f>BDH("TAQA UH Equity", "SCOPE_3_UPSTREAM_LEASED_ASSETS", "FY 2023")</f>
        <v>0</v>
      </c>
      <c r="M20">
        <f>BDH("TAQA UH Equity", "SCOPE_3_DWNSTRM_TRANS_DIST", "FY 2023")</f>
        <v>0</v>
      </c>
      <c r="N20">
        <f>BDH("TAQA UH Equity", "SCOPE_3_PRCSS_OF_SOLD_PRODS", "FY 2023")</f>
        <v>0</v>
      </c>
      <c r="O20">
        <f>BDH("TAQA UH Equity", "SCOPE_3_USE_SOLD_PRODUCTS", "FY 2023")</f>
        <v>0</v>
      </c>
      <c r="P20">
        <f>BDH("TAQA UH Equity", "SCOPE_3_EOL_TRTMNT_PRODS", "FY 2023")</f>
        <v>0</v>
      </c>
      <c r="Q20">
        <f>BDH("TAQA UH Equity", "SCOPE_3_DWNSTRM_LEASE_ASSTS", "FY 2023")</f>
        <v>0</v>
      </c>
      <c r="R20">
        <f>BDH("TAQA UH Equity", "SCOPE_3_FRANCHISES", "FY 2023")</f>
        <v>0</v>
      </c>
      <c r="S20">
        <f>BDH("TAQA UH Equity", "SCOPE_3_INVESTMENTS", "FY 2023")</f>
        <v>0</v>
      </c>
      <c r="T20">
        <f>BDH("TAQA UH Equity", "SCOPE_3_EMISSIONS_OTHER", "FY 2023")</f>
        <v>0</v>
      </c>
      <c r="U20">
        <f>BDH("TAQA UH Equity", "ENTERPRISE_VALUE", "FY 2023")</f>
        <v>0</v>
      </c>
      <c r="V20">
        <f>BDH("TAQA UH Equity", "IS_COMP_SALES", "FY 2023")</f>
        <v>0</v>
      </c>
      <c r="W20">
        <f>BDH("TAQA UH Equity", "HISTORICAL_MARKET_CAP", "FY 2023")</f>
        <v>0</v>
      </c>
      <c r="X20">
        <f>BDP("TAQA UH Equity", "NAME")</f>
        <v>0</v>
      </c>
      <c r="Y20">
        <f>BDH("TAQA UH Equity", "IS_AVG_NUM_SH_FOR_EPS", "FY 2023")</f>
        <v>0</v>
      </c>
      <c r="Z20">
        <f>BDH("TAQA UH Equity", "PX_LAST", "FY 2023")</f>
        <v>0</v>
      </c>
      <c r="AA20">
        <f>BDH("TAQA UH Equity", "SHORT_AND_LONG_TERM_DEBT", "FY 2023")</f>
        <v>0</v>
      </c>
      <c r="AB20">
        <f>BDH("TAQA UH Equity", "CASH_AND_MARKETABLE_SECURITIES", "FY 2023")</f>
        <v>0</v>
      </c>
      <c r="AC20">
        <f>BDH("TAQA UH Equity", "BS_TOT_ASSET", "FY 2023")</f>
        <v>0</v>
      </c>
    </row>
    <row r="21" spans="1:29">
      <c r="A21" t="s">
        <v>20</v>
      </c>
      <c r="B21">
        <f>BDH("TAQA UH Equity", "GHG_SCOPE_1", "FY 2024")</f>
        <v>0</v>
      </c>
      <c r="C21">
        <f>BDH("TAQA UH Equity", "GHG_SCOPE_2_LOCATION_BASED", "FY 2024")</f>
        <v>0</v>
      </c>
      <c r="D21">
        <f>BDH("TAQA UH Equity", "GHG_SCOPE_3", "FY 2024")</f>
        <v>0</v>
      </c>
      <c r="E21">
        <f>BDH("TAQA UH Equity", "SCOPE_3_PURCH_GOODS_SRVCS", "FY 2024")</f>
        <v>0</v>
      </c>
      <c r="F21">
        <f>BDH("TAQA UH Equity", "SCOPE_3_CAPITAL_GOODS", "FY 2024")</f>
        <v>0</v>
      </c>
      <c r="G21">
        <f>BDH("TAQA UH Equity", "SCOPE_3_FUEL_ENRG_RELATD_ACT", "FY 2024")</f>
        <v>0</v>
      </c>
      <c r="H21">
        <f>BDH("TAQA UH Equity", "SCOPE_3_UPSTREAM_TRANS_DIST", "FY 2024")</f>
        <v>0</v>
      </c>
      <c r="I21">
        <f>BDH("TAQA UH Equity", "SCOPE_3_WASTE_GENRTD_IN_OP", "FY 2024")</f>
        <v>0</v>
      </c>
      <c r="J21">
        <f>BDH("TAQA UH Equity", "SCOPE_3_BUSINESS_TRVL_EMISSIONS", "FY 2024")</f>
        <v>0</v>
      </c>
      <c r="K21">
        <f>BDH("TAQA UH Equity", "SCOPE_3_EMPLOYEE_COMMUTING", "FY 2024")</f>
        <v>0</v>
      </c>
      <c r="L21">
        <f>BDH("TAQA UH Equity", "SCOPE_3_UPSTREAM_LEASED_ASSETS", "FY 2024")</f>
        <v>0</v>
      </c>
      <c r="M21">
        <f>BDH("TAQA UH Equity", "SCOPE_3_DWNSTRM_TRANS_DIST", "FY 2024")</f>
        <v>0</v>
      </c>
      <c r="N21">
        <f>BDH("TAQA UH Equity", "SCOPE_3_PRCSS_OF_SOLD_PRODS", "FY 2024")</f>
        <v>0</v>
      </c>
      <c r="O21">
        <f>BDH("TAQA UH Equity", "SCOPE_3_USE_SOLD_PRODUCTS", "FY 2024")</f>
        <v>0</v>
      </c>
      <c r="P21">
        <f>BDH("TAQA UH Equity", "SCOPE_3_EOL_TRTMNT_PRODS", "FY 2024")</f>
        <v>0</v>
      </c>
      <c r="Q21">
        <f>BDH("TAQA UH Equity", "SCOPE_3_DWNSTRM_LEASE_ASSTS", "FY 2024")</f>
        <v>0</v>
      </c>
      <c r="R21">
        <f>BDH("TAQA UH Equity", "SCOPE_3_FRANCHISES", "FY 2024")</f>
        <v>0</v>
      </c>
      <c r="S21">
        <f>BDH("TAQA UH Equity", "SCOPE_3_INVESTMENTS", "FY 2024")</f>
        <v>0</v>
      </c>
      <c r="T21">
        <f>BDH("TAQA UH Equity", "SCOPE_3_EMISSIONS_OTHER", "FY 2024")</f>
        <v>0</v>
      </c>
      <c r="U21">
        <f>BDH("TAQA UH Equity", "ENTERPRISE_VALUE", "FY 2024")</f>
        <v>0</v>
      </c>
      <c r="V21">
        <f>BDH("TAQA UH Equity", "IS_COMP_SALES", "FY 2024")</f>
        <v>0</v>
      </c>
      <c r="W21">
        <f>BDH("TAQA UH Equity", "HISTORICAL_MARKET_CAP", "FY 2024")</f>
        <v>0</v>
      </c>
      <c r="X21">
        <f>BDP("TAQA UH Equity", "NAME")</f>
        <v>0</v>
      </c>
      <c r="Y21">
        <f>BDH("TAQA UH Equity", "IS_AVG_NUM_SH_FOR_EPS", "FY 2024")</f>
        <v>0</v>
      </c>
      <c r="Z21">
        <f>BDH("TAQA UH Equity", "PX_LAST", "FY 2024")</f>
        <v>0</v>
      </c>
      <c r="AA21">
        <f>BDH("TAQA UH Equity", "SHORT_AND_LONG_TERM_DEBT", "FY 2024")</f>
        <v>0</v>
      </c>
      <c r="AB21">
        <f>BDH("TAQA UH Equity", "CASH_AND_MARKETABLE_SECURITIES", "FY 2024")</f>
        <v>0</v>
      </c>
      <c r="AC21">
        <f>BDH("TAQA UH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2025-08-16T17:01:58Z</dcterms:created>
  <dcterms:modified xsi:type="dcterms:W3CDTF">2025-08-16T17:01:58Z</dcterms:modified>
</cp:coreProperties>
</file>