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Ahmed/Dropbox/iTeach/EUI/2022/draft plan 3/"/>
    </mc:Choice>
  </mc:AlternateContent>
  <xr:revisionPtr revIDLastSave="0" documentId="13_ncr:1_{F839981C-50FD-D64A-83B2-9D3453E9863B}" xr6:coauthVersionLast="45" xr6:coauthVersionMax="45" xr10:uidLastSave="{00000000-0000-0000-0000-000000000000}"/>
  <bookViews>
    <workbookView xWindow="0" yWindow="460" windowWidth="23940" windowHeight="13620" activeTab="4" xr2:uid="{00000000-000D-0000-FFFF-FFFF00000000}"/>
  </bookViews>
  <sheets>
    <sheet name=" Funding Use" sheetId="1" r:id="rId1"/>
    <sheet name="Software Development Pla" sheetId="2" r:id="rId2"/>
    <sheet name="Business Plan" sheetId="3" r:id="rId3"/>
    <sheet name="Break-Even and Capital" sheetId="4" r:id="rId4"/>
    <sheet name="Feature List "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1" i="2" l="1"/>
  <c r="C61" i="2" s="1"/>
  <c r="B60" i="2"/>
  <c r="D60" i="2" s="1"/>
  <c r="C59" i="2"/>
  <c r="B25" i="1"/>
  <c r="E26" i="1"/>
  <c r="B19" i="1"/>
  <c r="E19" i="1" s="1"/>
  <c r="E20" i="1"/>
  <c r="E27" i="1"/>
  <c r="E25" i="1"/>
  <c r="E23" i="1"/>
  <c r="E24" i="1"/>
  <c r="E22" i="1"/>
  <c r="B18" i="1"/>
  <c r="E18" i="1"/>
  <c r="E17" i="1"/>
  <c r="B16" i="1"/>
  <c r="F25" i="1" l="1"/>
  <c r="C60" i="2"/>
  <c r="B28" i="1"/>
  <c r="E16" i="1" l="1"/>
  <c r="F21" i="1" l="1"/>
  <c r="E28" i="1"/>
  <c r="H29" i="2" l="1"/>
  <c r="H27" i="2"/>
  <c r="C7" i="4" l="1"/>
  <c r="D7" i="4" s="1"/>
  <c r="C3" i="4"/>
  <c r="D3" i="4" s="1"/>
  <c r="E3" i="4" s="1"/>
  <c r="F3" i="4" s="1"/>
  <c r="G3" i="4" s="1"/>
  <c r="H3" i="4" s="1"/>
  <c r="I3" i="4" s="1"/>
  <c r="J3" i="4" s="1"/>
  <c r="K3" i="4" s="1"/>
  <c r="L3" i="4" s="1"/>
  <c r="M3" i="4" s="1"/>
  <c r="N3" i="4" s="1"/>
  <c r="O3" i="4" s="1"/>
  <c r="P3" i="4" s="1"/>
  <c r="Q3" i="4" s="1"/>
  <c r="R3" i="4" s="1"/>
  <c r="S3" i="4" s="1"/>
  <c r="T3" i="4" s="1"/>
  <c r="U3" i="4" s="1"/>
  <c r="V3" i="4" s="1"/>
  <c r="W3" i="4" s="1"/>
  <c r="X3" i="4" s="1"/>
  <c r="Y3" i="4" s="1"/>
  <c r="Z3" i="4" s="1"/>
  <c r="AA3" i="4" s="1"/>
  <c r="AB3" i="4" s="1"/>
  <c r="AB39" i="3"/>
  <c r="AA39" i="3"/>
  <c r="Z39" i="3"/>
  <c r="Y39" i="3"/>
  <c r="X39" i="3"/>
  <c r="W39" i="3"/>
  <c r="V39" i="3"/>
  <c r="U39" i="3"/>
  <c r="T39" i="3"/>
  <c r="S39" i="3"/>
  <c r="R39" i="3"/>
  <c r="Q39" i="3"/>
  <c r="AC39" i="3" s="1"/>
  <c r="N39" i="3"/>
  <c r="M39" i="3"/>
  <c r="L39" i="3"/>
  <c r="K39" i="3"/>
  <c r="J39" i="3"/>
  <c r="I39" i="3"/>
  <c r="H39" i="3"/>
  <c r="G39" i="3"/>
  <c r="F39" i="3"/>
  <c r="E39" i="3"/>
  <c r="D39" i="3"/>
  <c r="C39" i="3"/>
  <c r="O39" i="3" s="1"/>
  <c r="AB38" i="3"/>
  <c r="AA38" i="3"/>
  <c r="Z38" i="3"/>
  <c r="Y38" i="3"/>
  <c r="X38" i="3"/>
  <c r="W38" i="3"/>
  <c r="V38" i="3"/>
  <c r="U38" i="3"/>
  <c r="T38" i="3"/>
  <c r="S38" i="3"/>
  <c r="R38" i="3"/>
  <c r="Q38" i="3"/>
  <c r="N38" i="3"/>
  <c r="M38" i="3"/>
  <c r="L38" i="3"/>
  <c r="K38" i="3"/>
  <c r="J38" i="3"/>
  <c r="I38" i="3"/>
  <c r="H38" i="3"/>
  <c r="G38" i="3"/>
  <c r="F38" i="3"/>
  <c r="E38" i="3"/>
  <c r="D38" i="3"/>
  <c r="C38" i="3"/>
  <c r="AC37" i="3"/>
  <c r="O37" i="3"/>
  <c r="AB36" i="3"/>
  <c r="AA36" i="3"/>
  <c r="Z36" i="3"/>
  <c r="Y36" i="3"/>
  <c r="X36" i="3"/>
  <c r="W36" i="3"/>
  <c r="V36" i="3"/>
  <c r="U36" i="3"/>
  <c r="T36" i="3"/>
  <c r="S36" i="3"/>
  <c r="R36" i="3"/>
  <c r="Q36" i="3"/>
  <c r="N36" i="3"/>
  <c r="M36" i="3"/>
  <c r="L36" i="3"/>
  <c r="K36" i="3"/>
  <c r="J36" i="3"/>
  <c r="I36" i="3"/>
  <c r="H36" i="3"/>
  <c r="G36" i="3"/>
  <c r="F36" i="3"/>
  <c r="AB35" i="3"/>
  <c r="AA35" i="3"/>
  <c r="Z35" i="3"/>
  <c r="Y35" i="3"/>
  <c r="X35" i="3"/>
  <c r="W35" i="3"/>
  <c r="V35" i="3"/>
  <c r="U35" i="3"/>
  <c r="T35" i="3"/>
  <c r="S35" i="3"/>
  <c r="R35" i="3"/>
  <c r="Q35" i="3"/>
  <c r="N35" i="3"/>
  <c r="M35" i="3"/>
  <c r="L35" i="3"/>
  <c r="K35" i="3"/>
  <c r="J35" i="3"/>
  <c r="I35" i="3"/>
  <c r="H35" i="3"/>
  <c r="G35" i="3"/>
  <c r="F35" i="3"/>
  <c r="AB34" i="3"/>
  <c r="AA34" i="3"/>
  <c r="Z34" i="3"/>
  <c r="Y34" i="3"/>
  <c r="X34" i="3"/>
  <c r="W34" i="3"/>
  <c r="V34" i="3"/>
  <c r="U34" i="3"/>
  <c r="T34" i="3"/>
  <c r="S34" i="3"/>
  <c r="R34" i="3"/>
  <c r="Q34" i="3"/>
  <c r="N34" i="3"/>
  <c r="M34" i="3"/>
  <c r="L34" i="3"/>
  <c r="K34" i="3"/>
  <c r="J34" i="3"/>
  <c r="I34" i="3"/>
  <c r="H34" i="3"/>
  <c r="G34" i="3"/>
  <c r="O34" i="3" s="1"/>
  <c r="F34" i="3"/>
  <c r="AB33" i="3"/>
  <c r="AA33" i="3"/>
  <c r="Z33" i="3"/>
  <c r="Y33" i="3"/>
  <c r="X33" i="3"/>
  <c r="W33" i="3"/>
  <c r="V33" i="3"/>
  <c r="U33" i="3"/>
  <c r="T33" i="3"/>
  <c r="S33" i="3"/>
  <c r="R33" i="3"/>
  <c r="Q33" i="3"/>
  <c r="N33" i="3"/>
  <c r="M33" i="3"/>
  <c r="L33" i="3"/>
  <c r="K33" i="3"/>
  <c r="J33" i="3"/>
  <c r="I33" i="3"/>
  <c r="H33" i="3"/>
  <c r="G33" i="3"/>
  <c r="AB32" i="3"/>
  <c r="AA32" i="3"/>
  <c r="Z32" i="3"/>
  <c r="Y32" i="3"/>
  <c r="X32" i="3"/>
  <c r="W32" i="3"/>
  <c r="V32" i="3"/>
  <c r="U32" i="3"/>
  <c r="T32" i="3"/>
  <c r="S32" i="3"/>
  <c r="R32" i="3"/>
  <c r="Q32" i="3"/>
  <c r="N32" i="3"/>
  <c r="M32" i="3"/>
  <c r="L32" i="3"/>
  <c r="K32" i="3"/>
  <c r="AB30" i="3"/>
  <c r="AA30" i="3"/>
  <c r="Z30" i="3"/>
  <c r="Y30" i="3"/>
  <c r="X30" i="3"/>
  <c r="W30" i="3"/>
  <c r="V30" i="3"/>
  <c r="U30" i="3"/>
  <c r="T30" i="3"/>
  <c r="S30" i="3"/>
  <c r="R30" i="3"/>
  <c r="Q30" i="3"/>
  <c r="N30" i="3"/>
  <c r="M30" i="3"/>
  <c r="L30" i="3"/>
  <c r="K30" i="3"/>
  <c r="J30" i="3"/>
  <c r="AB29" i="3"/>
  <c r="AA29" i="3"/>
  <c r="Z29" i="3"/>
  <c r="Y29" i="3"/>
  <c r="X29" i="3"/>
  <c r="W29" i="3"/>
  <c r="V29" i="3"/>
  <c r="U29" i="3"/>
  <c r="T29" i="3"/>
  <c r="S29" i="3"/>
  <c r="R29" i="3"/>
  <c r="Q29" i="3"/>
  <c r="N29" i="3"/>
  <c r="M29" i="3"/>
  <c r="L29" i="3"/>
  <c r="K29" i="3"/>
  <c r="J29" i="3"/>
  <c r="I29" i="3"/>
  <c r="O29" i="3" s="1"/>
  <c r="AB28" i="3"/>
  <c r="AA28" i="3"/>
  <c r="Z28" i="3"/>
  <c r="Y28" i="3"/>
  <c r="X28" i="3"/>
  <c r="W28" i="3"/>
  <c r="V28" i="3"/>
  <c r="U28" i="3"/>
  <c r="T28" i="3"/>
  <c r="S28" i="3"/>
  <c r="R28" i="3"/>
  <c r="Q28" i="3"/>
  <c r="N28" i="3"/>
  <c r="M28" i="3"/>
  <c r="L28" i="3"/>
  <c r="K28" i="3"/>
  <c r="J28" i="3"/>
  <c r="I28" i="3"/>
  <c r="H28" i="3"/>
  <c r="G28" i="3"/>
  <c r="F28" i="3"/>
  <c r="E28" i="3"/>
  <c r="AB27" i="3"/>
  <c r="AA27" i="3"/>
  <c r="Z27" i="3"/>
  <c r="Y27" i="3"/>
  <c r="X27" i="3"/>
  <c r="W27" i="3"/>
  <c r="V27" i="3"/>
  <c r="U27" i="3"/>
  <c r="T27" i="3"/>
  <c r="S27" i="3"/>
  <c r="R27" i="3"/>
  <c r="Q27" i="3"/>
  <c r="N27" i="3"/>
  <c r="M27" i="3"/>
  <c r="L27" i="3"/>
  <c r="K27" i="3"/>
  <c r="J27" i="3"/>
  <c r="I27" i="3"/>
  <c r="H27" i="3"/>
  <c r="G27" i="3"/>
  <c r="F27" i="3"/>
  <c r="E27" i="3"/>
  <c r="D27" i="3"/>
  <c r="C27" i="3"/>
  <c r="AB26" i="3"/>
  <c r="AB41" i="3" s="1"/>
  <c r="AA26" i="3"/>
  <c r="Z26" i="3"/>
  <c r="Y26" i="3"/>
  <c r="X26" i="3"/>
  <c r="X41" i="3" s="1"/>
  <c r="W26" i="3"/>
  <c r="V26" i="3"/>
  <c r="U26" i="3"/>
  <c r="T26" i="3"/>
  <c r="T41" i="3" s="1"/>
  <c r="S26" i="3"/>
  <c r="R26" i="3"/>
  <c r="Q26" i="3"/>
  <c r="N26" i="3"/>
  <c r="N41" i="3" s="1"/>
  <c r="M26" i="3"/>
  <c r="L26" i="3"/>
  <c r="K26" i="3"/>
  <c r="J26" i="3"/>
  <c r="J41" i="3" s="1"/>
  <c r="I26" i="3"/>
  <c r="H26" i="3"/>
  <c r="H41" i="3" s="1"/>
  <c r="G26" i="3"/>
  <c r="F26" i="3"/>
  <c r="F41" i="3" s="1"/>
  <c r="E26" i="3"/>
  <c r="D26" i="3"/>
  <c r="D41" i="3" s="1"/>
  <c r="C26" i="3"/>
  <c r="C41" i="3" s="1"/>
  <c r="V22" i="3"/>
  <c r="AB21" i="3"/>
  <c r="AA21" i="3"/>
  <c r="Z21" i="3"/>
  <c r="Y21" i="3"/>
  <c r="X21" i="3"/>
  <c r="W21" i="3"/>
  <c r="V21" i="3"/>
  <c r="U21" i="3"/>
  <c r="T21" i="3"/>
  <c r="S21" i="3"/>
  <c r="R21" i="3"/>
  <c r="N21" i="3"/>
  <c r="M21" i="3"/>
  <c r="L21" i="3"/>
  <c r="K21" i="3"/>
  <c r="C21" i="3"/>
  <c r="AB20" i="3"/>
  <c r="AB22" i="3" s="1"/>
  <c r="AA20" i="3"/>
  <c r="AA22" i="3" s="1"/>
  <c r="Z20" i="3"/>
  <c r="Z22" i="3" s="1"/>
  <c r="Y20" i="3"/>
  <c r="X20" i="3"/>
  <c r="X22" i="3" s="1"/>
  <c r="W20" i="3"/>
  <c r="W22" i="3" s="1"/>
  <c r="V20" i="3"/>
  <c r="U20" i="3"/>
  <c r="T20" i="3"/>
  <c r="T22" i="3" s="1"/>
  <c r="S20" i="3"/>
  <c r="S22" i="3" s="1"/>
  <c r="R20" i="3"/>
  <c r="R22" i="3" s="1"/>
  <c r="Q20" i="3"/>
  <c r="P20" i="3"/>
  <c r="N20" i="3"/>
  <c r="N22" i="3" s="1"/>
  <c r="N43" i="3" s="1"/>
  <c r="M20" i="3"/>
  <c r="M22" i="3" s="1"/>
  <c r="L20" i="3"/>
  <c r="K20" i="3"/>
  <c r="K22" i="3" s="1"/>
  <c r="J20" i="3"/>
  <c r="I20" i="3"/>
  <c r="H20" i="3"/>
  <c r="G20" i="3"/>
  <c r="F20" i="3"/>
  <c r="E20" i="3"/>
  <c r="D20" i="3"/>
  <c r="C20" i="3"/>
  <c r="AB15" i="3"/>
  <c r="AA15" i="3"/>
  <c r="Z15" i="3"/>
  <c r="Y15" i="3"/>
  <c r="X15" i="3"/>
  <c r="W15" i="3"/>
  <c r="V15" i="3"/>
  <c r="U15" i="3"/>
  <c r="T15" i="3"/>
  <c r="S15" i="3"/>
  <c r="R15" i="3"/>
  <c r="Q15" i="3"/>
  <c r="AC15" i="3" s="1"/>
  <c r="N15" i="3"/>
  <c r="M15" i="3"/>
  <c r="L15" i="3"/>
  <c r="K15" i="3"/>
  <c r="J15" i="3"/>
  <c r="C15" i="3"/>
  <c r="I14" i="3"/>
  <c r="H14" i="3"/>
  <c r="G14" i="3"/>
  <c r="E14" i="3"/>
  <c r="D14" i="3"/>
  <c r="C14" i="3"/>
  <c r="AB13" i="3"/>
  <c r="AA13" i="3"/>
  <c r="Z13" i="3"/>
  <c r="Y13" i="3"/>
  <c r="X13" i="3"/>
  <c r="W13" i="3"/>
  <c r="V13" i="3"/>
  <c r="U13" i="3"/>
  <c r="T13" i="3"/>
  <c r="S13" i="3"/>
  <c r="R13" i="3"/>
  <c r="Q13" i="3"/>
  <c r="N13" i="3"/>
  <c r="M13" i="3"/>
  <c r="L13" i="3"/>
  <c r="K13" i="3"/>
  <c r="J13" i="3"/>
  <c r="C13" i="3"/>
  <c r="AB12" i="3"/>
  <c r="AA12" i="3"/>
  <c r="Z12" i="3"/>
  <c r="Y12" i="3"/>
  <c r="X12" i="3"/>
  <c r="W12" i="3"/>
  <c r="V12" i="3"/>
  <c r="U12" i="3"/>
  <c r="T12" i="3"/>
  <c r="S12" i="3"/>
  <c r="R12" i="3"/>
  <c r="Q12" i="3"/>
  <c r="P12" i="3"/>
  <c r="N12" i="3"/>
  <c r="M12" i="3"/>
  <c r="L12" i="3"/>
  <c r="K12" i="3"/>
  <c r="J12" i="3"/>
  <c r="J16" i="3" s="1"/>
  <c r="I12" i="3"/>
  <c r="H12" i="3"/>
  <c r="G12" i="3"/>
  <c r="F12" i="3"/>
  <c r="E12" i="3"/>
  <c r="D12" i="3"/>
  <c r="C12" i="3"/>
  <c r="C8" i="3"/>
  <c r="P7" i="3"/>
  <c r="Q21" i="3" s="1"/>
  <c r="AC21" i="3" s="1"/>
  <c r="D7" i="3"/>
  <c r="E7" i="3" s="1"/>
  <c r="AB6" i="3"/>
  <c r="AB8" i="3" s="1"/>
  <c r="AA6" i="3"/>
  <c r="Z6" i="3"/>
  <c r="Y6" i="3"/>
  <c r="Y14" i="3" s="1"/>
  <c r="X6" i="3"/>
  <c r="X8" i="3" s="1"/>
  <c r="W6" i="3"/>
  <c r="V6" i="3"/>
  <c r="U6" i="3"/>
  <c r="U14" i="3" s="1"/>
  <c r="T6" i="3"/>
  <c r="T14" i="3" s="1"/>
  <c r="S6" i="3"/>
  <c r="R6" i="3"/>
  <c r="Q6" i="3"/>
  <c r="Q14" i="3" s="1"/>
  <c r="N6" i="3"/>
  <c r="N14" i="3" s="1"/>
  <c r="N16" i="3" s="1"/>
  <c r="M6" i="3"/>
  <c r="L6" i="3"/>
  <c r="K6" i="3"/>
  <c r="K14" i="3" s="1"/>
  <c r="J6" i="3"/>
  <c r="J14" i="3" s="1"/>
  <c r="F6" i="3"/>
  <c r="F14" i="3" s="1"/>
  <c r="G30" i="2"/>
  <c r="J29" i="2"/>
  <c r="I29" i="2"/>
  <c r="G28" i="2"/>
  <c r="H28" i="2" s="1"/>
  <c r="J27" i="2"/>
  <c r="I27" i="2"/>
  <c r="A9" i="1"/>
  <c r="N46" i="3" l="1"/>
  <c r="J8" i="3"/>
  <c r="L22" i="3"/>
  <c r="G41" i="3"/>
  <c r="K41" i="3"/>
  <c r="Q41" i="3"/>
  <c r="U41" i="3"/>
  <c r="Y41" i="3"/>
  <c r="O28" i="3"/>
  <c r="O30" i="3"/>
  <c r="AC36" i="3"/>
  <c r="I41" i="3"/>
  <c r="T8" i="3"/>
  <c r="L41" i="3"/>
  <c r="R41" i="3"/>
  <c r="V41" i="3"/>
  <c r="AC32" i="3"/>
  <c r="O33" i="3"/>
  <c r="AC33" i="3"/>
  <c r="E41" i="3"/>
  <c r="M41" i="3"/>
  <c r="J30" i="2"/>
  <c r="H30" i="2"/>
  <c r="X14" i="3"/>
  <c r="O20" i="3"/>
  <c r="K43" i="3"/>
  <c r="Z41" i="3"/>
  <c r="AC35" i="3"/>
  <c r="O36" i="3"/>
  <c r="AC3" i="4"/>
  <c r="E21" i="3"/>
  <c r="E15" i="3"/>
  <c r="F7" i="3"/>
  <c r="F8" i="3" s="1"/>
  <c r="F9" i="3" s="1"/>
  <c r="E8" i="3"/>
  <c r="E13" i="3"/>
  <c r="O26" i="3"/>
  <c r="I28" i="2"/>
  <c r="I31" i="2" s="1"/>
  <c r="G31" i="2"/>
  <c r="L14" i="3"/>
  <c r="L8" i="3"/>
  <c r="L9" i="3" s="1"/>
  <c r="R14" i="3"/>
  <c r="R8" i="3"/>
  <c r="V14" i="3"/>
  <c r="V8" i="3"/>
  <c r="Z14" i="3"/>
  <c r="Z16" i="3" s="1"/>
  <c r="Z8" i="3"/>
  <c r="K8" i="3"/>
  <c r="U8" i="3"/>
  <c r="U9" i="3" s="1"/>
  <c r="AB14" i="3"/>
  <c r="AB16" i="3" s="1"/>
  <c r="AB46" i="3" s="1"/>
  <c r="T43" i="3"/>
  <c r="X43" i="3"/>
  <c r="AB43" i="3"/>
  <c r="R43" i="3"/>
  <c r="O27" i="3"/>
  <c r="AC27" i="3"/>
  <c r="AC29" i="3"/>
  <c r="AC34" i="3"/>
  <c r="O35" i="3"/>
  <c r="C9" i="4"/>
  <c r="V16" i="3"/>
  <c r="J28" i="2"/>
  <c r="J31" i="2" s="1"/>
  <c r="I30" i="2"/>
  <c r="M14" i="3"/>
  <c r="M16" i="3" s="1"/>
  <c r="M46" i="3" s="1"/>
  <c r="M8" i="3"/>
  <c r="S14" i="3"/>
  <c r="S16" i="3" s="1"/>
  <c r="S8" i="3"/>
  <c r="W14" i="3"/>
  <c r="W16" i="3" s="1"/>
  <c r="W8" i="3"/>
  <c r="X9" i="3" s="1"/>
  <c r="AA14" i="3"/>
  <c r="AA16" i="3" s="1"/>
  <c r="AA8" i="3"/>
  <c r="P21" i="3"/>
  <c r="P22" i="3" s="1"/>
  <c r="P43" i="3" s="1"/>
  <c r="P15" i="3"/>
  <c r="N8" i="3"/>
  <c r="N9" i="3" s="1"/>
  <c r="O12" i="3"/>
  <c r="K16" i="3"/>
  <c r="K46" i="3" s="1"/>
  <c r="T16" i="3"/>
  <c r="T46" i="3" s="1"/>
  <c r="X16" i="3"/>
  <c r="X46" i="3" s="1"/>
  <c r="D22" i="3"/>
  <c r="D43" i="3" s="1"/>
  <c r="Q22" i="3"/>
  <c r="Q43" i="3" s="1"/>
  <c r="U22" i="3"/>
  <c r="U43" i="3" s="1"/>
  <c r="Y22" i="3"/>
  <c r="Y43" i="3" s="1"/>
  <c r="V43" i="3"/>
  <c r="AC30" i="3"/>
  <c r="O32" i="3"/>
  <c r="O38" i="3"/>
  <c r="AC38" i="3"/>
  <c r="D21" i="3"/>
  <c r="D15" i="3"/>
  <c r="D16" i="3" s="1"/>
  <c r="D13" i="3"/>
  <c r="D8" i="3"/>
  <c r="D9" i="3" s="1"/>
  <c r="E16" i="3"/>
  <c r="R16" i="3"/>
  <c r="R46" i="3" s="1"/>
  <c r="Q8" i="3"/>
  <c r="Q9" i="3" s="1"/>
  <c r="Y8" i="3"/>
  <c r="Y9" i="3" s="1"/>
  <c r="L16" i="3"/>
  <c r="Q16" i="3"/>
  <c r="Q46" i="3" s="1"/>
  <c r="U16" i="3"/>
  <c r="Y16" i="3"/>
  <c r="AC13" i="3"/>
  <c r="E22" i="3"/>
  <c r="E43" i="3" s="1"/>
  <c r="M43" i="3"/>
  <c r="Z43" i="3"/>
  <c r="S41" i="3"/>
  <c r="S43" i="3" s="1"/>
  <c r="W41" i="3"/>
  <c r="W43" i="3" s="1"/>
  <c r="AA41" i="3"/>
  <c r="AA43" i="3" s="1"/>
  <c r="AC28" i="3"/>
  <c r="E7" i="4"/>
  <c r="D9" i="4"/>
  <c r="AC12" i="3"/>
  <c r="C16" i="3"/>
  <c r="AC20" i="3"/>
  <c r="AC22" i="3" s="1"/>
  <c r="C22" i="3"/>
  <c r="C43" i="3" s="1"/>
  <c r="AC26" i="3"/>
  <c r="D46" i="3" l="1"/>
  <c r="K30" i="2"/>
  <c r="H31" i="2"/>
  <c r="Z46" i="3"/>
  <c r="L43" i="3"/>
  <c r="L46" i="3" s="1"/>
  <c r="C46" i="3"/>
  <c r="U46" i="3"/>
  <c r="AA9" i="3"/>
  <c r="S9" i="3"/>
  <c r="K9" i="3"/>
  <c r="O14" i="3"/>
  <c r="N47" i="3"/>
  <c r="V9" i="3"/>
  <c r="AC41" i="3"/>
  <c r="E46" i="3"/>
  <c r="E47" i="3" s="1"/>
  <c r="AA46" i="3"/>
  <c r="S46" i="3"/>
  <c r="AC14" i="3"/>
  <c r="AC16" i="3" s="1"/>
  <c r="O41" i="3"/>
  <c r="F21" i="3"/>
  <c r="F22" i="3" s="1"/>
  <c r="F43" i="3" s="1"/>
  <c r="F15" i="3"/>
  <c r="F13" i="3"/>
  <c r="G7" i="3"/>
  <c r="Y46" i="3"/>
  <c r="AB9" i="3"/>
  <c r="W9" i="3"/>
  <c r="M9" i="3"/>
  <c r="V46" i="3"/>
  <c r="Z9" i="3"/>
  <c r="R9" i="3"/>
  <c r="K29" i="2"/>
  <c r="K27" i="2"/>
  <c r="K31" i="2"/>
  <c r="T9" i="3"/>
  <c r="AC43" i="3"/>
  <c r="F7" i="4"/>
  <c r="E9" i="4"/>
  <c r="W46" i="3"/>
  <c r="E9" i="3"/>
  <c r="K28" i="2"/>
  <c r="L47" i="3" l="1"/>
  <c r="M47" i="3"/>
  <c r="AC46" i="3"/>
  <c r="D47" i="3"/>
  <c r="G21" i="3"/>
  <c r="G15" i="3"/>
  <c r="G13" i="3"/>
  <c r="G16" i="3" s="1"/>
  <c r="G8" i="3"/>
  <c r="G9" i="3" s="1"/>
  <c r="H7" i="3"/>
  <c r="F16" i="3"/>
  <c r="F46" i="3" s="1"/>
  <c r="F47" i="3" s="1"/>
  <c r="F9" i="4"/>
  <c r="G7" i="4"/>
  <c r="H7" i="4" l="1"/>
  <c r="G9" i="4"/>
  <c r="H21" i="3"/>
  <c r="H22" i="3" s="1"/>
  <c r="H43" i="3" s="1"/>
  <c r="H15" i="3"/>
  <c r="H13" i="3"/>
  <c r="H8" i="3"/>
  <c r="H9" i="3" s="1"/>
  <c r="I7" i="3"/>
  <c r="G22" i="3"/>
  <c r="G43" i="3" s="1"/>
  <c r="G46" i="3" s="1"/>
  <c r="G47" i="3" s="1"/>
  <c r="H16" i="3" l="1"/>
  <c r="H46" i="3" s="1"/>
  <c r="H47" i="3" s="1"/>
  <c r="I7" i="4"/>
  <c r="H9" i="4"/>
  <c r="D13" i="4" s="1"/>
  <c r="I8" i="3"/>
  <c r="J21" i="3"/>
  <c r="I15" i="3"/>
  <c r="O15" i="3" s="1"/>
  <c r="I13" i="3"/>
  <c r="I16" i="3" s="1"/>
  <c r="I46" i="3" s="1"/>
  <c r="I47" i="3" s="1"/>
  <c r="I21" i="3"/>
  <c r="I22" i="3" s="1"/>
  <c r="I43" i="3" s="1"/>
  <c r="J7" i="4" l="1"/>
  <c r="I9" i="4"/>
  <c r="J22" i="3"/>
  <c r="J43" i="3" s="1"/>
  <c r="J46" i="3" s="1"/>
  <c r="O21" i="3"/>
  <c r="O22" i="3" s="1"/>
  <c r="O43" i="3" s="1"/>
  <c r="O13" i="3"/>
  <c r="O16" i="3" s="1"/>
  <c r="I9" i="3"/>
  <c r="J9" i="3"/>
  <c r="J47" i="3" l="1"/>
  <c r="K47" i="3"/>
  <c r="O46" i="3"/>
  <c r="J9" i="4"/>
  <c r="K7" i="4"/>
  <c r="L7" i="4" l="1"/>
  <c r="K9" i="4"/>
  <c r="M7" i="4" l="1"/>
  <c r="L9" i="4"/>
  <c r="N7" i="4" l="1"/>
  <c r="M9" i="4"/>
  <c r="N9" i="4" l="1"/>
  <c r="D14" i="4" s="1"/>
  <c r="O7" i="4"/>
  <c r="P7" i="4" l="1"/>
  <c r="O9" i="4"/>
  <c r="Q7" i="4" l="1"/>
  <c r="P9" i="4"/>
  <c r="R7" i="4" l="1"/>
  <c r="Q9" i="4"/>
  <c r="D15" i="4" s="1"/>
  <c r="R9" i="4" l="1"/>
  <c r="S7" i="4"/>
  <c r="T7" i="4" l="1"/>
  <c r="S9" i="4"/>
  <c r="U7" i="4" l="1"/>
  <c r="T9" i="4"/>
  <c r="V7" i="4" l="1"/>
  <c r="U9" i="4"/>
  <c r="V9" i="4" l="1"/>
  <c r="W7" i="4"/>
  <c r="X7" i="4" l="1"/>
  <c r="W9" i="4"/>
  <c r="Y7" i="4" l="1"/>
  <c r="X9" i="4"/>
  <c r="Z7" i="4" l="1"/>
  <c r="Y9" i="4"/>
  <c r="Z9" i="4" l="1"/>
  <c r="D16" i="4" s="1"/>
  <c r="AA7" i="4"/>
  <c r="AB7" i="4" l="1"/>
  <c r="AA9" i="4"/>
  <c r="AC7" i="4" l="1"/>
  <c r="AB9" i="4"/>
  <c r="AD7" i="4" l="1"/>
  <c r="AD9" i="4" s="1"/>
  <c r="AC9" i="4"/>
</calcChain>
</file>

<file path=xl/sharedStrings.xml><?xml version="1.0" encoding="utf-8"?>
<sst xmlns="http://schemas.openxmlformats.org/spreadsheetml/2006/main" count="409" uniqueCount="258">
  <si>
    <t>Definitions</t>
  </si>
  <si>
    <t>Our Definition</t>
  </si>
  <si>
    <t>Example</t>
  </si>
  <si>
    <t>Lean Development</t>
  </si>
  <si>
    <t xml:space="preserve">We sell features before actually developping them. </t>
  </si>
  <si>
    <t xml:space="preserve">We sold the mobile version by means of Micrsoft power analytics mobile app. Once the need is verified we develop the mobile app </t>
  </si>
  <si>
    <t>Milestone</t>
  </si>
  <si>
    <t>We do sales before development. Thus we define milestones as "drivers' to spend money</t>
  </si>
  <si>
    <t>We only activate the Western union agreement, once we actually have our first customer paying for it. It takes 3 months to activate the account</t>
  </si>
  <si>
    <t>MMP</t>
  </si>
  <si>
    <t>Minimum Marketable Product</t>
  </si>
  <si>
    <t>The minimum version to go "Public" and allow users on the internet to register. Our starting organization clients (Early adopters) the MVP is sufficient</t>
  </si>
  <si>
    <t>Total Funding needed</t>
  </si>
  <si>
    <t>We work lean, yet you can check the business plan. our current development plan is roughly 155K for version 2.1. This is only development cost, and does not include customer acquisiton, marketing, branding,staff... etc. Assuming that founders remain unpaid, .. .refer to the business plan.</t>
  </si>
  <si>
    <t>We iterate every month, and plan ahead based on the budget we have. We reached so far by updating the feature list, based on our sales, and testing of the current users to the platform</t>
  </si>
  <si>
    <t>What have we done so far?</t>
  </si>
  <si>
    <t>of development completed to final version</t>
  </si>
  <si>
    <t>of MMP is already done</t>
  </si>
  <si>
    <t>30 users and counting are testing the tool desktop version. As planned expanding to few hundreds within 2 months</t>
  </si>
  <si>
    <t>Huffington Post arabi sale. Now generating custom view for their "project managers'. The CEO, the CFO, the users just "love" what we have accomplished so far. They pushed us for a mobile app for the end-users(freelancers) before closing the sale.</t>
  </si>
  <si>
    <t>How will we spend iMinds fund?</t>
  </si>
  <si>
    <t>Amount</t>
  </si>
  <si>
    <t>Spent on</t>
  </si>
  <si>
    <t>Western union account activation. One time payment</t>
  </si>
  <si>
    <t>Marketing and Sales</t>
  </si>
  <si>
    <t>Servers : to enable perfomance of the Meteor based platform</t>
  </si>
  <si>
    <t>Priority of Work</t>
  </si>
  <si>
    <t>Sum of Work Hours Estimation</t>
  </si>
  <si>
    <t>Development</t>
  </si>
  <si>
    <t>Development Hours</t>
  </si>
  <si>
    <t>Cost @40</t>
  </si>
  <si>
    <t>Cost @68.75</t>
  </si>
  <si>
    <t>Cost @81.25</t>
  </si>
  <si>
    <t>%</t>
  </si>
  <si>
    <t>Completed</t>
  </si>
  <si>
    <t>Planned MMP @Year1</t>
  </si>
  <si>
    <t xml:space="preserve">Mobile version MMP </t>
  </si>
  <si>
    <t>Planned V2.1 to Full product</t>
  </si>
  <si>
    <t>Total to V2.1</t>
  </si>
  <si>
    <t>Cost Rate Card</t>
  </si>
  <si>
    <t>Per Hour</t>
  </si>
  <si>
    <t>Per Day</t>
  </si>
  <si>
    <t>Grand Total</t>
  </si>
  <si>
    <t>This table is a "Pivot" of the feature list vs priority and work hours estimate</t>
  </si>
  <si>
    <t>Refer to sheet "Feature List" for full details of the table</t>
  </si>
  <si>
    <t>We calculated based on priority, 10 is highest</t>
  </si>
  <si>
    <t>Row Labels</t>
  </si>
  <si>
    <t>Cost at 40EUR/hour</t>
  </si>
  <si>
    <t>Accumalative Cost</t>
  </si>
  <si>
    <t>Accumlative Work months</t>
  </si>
  <si>
    <t>MMP Version</t>
  </si>
  <si>
    <t>Here</t>
  </si>
  <si>
    <t>Assumptions</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</si>
  <si>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</si>
  <si>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</si>
  <si>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</si>
  <si>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</si>
  <si>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</si>
  <si>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</si>
  <si>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</si>
  <si>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</si>
  <si>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</si>
  <si>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</si>
  <si>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</si>
  <si>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</si>
  <si>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</si>
  <si>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</si>
  <si>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</si>
  <si>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</si>
  <si>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</si>
  <si>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</si>
  <si>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</si>
  <si>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</si>
  <si>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</si>
  <si>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</si>
  <si>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</si>
  <si>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</si>
  <si>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Key Driver 1a: Organizations</t>
  </si>
  <si>
    <t>Key Driver 1b: Total Organization accounts</t>
  </si>
  <si>
    <t>All uses Starter or Standard, 150/org</t>
  </si>
  <si>
    <t>150/org</t>
  </si>
  <si>
    <t>Key Driver 2: Single Kanban Users</t>
  </si>
  <si>
    <t>Key Driver 3: Total users</t>
  </si>
  <si>
    <t>Growth Rate: Based on User #</t>
  </si>
  <si>
    <t>Revenue</t>
  </si>
  <si>
    <t>Year 1 Total</t>
  </si>
  <si>
    <t>Year 2 Total</t>
  </si>
  <si>
    <t>Commission on ogranization transfers</t>
  </si>
  <si>
    <t>2%, @20K budget/org, @40% penetration</t>
  </si>
  <si>
    <t>Comission on individual transfers</t>
  </si>
  <si>
    <t>2%, @3k/20 users, @40% penetration</t>
  </si>
  <si>
    <t>Subscribtion of Organiztions</t>
  </si>
  <si>
    <t>@5USD/user</t>
  </si>
  <si>
    <t>Subscribtion of individuals</t>
  </si>
  <si>
    <t>@8.99/user</t>
  </si>
  <si>
    <t>Sub-Total</t>
  </si>
  <si>
    <t>Expenses</t>
  </si>
  <si>
    <t>Costs User Acquisition</t>
  </si>
  <si>
    <t>Cost of Organization Acquisition</t>
  </si>
  <si>
    <t>Cost of individual Acquisition</t>
  </si>
  <si>
    <t>Personnel Cost</t>
  </si>
  <si>
    <t>Headcount</t>
  </si>
  <si>
    <t>Co-Founder (per year)</t>
  </si>
  <si>
    <t>Co-Founder (per year) - Option pool</t>
  </si>
  <si>
    <t>Engineer (per year)</t>
  </si>
  <si>
    <t>Training, Sales, design</t>
  </si>
  <si>
    <t>Intern (per year)</t>
  </si>
  <si>
    <t>Operating Expenses</t>
  </si>
  <si>
    <t>Western Union</t>
  </si>
  <si>
    <t>Rent (per month)</t>
  </si>
  <si>
    <t>Marketing (per month)</t>
  </si>
  <si>
    <t>Legal (per month)</t>
  </si>
  <si>
    <t>Hosting (per month) and Web services</t>
  </si>
  <si>
    <t>Website Design/Upgrade</t>
  </si>
  <si>
    <t>Travel &amp; Entertainment (per month)</t>
  </si>
  <si>
    <t>Miscellaneous (per month)</t>
  </si>
  <si>
    <t>Total Expenses</t>
  </si>
  <si>
    <t>EBIT - Gross Income</t>
  </si>
  <si>
    <t>% Profit Growth</t>
  </si>
  <si>
    <t xml:space="preserve">Cost of Goods sold = </t>
  </si>
  <si>
    <t>zero</t>
  </si>
  <si>
    <t>Month</t>
  </si>
  <si>
    <t>Comulative Expenses</t>
  </si>
  <si>
    <t>Sub-Total Revenue</t>
  </si>
  <si>
    <t>Comulative Revenue</t>
  </si>
  <si>
    <t>Comulative Profit</t>
  </si>
  <si>
    <t>Break Even</t>
  </si>
  <si>
    <t>At Y2-Q3</t>
  </si>
  <si>
    <t>Seed Investment</t>
  </si>
  <si>
    <t>Copied from Work Plan</t>
  </si>
  <si>
    <t>ROI</t>
  </si>
  <si>
    <t>Y1-Q2</t>
  </si>
  <si>
    <t>Y1-Q4</t>
  </si>
  <si>
    <t>Y2-Q2</t>
  </si>
  <si>
    <t>Y2-Q4</t>
  </si>
  <si>
    <t>Priority</t>
  </si>
  <si>
    <t>Description</t>
  </si>
  <si>
    <t>Work Hours Estimation</t>
  </si>
  <si>
    <t>Date Created</t>
  </si>
  <si>
    <t>ID of Card</t>
  </si>
  <si>
    <t>h3wSewdYqK8pBS45p</t>
  </si>
  <si>
    <t>- New version:
 Cournal Icon
 Icons of Organizatoins etc
 - Design of Dashboard</t>
  </si>
  <si>
    <t>i3qnfvqaiRhKg5gCF</t>
  </si>
  <si>
    <t>swCjE2JstAEg7csmf</t>
  </si>
  <si>
    <t>Only a super admin can see and edit this</t>
  </si>
  <si>
    <t>byqQfHFYGn6GKRjwA</t>
  </si>
  <si>
    <t>xWbkywLBzPsS2XaSK</t>
  </si>
  <si>
    <t>There is no option to show all member activities.</t>
  </si>
  <si>
    <t>fWZiux9oJhSqFRWe7</t>
  </si>
  <si>
    <t>Cards should have a deadline to expire as a task</t>
  </si>
  <si>
    <t>8xqBMkrjDPX48drke</t>
  </si>
  <si>
    <t>Search Cards / Boards for some specific card title/ID</t>
  </si>
  <si>
    <t>baSXAHLS2J2qKHzj9</t>
  </si>
  <si>
    <t>Check Trello Home view of boards:
 Each "Organization" 
 has a list of cards below it with CardView of Boards.
 Each Organization, has some some tabs with: Boards-Members - Settings - Premium</t>
  </si>
  <si>
    <t>3hEjw8WvWqoFauq4J</t>
  </si>
  <si>
    <t>Import Data from Excel
 to allow "history" of users before start of using cournal
 or assuming they used another platform</t>
  </si>
  <si>
    <t>ANhMeQp3iqPAjFzeK</t>
  </si>
  <si>
    <t>Zs69reNiD8F5HxbX4</t>
  </si>
  <si>
    <t>Estimate 1:
 Being able to "view" activity without an APP
 Estimate 2:
 Having an actual App</t>
  </si>
  <si>
    <t>sbTzEwJCrRcRy6oZA</t>
  </si>
  <si>
    <t>Allo Sorting by:
 Deadline, creation date, or a custom field</t>
  </si>
  <si>
    <t>hAPD7ZXqxadjgEjME</t>
  </si>
  <si>
    <t>rNHRGfH48RmwatMRe</t>
  </si>
  <si>
    <t>How to view "Archived " items?</t>
  </si>
  <si>
    <t>KMoWfx4XxPGmvWjkG</t>
  </si>
  <si>
    <t>Super Admin
 CFO
 Admin
 User
 User with right to be invisible , plus CFO View optimization</t>
  </si>
  <si>
    <t>qvQ7M38pxwXHpna77</t>
  </si>
  <si>
    <t>Profile with Picture
 Boards/ Cards
 Activity/ Watched/ Following</t>
  </si>
  <si>
    <t>MvMutT8cYkYn2xRed</t>
  </si>
  <si>
    <t>** ADD a total estimate of Days to re-work everything!
 "AdminDB: Totals:
 totals in each stage
 totals per user
 totals per month
 totals per week
 average(s) per stage per user"
 "User: Totals:
 Target Points
 Acquired Points
 History(weeks, months)
 Team members(if not invisible)
 His Totals: Average time, etc"
 "AdminDB: 
 Statistics per ""label"" of Each board"
 "Board Top view shows totals: 
 ex: Restyaboard"
 ++ Add filters (Pivot Table like)
 Export Reports/Data with Filters
 ++Sort within a Pivot Table
 (Top User/Month/ ... etc)
 ++Each Table is both Table+Diagram
 (like Excel)
 ++Include "Groups" plotting</t>
  </si>
  <si>
    <t>S3MTBKTyHY8T2mjGG</t>
  </si>
  <si>
    <t>Create "Groups" of users
 Each group, has to be associated with a set of "Features" / " Properties" form the custom properties
 This will enable the Plotting/Table Pivot based on Groups not individuals</t>
  </si>
  <si>
    <t>a4HqKpN8kWLMFpnQJ</t>
  </si>
  <si>
    <t>QEcKotaZsRdeJp38Z</t>
  </si>
  <si>
    <t>Ezia5ENsrGCAzaxNk</t>
  </si>
  <si>
    <t>Home of Cournal.com 
 Should have totals:
 Cards, Users, Tasks completed(closed)
 Live, to be on the home page</t>
  </si>
  <si>
    <t>AGkQ2B9zX3c7XxkL7</t>
  </si>
  <si>
    <t>Users should be able to edit text files, comment etc
 Like a simple text editor from Google Docs
 It could be as simple as integrating google docs in the platform directly</t>
  </si>
  <si>
    <t>6E9FwwHFeW9zuHjoS</t>
  </si>
  <si>
    <t>Enable Direct publishing from Cournal to XMLRPC 
 publish on wordpress/blogspot... etc</t>
  </si>
  <si>
    <t>3D2TxCG3mhEDdLDrw</t>
  </si>
  <si>
    <t>Enable Email notifications as an "option" to users
 Allow them to select, when they should be notified</t>
  </si>
  <si>
    <t>oDN7Sr9jn67oJB6Cw</t>
  </si>
  <si>
    <t>Make sure that data and user profiles are safe</t>
  </si>
  <si>
    <t>RrApYATnK28twcc6K</t>
  </si>
  <si>
    <t>or just "ignore"
 but add an estimate to this work.
 We can modify as soon as we have time for that</t>
  </si>
  <si>
    <t>tvtm5j7SswwaST6sD</t>
  </si>
  <si>
    <t>How long does it take per language to make it available?
 Add an estimate: LTR
 not RTL</t>
  </si>
  <si>
    <t>HznXErRaAbzLKQy9D</t>
  </si>
  <si>
    <t>1. Including Organization Name
 Mvoing a card should include:
 not only the board name then the list
 but:
 Organization/Board name
 as you might have many similar board names, within different organizations
 Solutions:
 Show Organization name per board name
 or...
 ?</t>
  </si>
  <si>
    <t>zHL7wf8suv5Tr2TFH</t>
  </si>
  <si>
    <t>Selecting all cards, allows a very limited list of "Actions" like only 
 Archive List or move within the same board
 Allow actions like:
 Move 
 Copy</t>
  </si>
  <si>
    <t>6cpmFYr3QNkLWxxFu</t>
  </si>
  <si>
    <t>This enables, search for a specific card
 It is now possible, via download of excel sheet, then knowing the ID
 But how to find a card if you know the ID?
 Solutions:
 -Enable Search
 (ID number can find a card)
 -Enable having a list of Card Ids clickable ?
 - Enable knowing the Card ID via an indirect way (more/info...etc)
 others... ?</t>
  </si>
  <si>
    <t>58dyY93fHK3imon2E</t>
  </si>
  <si>
    <t>This Description area overlaps with "priority" to the right.
 Solution:
 Usually here most of the text goes, it is best to make it as wide as possible... make the whole first area for only description
 move custom fields to start from the next "row" in the design of the card</t>
  </si>
  <si>
    <t>gXdSJqcr6k2KA2Qde</t>
  </si>
  <si>
    <t>Closed Cards should be visual
 like different design/star
 Any thing similar to differentiate them</t>
  </si>
  <si>
    <t>2AWLZoinMBoGJdgwy</t>
  </si>
  <si>
    <t>XBqvQuNbsayMiF3xe</t>
  </si>
  <si>
    <t>Open Archived Cards
 Is there a chance to make them available , without bringing them back to life?
 Burger top right then Archived items
 then make it possible to see contents if clicked only</t>
  </si>
  <si>
    <t>J4d3qxL9c7uYCC6zw</t>
  </si>
  <si>
    <t>EJubxgCqjxp5uif9s</t>
  </si>
  <si>
    <t>Should include custom fields
 This can enable faster deployment for new clients</t>
  </si>
  <si>
    <t>fSPHoriNwfgPjLmtK</t>
  </si>
  <si>
    <t>Make it possible to get notifications on any action on board in general 
 In trello</t>
  </si>
  <si>
    <t>vWwsyqdn968yHKKZv</t>
  </si>
  <si>
    <t>Enable the possibility to send to the board a card from email
 Available in trello</t>
  </si>
  <si>
    <t>nfBtNudvtgHgZsdWh</t>
  </si>
  <si>
    <t>How to manage that?</t>
  </si>
  <si>
    <t>THfFu9ZJ6PCms5eaX</t>
  </si>
  <si>
    <t>How to know who are the users? control who subscribed?
 In slack, an organization owner only is allowed to add members or an admin?
 who controls this in cournal?
 how many days needed to develop such a feature?</t>
  </si>
  <si>
    <t>5k9Gnoc286DTnRrzM</t>
  </si>
  <si>
    <t>rFQN2rm3FM3WA7PKK</t>
  </si>
  <si>
    <t>Can the diagrams "skip" the close card option, and still give diagrams in Users Dashboard??
 Can the card closed status/open
 be exported in the Excel sheet?
 Can the "Export" include also OPEN cards (ones that are not closed?)</t>
  </si>
  <si>
    <t>c6QmNFLQcbA2h5AWv</t>
  </si>
  <si>
    <t>Users can only see the cards they are asigned to.
 The option is Global per board, and only the Admin can enable/disable this feature</t>
  </si>
  <si>
    <t>KovjnqjBoyy2XF3jd</t>
  </si>
  <si>
    <t>Allow users to "Subscribe" to cards visible to them , in order to get "notifications" once a new comment, or file upload... or any other event takes place</t>
  </si>
  <si>
    <t>EyDK7w8v2B5czDESf</t>
  </si>
  <si>
    <t>In Trello,
 It is possible to preview a text file .doc 
 In Cournal we have to download and open
 It would be more handy to have a preview option for text</t>
  </si>
  <si>
    <t>ytMfhYzzECeoEkyPp</t>
  </si>
  <si>
    <t>efNKPx3FJQ6ZuH9fB</t>
  </si>
  <si>
    <t>Date field in Export document, 
 Should be possible to process/plot date. 
 Date "Format" corrections, might need to be done</t>
  </si>
  <si>
    <t>oAfuiJwKo8xtNHxTD</t>
  </si>
  <si>
    <t>QByxCkzkedMkDjTHr</t>
  </si>
  <si>
    <t>Number, Boolean, Date, DateTime, ...etc, Time , Text.
 Start date, end date, estimated, planned.</t>
  </si>
  <si>
    <t>BFbRTpn8JwdSkDvi9</t>
  </si>
  <si>
    <t>Financial Model - Cournal</t>
  </si>
  <si>
    <t>Use of Funds</t>
  </si>
  <si>
    <t>51% Product Development</t>
  </si>
  <si>
    <t>12% Marketing/Sales</t>
  </si>
  <si>
    <t>16% Operations and growth</t>
  </si>
  <si>
    <t>10% Servers</t>
  </si>
  <si>
    <r>
      <t>11% Legal/Misc ...</t>
    </r>
    <r>
      <rPr>
        <sz val="11"/>
        <color rgb="FF000000"/>
        <rFont val="Calibri"/>
        <family val="2"/>
      </rPr>
      <t xml:space="preserve"> </t>
    </r>
  </si>
  <si>
    <t>Mobile MMP</t>
  </si>
  <si>
    <t>MMP Cloud version</t>
  </si>
  <si>
    <t>Dashboard re-design</t>
  </si>
  <si>
    <t xml:space="preserve"> Custom integrations: Xero and Slack</t>
  </si>
  <si>
    <t>Western union annual fee for cash payments, paid for 1 year</t>
  </si>
  <si>
    <t xml:space="preserve">User experience and gamifying </t>
  </si>
  <si>
    <t>Category</t>
  </si>
  <si>
    <t>Operations and Growth</t>
  </si>
  <si>
    <t>Marketing , Sales, user help material</t>
  </si>
  <si>
    <t>Travel, Misc</t>
  </si>
  <si>
    <t>Servers</t>
  </si>
  <si>
    <t>Legal, copyright,</t>
  </si>
  <si>
    <t>Subtotal</t>
  </si>
  <si>
    <t>**Diagram execludes the mobile full product version</t>
  </si>
  <si>
    <t xml:space="preserve">The feature list execludes all the mobile version. </t>
  </si>
  <si>
    <t xml:space="preserve">For MMP we estimate 2 month work for a simple mobile view. </t>
  </si>
  <si>
    <t>Mobile</t>
  </si>
  <si>
    <t xml:space="preserve">Hours </t>
  </si>
  <si>
    <t>Cost @40EUR/hr</t>
  </si>
  <si>
    <t>MVP</t>
  </si>
  <si>
    <t>FULL Product</t>
  </si>
  <si>
    <t>Refer to next sheet for details</t>
  </si>
  <si>
    <t>Refer to feature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</si>
</sst>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0.0%"/>
    <numFmt numFmtId="166" formatCode="\$#,##0.00"/>
    <numFmt numFmtId="167" formatCode="&quot;$&quot;#,##0"/>
    <numFmt numFmtId="168" formatCode="\$#,##0"/>
    <numFmt numFmtId="169" formatCode="&quot;$&quot;#,##0.00"/>
    <numFmt numFmtId="170" formatCode="_(&quot;$&quot;* #,##0.0_);_(&quot;$&quot;* \(#,##0.0\);_(&quot;$&quot;* &quot;-&quot;??_);_(@_)"/>
    <numFmt numFmtId="171" formatCode="_(&quot;$&quot;* #,##0_);_(&quot;$&quot;* \(#,##0\);_(&quot;$&quot;* &quot;-&quot;??_);_(@_)"/>
    <numFmt numFmtId="172" formatCode="_([$€-2]\ * #,##0_);_([$€-2]\ * \(#,##0\);_([$€-2]\ * &quot;-&quot;??_);_(@_)"/>
  </numFmts>
  <fonts count="32" x14ac:knownFonts="1">
    <font>
      <sz val="10"/>
      <color rgb="FF000000"/>
      <name val="Arial"/>
    </font>
    <font>
      <b/>
      <sz val="14"/>
      <name val="Arial"/>
      <family val="2"/>
    </font>
    <font>
      <sz val="10"/>
      <name val="Arial"/>
      <family val="2"/>
    </font>
    <font>
      <b/>
      <sz val="10"/>
      <name val="Arial"/>
      <family val="2"/>
    </font>
    <font>
      <sz val="12"/>
      <color rgb="FF000000"/>
      <name val="Calibri"/>
      <family val="2"/>
    </font>
    <font>
      <sz val="12"/>
      <color rgb="FFFFFFFF"/>
      <name val="Calibri"/>
      <family val="2"/>
    </font>
    <font>
      <b/>
      <sz val="12"/>
      <color rgb="FF000000"/>
      <name val="Calibri"/>
      <family val="2"/>
    </font>
    <font>
      <b/>
      <sz val="18"/>
      <name val="Arial"/>
      <family val="2"/>
    </font>
    <font>
      <b/>
      <sz val="12"/>
      <name val="Arial"/>
      <family val="2"/>
    </font>
    <font>
      <sz val="10"/>
      <color rgb="FF0000FF"/>
      <name val="Arial"/>
      <family val="2"/>
    </font>
    <font>
      <b/>
      <sz val="10"/>
      <name val="Arial"/>
      <family val="2"/>
    </font>
    <font>
      <b/>
      <sz val="10"/>
      <color rgb="FF6AA84F"/>
      <name val="Arial"/>
      <family val="2"/>
    </font>
    <font>
      <b/>
      <sz val="10"/>
      <color rgb="FF0000FF"/>
      <name val="Arial"/>
      <family val="2"/>
    </font>
    <font>
      <sz val="10"/>
      <color rgb="FF000000"/>
      <name val="Arial"/>
      <family val="2"/>
    </font>
    <font>
      <sz val="10"/>
      <color rgb="FF6AA84F"/>
      <name val="Arial"/>
      <family val="2"/>
    </font>
    <font>
      <b/>
      <sz val="14"/>
      <color rgb="FFFF0000"/>
      <name val="Arial"/>
      <family val="2"/>
    </font>
    <font>
      <b/>
      <sz val="10"/>
      <color rgb="FFCC4125"/>
      <name val="Arial"/>
      <family val="2"/>
    </font>
    <font>
      <b/>
      <sz val="14"/>
      <color rgb="FF6AA84F"/>
      <name val="Arial"/>
      <family val="2"/>
    </font>
    <font>
      <b/>
      <sz val="10"/>
      <color rgb="FF000000"/>
      <name val="Arial"/>
      <family val="2"/>
    </font>
    <font>
      <sz val="9"/>
      <color rgb="FF000000"/>
      <name val="Arial"/>
      <family val="2"/>
    </font>
    <font>
      <sz val="9"/>
      <name val="Arial"/>
      <family val="2"/>
    </font>
    <font>
      <b/>
      <sz val="9"/>
      <name val="Arial"/>
      <family val="2"/>
    </font>
    <font>
      <b/>
      <sz val="12"/>
      <name val="Arial"/>
      <family val="2"/>
    </font>
    <font>
      <sz val="12"/>
      <name val="Arial"/>
      <family val="2"/>
    </font>
    <font>
      <sz val="12"/>
      <color rgb="FF000000"/>
      <name val="Arial"/>
      <family val="2"/>
    </font>
    <font>
      <b/>
      <sz val="18"/>
      <name val="Trebuchet MS"/>
      <family val="2"/>
    </font>
    <font>
      <b/>
      <sz val="10"/>
      <color rgb="FF0000FF"/>
      <name val="Arial"/>
      <family val="2"/>
    </font>
    <font>
      <b/>
      <sz val="11"/>
      <color rgb="FF333333"/>
      <name val="Calibri"/>
      <family val="2"/>
    </font>
    <font>
      <sz val="11"/>
      <color rgb="FF333333"/>
      <name val="Calibri"/>
      <family val="2"/>
    </font>
    <font>
      <sz val="11"/>
      <color rgb="FF000000"/>
      <name val="Calibri"/>
      <family val="2"/>
    </font>
    <font>
      <sz val="10"/>
      <color rgb="FF000000"/>
      <name val="Arial"/>
    </font>
    <font>
      <i/>
      <sz val="10"/>
      <color rgb="FF000000"/>
      <name val="Arial"/>
      <family val="2"/>
    </font>
  </fonts>
  <fills count="26">
    <fill>
      <patternFill patternType="none"/>
    </fill>
    <fill>
      <patternFill patternType="gray125"/>
    </fill>
    <fill>
      <patternFill patternType="solid">
        <fgColor rgb="FFD0E0E3"/>
        <bgColor rgb="FFD0E0E3"/>
      </patternFill>
    </fill>
    <fill>
      <patternFill patternType="solid">
        <fgColor rgb="FFFFFFFF"/>
        <bgColor rgb="FFFFFFFF"/>
      </patternFill>
    </fill>
    <fill>
      <patternFill patternType="solid">
        <fgColor rgb="FF76933C"/>
        <bgColor rgb="FF76933C"/>
      </patternFill>
    </fill>
    <fill>
      <patternFill patternType="solid">
        <fgColor rgb="FF4A86E8"/>
        <bgColor rgb="FF4A86E8"/>
      </patternFill>
    </fill>
    <fill>
      <patternFill patternType="solid">
        <fgColor rgb="FF00FFFF"/>
        <bgColor rgb="FF00FFFF"/>
      </patternFill>
    </fill>
    <fill>
      <patternFill patternType="solid">
        <fgColor rgb="FF93C47D"/>
        <bgColor rgb="FF93C47D"/>
      </patternFill>
    </fill>
    <fill>
      <patternFill patternType="solid">
        <fgColor rgb="FFC5D9F1"/>
        <bgColor rgb="FFC5D9F1"/>
      </patternFill>
    </fill>
    <fill>
      <patternFill patternType="solid">
        <fgColor rgb="FFF4CCCC"/>
        <bgColor rgb="FFF4CCCC"/>
      </patternFill>
    </fill>
    <fill>
      <patternFill patternType="solid">
        <fgColor rgb="FF4BACC6"/>
        <bgColor rgb="FF4BACC6"/>
      </patternFill>
    </fill>
    <fill>
      <patternFill patternType="solid">
        <fgColor rgb="FFF79646"/>
        <bgColor rgb="FFF79646"/>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3F3F3"/>
        <bgColor rgb="FFF3F3F3"/>
      </patternFill>
    </fill>
    <fill>
      <patternFill patternType="solid">
        <fgColor rgb="FFE6B8AF"/>
        <bgColor rgb="FFE6B8AF"/>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0000"/>
        <bgColor rgb="FFC0504D"/>
      </patternFill>
    </fill>
    <fill>
      <patternFill patternType="solid">
        <fgColor rgb="FFFF000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538DD5"/>
        <bgColor rgb="FF000000"/>
      </patternFill>
    </fill>
    <fill>
      <patternFill patternType="solid">
        <fgColor rgb="FFE26B0A"/>
        <bgColor rgb="FF000000"/>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style="thin">
        <color rgb="FFEBF1DE"/>
      </bottom>
      <diagonal/>
    </border>
    <border>
      <left/>
      <right/>
      <top style="thin">
        <color rgb="FFEBF1DE"/>
      </top>
      <bottom style="thin">
        <color rgb="FFEBF1DE"/>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double">
        <color rgb="FF76933C"/>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9" fontId="13" fillId="0" borderId="0" applyFont="0" applyFill="0" applyBorder="0" applyAlignment="0" applyProtection="0"/>
    <xf numFmtId="164" fontId="30" fillId="0" borderId="0" applyFont="0" applyFill="0" applyBorder="0" applyAlignment="0" applyProtection="0"/>
  </cellStyleXfs>
  <cellXfs count="270">
    <xf numFmtId="0" fontId="0" fillId="0" borderId="0" xfId="0" applyFont="1" applyAlignment="1">
      <alignment wrapText="1"/>
    </xf>
    <xf numFmtId="0" fontId="3" fillId="0" borderId="0" xfId="0" applyFont="1" applyAlignment="1">
      <alignment wrapText="1"/>
    </xf>
    <xf numFmtId="0" fontId="2" fillId="0" borderId="0" xfId="0" applyFont="1" applyAlignment="1">
      <alignment wrapText="1"/>
    </xf>
    <xf numFmtId="9" fontId="2" fillId="0" borderId="0" xfId="0" applyNumberFormat="1" applyFont="1" applyAlignment="1">
      <alignment wrapText="1"/>
    </xf>
    <xf numFmtId="10" fontId="2" fillId="0" borderId="0" xfId="0" applyNumberFormat="1" applyFont="1" applyAlignment="1">
      <alignment wrapText="1"/>
    </xf>
    <xf numFmtId="0" fontId="3"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4" fillId="0" borderId="0" xfId="0" applyFont="1" applyAlignment="1"/>
    <xf numFmtId="0" fontId="4" fillId="3" borderId="0" xfId="0" applyFont="1" applyFill="1" applyAlignment="1"/>
    <xf numFmtId="0" fontId="4" fillId="3" borderId="0" xfId="0" applyFont="1" applyFill="1" applyAlignment="1"/>
    <xf numFmtId="0" fontId="4" fillId="3" borderId="0" xfId="0" applyFont="1" applyFill="1" applyAlignment="1">
      <alignment horizontal="left" vertical="top"/>
    </xf>
    <xf numFmtId="0" fontId="2" fillId="3" borderId="0" xfId="0" applyFont="1" applyFill="1" applyAlignment="1">
      <alignment wrapText="1"/>
    </xf>
    <xf numFmtId="0" fontId="5" fillId="3" borderId="0" xfId="0" applyFont="1" applyFill="1" applyAlignment="1">
      <alignment wrapText="1"/>
    </xf>
    <xf numFmtId="0" fontId="4" fillId="3" borderId="0" xfId="0" applyFont="1" applyFill="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3" borderId="0" xfId="0" applyFont="1" applyFill="1" applyAlignment="1">
      <alignment wrapText="1"/>
    </xf>
    <xf numFmtId="0" fontId="2" fillId="3" borderId="0" xfId="0" applyFont="1" applyFill="1" applyAlignment="1">
      <alignment wrapText="1"/>
    </xf>
    <xf numFmtId="0" fontId="5" fillId="4" borderId="2" xfId="0" applyFont="1" applyFill="1" applyBorder="1" applyAlignment="1">
      <alignment wrapText="1"/>
    </xf>
    <xf numFmtId="0" fontId="4" fillId="0" borderId="0" xfId="0" applyFont="1" applyAlignment="1">
      <alignment wrapText="1"/>
    </xf>
    <xf numFmtId="0" fontId="3" fillId="5" borderId="1" xfId="0" applyFont="1" applyFill="1" applyBorder="1" applyAlignment="1">
      <alignment wrapText="1"/>
    </xf>
    <xf numFmtId="0" fontId="4" fillId="0" borderId="1" xfId="0" applyFont="1" applyBorder="1" applyAlignment="1">
      <alignment wrapText="1"/>
    </xf>
    <xf numFmtId="0" fontId="4" fillId="6" borderId="1" xfId="0" applyFont="1" applyFill="1" applyBorder="1" applyAlignment="1">
      <alignment wrapText="1"/>
    </xf>
    <xf numFmtId="0" fontId="2" fillId="0" borderId="0" xfId="0" applyFont="1" applyAlignment="1">
      <alignment wrapText="1"/>
    </xf>
    <xf numFmtId="0" fontId="4" fillId="0" borderId="3" xfId="0" applyFont="1" applyBorder="1" applyAlignment="1"/>
    <xf numFmtId="0" fontId="4" fillId="0" borderId="3" xfId="0" applyFont="1" applyBorder="1" applyAlignment="1">
      <alignment horizontal="right"/>
    </xf>
    <xf numFmtId="0" fontId="2" fillId="0" borderId="1" xfId="0" applyFont="1" applyBorder="1" applyAlignment="1">
      <alignment wrapText="1"/>
    </xf>
    <xf numFmtId="0" fontId="4" fillId="0" borderId="1" xfId="0" applyFont="1" applyBorder="1" applyAlignment="1"/>
    <xf numFmtId="165" fontId="4" fillId="6" borderId="1" xfId="0" applyNumberFormat="1" applyFont="1" applyFill="1" applyBorder="1" applyAlignment="1"/>
    <xf numFmtId="0" fontId="3" fillId="0" borderId="1" xfId="0" applyFont="1" applyBorder="1" applyAlignment="1">
      <alignment wrapText="1"/>
    </xf>
    <xf numFmtId="0" fontId="3" fillId="7" borderId="1" xfId="0" applyFont="1" applyFill="1" applyBorder="1" applyAlignment="1">
      <alignment wrapText="1"/>
    </xf>
    <xf numFmtId="0" fontId="2" fillId="0" borderId="5" xfId="0" applyFont="1" applyBorder="1" applyAlignment="1">
      <alignment wrapText="1"/>
    </xf>
    <xf numFmtId="0" fontId="4" fillId="0" borderId="1" xfId="0" applyFont="1" applyBorder="1" applyAlignment="1"/>
    <xf numFmtId="0" fontId="4" fillId="0" borderId="1" xfId="0" applyFont="1" applyBorder="1" applyAlignment="1">
      <alignment horizontal="right"/>
    </xf>
    <xf numFmtId="0" fontId="6" fillId="0" borderId="6" xfId="0" applyFont="1" applyBorder="1" applyAlignment="1"/>
    <xf numFmtId="0" fontId="6" fillId="0" borderId="6" xfId="0" applyFont="1" applyBorder="1" applyAlignment="1">
      <alignment horizontal="right"/>
    </xf>
    <xf numFmtId="0" fontId="4" fillId="0" borderId="0" xfId="0" applyFont="1" applyAlignment="1"/>
    <xf numFmtId="0" fontId="6" fillId="9" borderId="1" xfId="0" applyFont="1" applyFill="1" applyBorder="1" applyAlignment="1"/>
    <xf numFmtId="0" fontId="6" fillId="9" borderId="1" xfId="0" applyFont="1" applyFill="1" applyBorder="1" applyAlignment="1"/>
    <xf numFmtId="0" fontId="6" fillId="10" borderId="0" xfId="0" applyFont="1" applyFill="1" applyAlignment="1">
      <alignment wrapText="1"/>
    </xf>
    <xf numFmtId="0" fontId="6" fillId="0" borderId="0" xfId="0" applyFont="1" applyAlignment="1">
      <alignment wrapText="1"/>
    </xf>
    <xf numFmtId="0" fontId="3" fillId="0" borderId="0" xfId="0" applyFont="1" applyAlignment="1">
      <alignment wrapText="1"/>
    </xf>
    <xf numFmtId="0" fontId="4" fillId="11" borderId="1" xfId="0" applyFont="1" applyFill="1" applyBorder="1" applyAlignment="1">
      <alignment horizontal="right"/>
    </xf>
    <xf numFmtId="0" fontId="6" fillId="0" borderId="1" xfId="0" applyFont="1" applyBorder="1" applyAlignment="1"/>
    <xf numFmtId="0" fontId="6" fillId="0" borderId="1" xfId="0" applyFont="1" applyBorder="1" applyAlignment="1">
      <alignment horizontal="right"/>
    </xf>
    <xf numFmtId="0" fontId="4" fillId="0" borderId="1" xfId="0" applyFont="1" applyBorder="1" applyAlignment="1"/>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7" fillId="3" borderId="0" xfId="0" applyFont="1" applyFill="1" applyAlignment="1">
      <alignment horizontal="center" vertical="center" wrapText="1"/>
    </xf>
    <xf numFmtId="0" fontId="10" fillId="0" borderId="0" xfId="0" applyFont="1" applyAlignment="1">
      <alignment horizontal="center" vertical="center" wrapText="1"/>
    </xf>
    <xf numFmtId="0" fontId="10" fillId="6" borderId="0" xfId="0" applyFont="1" applyFill="1" applyAlignment="1">
      <alignment horizontal="center" vertical="center" wrapText="1"/>
    </xf>
    <xf numFmtId="0" fontId="2" fillId="3" borderId="0" xfId="0" applyFont="1" applyFill="1" applyAlignment="1">
      <alignment horizontal="center" vertical="center" wrapText="1"/>
    </xf>
    <xf numFmtId="0" fontId="10" fillId="12" borderId="9" xfId="0" applyFont="1" applyFill="1" applyBorder="1" applyAlignment="1">
      <alignment horizontal="center" vertical="center" wrapText="1"/>
    </xf>
    <xf numFmtId="0" fontId="10" fillId="12"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12" borderId="8" xfId="0" applyFont="1" applyFill="1" applyBorder="1" applyAlignment="1">
      <alignment horizontal="center" vertical="center" wrapText="1"/>
    </xf>
    <xf numFmtId="166" fontId="10" fillId="12" borderId="8" xfId="0" applyNumberFormat="1" applyFont="1" applyFill="1" applyBorder="1" applyAlignment="1">
      <alignment horizontal="center" vertical="center" wrapText="1"/>
    </xf>
    <xf numFmtId="0" fontId="2" fillId="0" borderId="8" xfId="0" applyFont="1" applyBorder="1" applyAlignment="1">
      <alignment wrapText="1"/>
    </xf>
    <xf numFmtId="0" fontId="2" fillId="0" borderId="10" xfId="0" applyFont="1" applyBorder="1" applyAlignment="1">
      <alignment horizontal="center" vertical="center" wrapText="1"/>
    </xf>
    <xf numFmtId="9" fontId="11" fillId="0" borderId="10" xfId="0" applyNumberFormat="1" applyFont="1" applyBorder="1" applyAlignment="1">
      <alignment horizontal="center" vertical="center" wrapText="1"/>
    </xf>
    <xf numFmtId="9" fontId="11" fillId="6" borderId="10" xfId="0" applyNumberFormat="1" applyFont="1" applyFill="1" applyBorder="1" applyAlignment="1">
      <alignment horizontal="center" vertical="center" wrapText="1"/>
    </xf>
    <xf numFmtId="9" fontId="12" fillId="0" borderId="10" xfId="0" applyNumberFormat="1" applyFont="1" applyBorder="1" applyAlignment="1">
      <alignment horizontal="center" vertical="center" wrapText="1"/>
    </xf>
    <xf numFmtId="0" fontId="2" fillId="0" borderId="11" xfId="0" applyFont="1" applyBorder="1" applyAlignment="1">
      <alignment wrapText="1"/>
    </xf>
    <xf numFmtId="3" fontId="2" fillId="0" borderId="0" xfId="0" applyNumberFormat="1" applyFont="1" applyAlignment="1">
      <alignment horizontal="center" vertical="center" wrapText="1"/>
    </xf>
    <xf numFmtId="3" fontId="12" fillId="0" borderId="0" xfId="0" applyNumberFormat="1" applyFont="1" applyAlignment="1">
      <alignment horizontal="center" vertical="center" wrapText="1"/>
    </xf>
    <xf numFmtId="3" fontId="2" fillId="6" borderId="0" xfId="0" applyNumberFormat="1" applyFont="1" applyFill="1" applyAlignment="1">
      <alignment horizontal="center" vertical="center" wrapText="1"/>
    </xf>
    <xf numFmtId="3" fontId="2" fillId="13" borderId="0" xfId="0" applyNumberFormat="1" applyFont="1" applyFill="1" applyAlignment="1">
      <alignment horizontal="center" vertical="center" wrapText="1"/>
    </xf>
    <xf numFmtId="3" fontId="13" fillId="0" borderId="0" xfId="0" applyNumberFormat="1" applyFont="1" applyAlignment="1">
      <alignment horizontal="center" vertical="center" wrapText="1"/>
    </xf>
    <xf numFmtId="3" fontId="2" fillId="9" borderId="0" xfId="0" applyNumberFormat="1" applyFont="1" applyFill="1" applyAlignment="1">
      <alignment horizontal="center" vertical="center" wrapText="1"/>
    </xf>
    <xf numFmtId="3" fontId="2" fillId="13" borderId="0" xfId="0" applyNumberFormat="1" applyFont="1" applyFill="1" applyAlignment="1">
      <alignment horizontal="center" vertical="center" wrapText="1"/>
    </xf>
    <xf numFmtId="3" fontId="2" fillId="0" borderId="13" xfId="0" applyNumberFormat="1" applyFont="1" applyBorder="1" applyAlignment="1">
      <alignment wrapText="1"/>
    </xf>
    <xf numFmtId="3" fontId="2" fillId="0" borderId="0" xfId="0" applyNumberFormat="1" applyFont="1" applyAlignment="1">
      <alignment horizontal="center" vertical="center" wrapText="1"/>
    </xf>
    <xf numFmtId="3" fontId="2" fillId="6" borderId="0" xfId="0" applyNumberFormat="1" applyFont="1" applyFill="1" applyAlignment="1">
      <alignment horizontal="center" vertical="center" wrapText="1"/>
    </xf>
    <xf numFmtId="3" fontId="12" fillId="0" borderId="0" xfId="0" applyNumberFormat="1" applyFont="1" applyAlignment="1">
      <alignment horizontal="center" vertical="center" wrapText="1"/>
    </xf>
    <xf numFmtId="3" fontId="2" fillId="14" borderId="0" xfId="0" applyNumberFormat="1" applyFont="1" applyFill="1" applyAlignment="1">
      <alignment horizontal="center" vertical="center" wrapText="1"/>
    </xf>
    <xf numFmtId="10" fontId="2" fillId="0" borderId="8" xfId="0" applyNumberFormat="1" applyFont="1" applyBorder="1" applyAlignment="1">
      <alignment horizontal="center" vertical="center" wrapText="1"/>
    </xf>
    <xf numFmtId="10" fontId="2" fillId="6" borderId="8" xfId="0" applyNumberFormat="1" applyFont="1" applyFill="1" applyBorder="1" applyAlignment="1">
      <alignment horizontal="center" vertical="center" wrapText="1"/>
    </xf>
    <xf numFmtId="10" fontId="2" fillId="13" borderId="8" xfId="0" applyNumberFormat="1" applyFont="1" applyFill="1" applyBorder="1" applyAlignment="1">
      <alignment horizontal="center" vertical="center" wrapText="1"/>
    </xf>
    <xf numFmtId="10" fontId="2" fillId="0" borderId="15" xfId="0" applyNumberFormat="1" applyFont="1" applyBorder="1" applyAlignment="1">
      <alignment wrapText="1"/>
    </xf>
    <xf numFmtId="0" fontId="2" fillId="6" borderId="10"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13" borderId="10" xfId="0" applyFont="1" applyFill="1" applyBorder="1" applyAlignment="1">
      <alignment horizontal="center" vertical="center" wrapText="1"/>
    </xf>
    <xf numFmtId="0" fontId="10" fillId="12" borderId="15" xfId="0" applyFont="1" applyFill="1" applyBorder="1" applyAlignment="1">
      <alignment horizontal="center" vertical="center" wrapText="1"/>
    </xf>
    <xf numFmtId="0" fontId="2" fillId="0" borderId="15" xfId="0" applyFont="1" applyBorder="1" applyAlignment="1">
      <alignment wrapText="1"/>
    </xf>
    <xf numFmtId="3" fontId="2" fillId="0" borderId="10" xfId="0" applyNumberFormat="1" applyFont="1" applyBorder="1" applyAlignment="1">
      <alignment horizontal="center" vertical="center" wrapText="1"/>
    </xf>
    <xf numFmtId="3" fontId="2" fillId="6" borderId="10" xfId="0" applyNumberFormat="1" applyFont="1" applyFill="1" applyBorder="1" applyAlignment="1">
      <alignment horizontal="center" vertical="center" wrapText="1"/>
    </xf>
    <xf numFmtId="167" fontId="2" fillId="0" borderId="0" xfId="0" applyNumberFormat="1" applyFont="1" applyAlignment="1">
      <alignment horizontal="center" vertical="center" wrapText="1"/>
    </xf>
    <xf numFmtId="168" fontId="2" fillId="13" borderId="10" xfId="0" applyNumberFormat="1" applyFont="1" applyFill="1" applyBorder="1" applyAlignment="1">
      <alignment horizontal="center" vertical="center" wrapText="1"/>
    </xf>
    <xf numFmtId="168" fontId="2" fillId="0" borderId="0" xfId="0" applyNumberFormat="1" applyFont="1" applyAlignment="1">
      <alignment horizontal="center" vertical="center" wrapText="1"/>
    </xf>
    <xf numFmtId="0" fontId="2" fillId="0" borderId="13" xfId="0" applyFont="1" applyBorder="1" applyAlignment="1">
      <alignment wrapText="1"/>
    </xf>
    <xf numFmtId="168" fontId="2" fillId="6" borderId="0" xfId="0" applyNumberFormat="1" applyFont="1" applyFill="1" applyAlignment="1">
      <alignment horizontal="center" vertical="center" wrapText="1"/>
    </xf>
    <xf numFmtId="168" fontId="2" fillId="13" borderId="0" xfId="0" applyNumberFormat="1" applyFont="1" applyFill="1" applyAlignment="1">
      <alignment horizontal="center" vertical="center" wrapText="1"/>
    </xf>
    <xf numFmtId="0" fontId="2" fillId="0" borderId="8" xfId="0" applyFont="1" applyBorder="1" applyAlignment="1">
      <alignment horizontal="center" vertical="center" wrapText="1"/>
    </xf>
    <xf numFmtId="168" fontId="2" fillId="0" borderId="8" xfId="0" applyNumberFormat="1" applyFont="1" applyBorder="1" applyAlignment="1">
      <alignment horizontal="center" vertical="center" wrapText="1"/>
    </xf>
    <xf numFmtId="168" fontId="2" fillId="6" borderId="8" xfId="0" applyNumberFormat="1" applyFont="1" applyFill="1" applyBorder="1" applyAlignment="1">
      <alignment horizontal="center" vertical="center" wrapText="1"/>
    </xf>
    <xf numFmtId="168" fontId="2" fillId="13" borderId="8" xfId="0" applyNumberFormat="1" applyFont="1" applyFill="1" applyBorder="1" applyAlignment="1">
      <alignment horizontal="center" vertical="center" wrapText="1"/>
    </xf>
    <xf numFmtId="0" fontId="14" fillId="0" borderId="7" xfId="0" applyFont="1" applyBorder="1" applyAlignment="1">
      <alignment horizontal="center" vertical="center" wrapText="1"/>
    </xf>
    <xf numFmtId="168" fontId="11" fillId="0" borderId="7" xfId="0" applyNumberFormat="1" applyFont="1" applyBorder="1" applyAlignment="1">
      <alignment horizontal="center" vertical="center" wrapText="1"/>
    </xf>
    <xf numFmtId="168" fontId="11" fillId="6" borderId="7" xfId="0" applyNumberFormat="1" applyFont="1" applyFill="1" applyBorder="1" applyAlignment="1">
      <alignment horizontal="center" vertical="center" wrapText="1"/>
    </xf>
    <xf numFmtId="0" fontId="14" fillId="0" borderId="5" xfId="0" applyFont="1" applyBorder="1" applyAlignment="1">
      <alignment wrapText="1"/>
    </xf>
    <xf numFmtId="0" fontId="2" fillId="0" borderId="0" xfId="0" applyFont="1" applyAlignment="1">
      <alignment horizontal="center" vertical="center" wrapText="1"/>
    </xf>
    <xf numFmtId="0" fontId="2" fillId="6" borderId="0" xfId="0" applyFont="1" applyFill="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167" fontId="12" fillId="0" borderId="10" xfId="0" applyNumberFormat="1" applyFont="1" applyBorder="1" applyAlignment="1">
      <alignment horizontal="center" vertical="center" wrapText="1"/>
    </xf>
    <xf numFmtId="168" fontId="2" fillId="0" borderId="10" xfId="0" applyNumberFormat="1" applyFont="1" applyBorder="1" applyAlignment="1">
      <alignment horizontal="center" vertical="center" wrapText="1"/>
    </xf>
    <xf numFmtId="168" fontId="2" fillId="13" borderId="13" xfId="0" applyNumberFormat="1" applyFont="1" applyFill="1" applyBorder="1" applyAlignment="1">
      <alignment horizontal="center" vertical="center" wrapText="1"/>
    </xf>
    <xf numFmtId="167" fontId="2" fillId="0" borderId="0" xfId="0" applyNumberFormat="1" applyFont="1" applyAlignment="1">
      <alignment wrapText="1"/>
    </xf>
    <xf numFmtId="168" fontId="2" fillId="0" borderId="0" xfId="0" applyNumberFormat="1" applyFont="1" applyAlignment="1">
      <alignment horizontal="center" vertical="center" wrapText="1"/>
    </xf>
    <xf numFmtId="168" fontId="10" fillId="0" borderId="0" xfId="0" applyNumberFormat="1" applyFont="1" applyAlignment="1">
      <alignment horizontal="center" vertical="center" wrapText="1"/>
    </xf>
    <xf numFmtId="168" fontId="10" fillId="6" borderId="0" xfId="0" applyNumberFormat="1" applyFont="1" applyFill="1" applyAlignment="1">
      <alignment horizontal="center" vertical="center" wrapText="1"/>
    </xf>
    <xf numFmtId="0" fontId="2" fillId="13" borderId="13" xfId="0" applyFont="1" applyFill="1" applyBorder="1" applyAlignment="1">
      <alignment horizontal="center" vertical="center" wrapText="1"/>
    </xf>
    <xf numFmtId="0" fontId="2" fillId="13" borderId="0" xfId="0" applyFont="1" applyFill="1" applyAlignment="1">
      <alignment horizontal="center" vertical="center" wrapText="1"/>
    </xf>
    <xf numFmtId="168" fontId="2" fillId="6" borderId="10" xfId="0" applyNumberFormat="1" applyFont="1" applyFill="1" applyBorder="1" applyAlignment="1">
      <alignment horizontal="center" vertical="center" wrapText="1"/>
    </xf>
    <xf numFmtId="168" fontId="2" fillId="15" borderId="11" xfId="0" applyNumberFormat="1" applyFont="1" applyFill="1" applyBorder="1" applyAlignment="1">
      <alignment horizontal="center" vertical="center" wrapText="1"/>
    </xf>
    <xf numFmtId="168" fontId="2" fillId="0" borderId="14" xfId="0" applyNumberFormat="1" applyFont="1" applyBorder="1" applyAlignment="1">
      <alignment horizontal="center" vertical="center" wrapText="1"/>
    </xf>
    <xf numFmtId="168" fontId="2" fillId="15" borderId="10" xfId="0" applyNumberFormat="1" applyFont="1" applyFill="1" applyBorder="1" applyAlignment="1">
      <alignment horizontal="center" vertical="center" wrapText="1"/>
    </xf>
    <xf numFmtId="168" fontId="2" fillId="6" borderId="0" xfId="0" applyNumberFormat="1" applyFont="1" applyFill="1" applyAlignment="1">
      <alignment horizontal="center" vertical="center" wrapText="1"/>
    </xf>
    <xf numFmtId="168" fontId="2" fillId="15" borderId="13" xfId="0" applyNumberFormat="1" applyFont="1" applyFill="1" applyBorder="1" applyAlignment="1">
      <alignment horizontal="center" vertical="center" wrapText="1"/>
    </xf>
    <xf numFmtId="168" fontId="12" fillId="0" borderId="12" xfId="0" applyNumberFormat="1" applyFont="1" applyBorder="1" applyAlignment="1">
      <alignment horizontal="center" vertical="center" wrapText="1"/>
    </xf>
    <xf numFmtId="168" fontId="2" fillId="15" borderId="0" xfId="0" applyNumberFormat="1" applyFont="1" applyFill="1" applyAlignment="1">
      <alignment horizontal="center" vertical="center" wrapText="1"/>
    </xf>
    <xf numFmtId="168" fontId="2" fillId="0" borderId="12" xfId="0" applyNumberFormat="1" applyFont="1" applyBorder="1" applyAlignment="1">
      <alignment horizontal="center" vertical="center" wrapText="1"/>
    </xf>
    <xf numFmtId="168" fontId="12" fillId="0" borderId="0" xfId="0" applyNumberFormat="1" applyFont="1" applyAlignment="1">
      <alignment horizontal="center" vertical="center" wrapText="1"/>
    </xf>
    <xf numFmtId="168" fontId="2" fillId="16" borderId="0" xfId="0" applyNumberFormat="1" applyFont="1" applyFill="1" applyAlignment="1">
      <alignment horizontal="center" vertical="center" wrapText="1"/>
    </xf>
    <xf numFmtId="168" fontId="12" fillId="0" borderId="12" xfId="0" applyNumberFormat="1" applyFont="1" applyBorder="1" applyAlignment="1">
      <alignment horizontal="center" vertical="center" wrapText="1"/>
    </xf>
    <xf numFmtId="168" fontId="10" fillId="13" borderId="13" xfId="0" applyNumberFormat="1" applyFont="1" applyFill="1" applyBorder="1" applyAlignment="1">
      <alignment horizontal="center" vertical="center" wrapText="1"/>
    </xf>
    <xf numFmtId="168" fontId="10" fillId="13" borderId="0" xfId="0" applyNumberFormat="1" applyFont="1" applyFill="1" applyAlignment="1">
      <alignment horizontal="center" vertical="center" wrapText="1"/>
    </xf>
    <xf numFmtId="168" fontId="2" fillId="0" borderId="8" xfId="0" applyNumberFormat="1" applyFont="1" applyBorder="1" applyAlignment="1">
      <alignment horizontal="center" vertical="center" wrapText="1"/>
    </xf>
    <xf numFmtId="168" fontId="2" fillId="6" borderId="8" xfId="0" applyNumberFormat="1" applyFont="1" applyFill="1" applyBorder="1" applyAlignment="1">
      <alignment horizontal="center" vertical="center" wrapText="1"/>
    </xf>
    <xf numFmtId="168" fontId="2" fillId="0" borderId="15" xfId="0" applyNumberFormat="1" applyFont="1" applyBorder="1" applyAlignment="1">
      <alignment horizontal="center" vertical="center" wrapText="1"/>
    </xf>
    <xf numFmtId="168" fontId="2" fillId="0" borderId="9" xfId="0" applyNumberFormat="1" applyFont="1" applyBorder="1" applyAlignment="1">
      <alignment horizontal="center" vertical="center" wrapText="1"/>
    </xf>
    <xf numFmtId="168" fontId="15" fillId="0" borderId="1" xfId="0" applyNumberFormat="1" applyFont="1" applyBorder="1" applyAlignment="1">
      <alignment vertical="center" wrapText="1"/>
    </xf>
    <xf numFmtId="168" fontId="2" fillId="0" borderId="1" xfId="0" applyNumberFormat="1" applyFont="1" applyBorder="1" applyAlignment="1">
      <alignment horizontal="center" vertical="center" wrapText="1"/>
    </xf>
    <xf numFmtId="168" fontId="16" fillId="0" borderId="1" xfId="0" applyNumberFormat="1" applyFont="1" applyBorder="1" applyAlignment="1">
      <alignment horizontal="center" vertical="center" wrapText="1"/>
    </xf>
    <xf numFmtId="168" fontId="16" fillId="6" borderId="1" xfId="0" applyNumberFormat="1" applyFont="1" applyFill="1" applyBorder="1" applyAlignment="1">
      <alignment horizontal="center" vertical="center" wrapText="1"/>
    </xf>
    <xf numFmtId="168" fontId="2" fillId="0" borderId="1" xfId="0" applyNumberFormat="1" applyFont="1" applyBorder="1" applyAlignment="1">
      <alignment wrapText="1"/>
    </xf>
    <xf numFmtId="0" fontId="2" fillId="0" borderId="11" xfId="0" applyFont="1" applyBorder="1" applyAlignment="1">
      <alignment horizontal="center" vertical="center" wrapText="1"/>
    </xf>
    <xf numFmtId="0" fontId="10" fillId="0" borderId="1" xfId="0" applyFont="1" applyBorder="1" applyAlignment="1">
      <alignment horizontal="center" vertical="center" wrapText="1"/>
    </xf>
    <xf numFmtId="168" fontId="10" fillId="0" borderId="1" xfId="0" applyNumberFormat="1" applyFont="1" applyBorder="1" applyAlignment="1">
      <alignment horizontal="center" vertical="center" wrapText="1"/>
    </xf>
    <xf numFmtId="168" fontId="10" fillId="6" borderId="1" xfId="0" applyNumberFormat="1" applyFont="1" applyFill="1" applyBorder="1" applyAlignment="1">
      <alignment horizontal="center" vertical="center" wrapText="1"/>
    </xf>
    <xf numFmtId="168" fontId="2" fillId="0" borderId="7" xfId="0" applyNumberFormat="1" applyFont="1" applyBorder="1" applyAlignment="1">
      <alignment horizontal="center" vertical="center" wrapText="1"/>
    </xf>
    <xf numFmtId="10" fontId="10" fillId="0" borderId="7" xfId="0" applyNumberFormat="1" applyFont="1" applyBorder="1" applyAlignment="1">
      <alignment horizontal="center" vertical="center" wrapText="1"/>
    </xf>
    <xf numFmtId="10" fontId="10" fillId="6" borderId="7" xfId="0" applyNumberFormat="1" applyFont="1" applyFill="1" applyBorder="1" applyAlignment="1">
      <alignment horizontal="center" vertical="center" wrapText="1"/>
    </xf>
    <xf numFmtId="168" fontId="10" fillId="13" borderId="5" xfId="0" applyNumberFormat="1" applyFont="1" applyFill="1" applyBorder="1" applyAlignment="1">
      <alignment horizontal="center" vertical="center" wrapText="1"/>
    </xf>
    <xf numFmtId="168" fontId="2" fillId="0" borderId="4" xfId="0" applyNumberFormat="1" applyFont="1" applyBorder="1" applyAlignment="1">
      <alignment horizontal="center" vertical="center" wrapText="1"/>
    </xf>
    <xf numFmtId="168" fontId="10" fillId="0" borderId="7" xfId="0" applyNumberFormat="1" applyFont="1" applyBorder="1" applyAlignment="1">
      <alignment horizontal="center" vertical="center" wrapText="1"/>
    </xf>
    <xf numFmtId="168" fontId="10" fillId="13" borderId="7" xfId="0" applyNumberFormat="1" applyFont="1" applyFill="1" applyBorder="1" applyAlignment="1">
      <alignment horizontal="center" vertical="center" wrapText="1"/>
    </xf>
    <xf numFmtId="0" fontId="2" fillId="0" borderId="10" xfId="0" applyFont="1" applyBorder="1" applyAlignment="1">
      <alignment wrapText="1"/>
    </xf>
    <xf numFmtId="168" fontId="2" fillId="3" borderId="10" xfId="0" applyNumberFormat="1" applyFont="1" applyFill="1" applyBorder="1" applyAlignment="1">
      <alignment horizontal="center" vertical="center" wrapText="1"/>
    </xf>
    <xf numFmtId="168" fontId="2" fillId="3" borderId="0" xfId="0" applyNumberFormat="1" applyFont="1" applyFill="1" applyAlignment="1">
      <alignment horizontal="center" vertical="center" wrapText="1"/>
    </xf>
    <xf numFmtId="0" fontId="10" fillId="0" borderId="1" xfId="0" applyFont="1" applyBorder="1" applyAlignment="1">
      <alignment vertical="center" wrapText="1"/>
    </xf>
    <xf numFmtId="0" fontId="10" fillId="0" borderId="9" xfId="0" applyFont="1" applyBorder="1" applyAlignment="1">
      <alignment vertical="center" wrapText="1"/>
    </xf>
    <xf numFmtId="0" fontId="18" fillId="9" borderId="10" xfId="0" applyFont="1" applyFill="1" applyBorder="1" applyAlignment="1">
      <alignment wrapText="1"/>
    </xf>
    <xf numFmtId="168" fontId="19" fillId="9" borderId="10" xfId="0" applyNumberFormat="1" applyFont="1" applyFill="1" applyBorder="1" applyAlignment="1">
      <alignment horizontal="left" wrapText="1"/>
    </xf>
    <xf numFmtId="0" fontId="13" fillId="9" borderId="0" xfId="0" applyFont="1" applyFill="1" applyAlignment="1">
      <alignment wrapText="1"/>
    </xf>
    <xf numFmtId="0" fontId="10" fillId="0" borderId="0" xfId="0" applyFont="1" applyAlignment="1">
      <alignment wrapText="1"/>
    </xf>
    <xf numFmtId="168" fontId="20" fillId="0" borderId="0" xfId="0" applyNumberFormat="1" applyFont="1" applyAlignment="1">
      <alignment horizontal="left" wrapText="1"/>
    </xf>
    <xf numFmtId="0" fontId="10" fillId="0" borderId="8" xfId="0" applyFont="1" applyBorder="1" applyAlignment="1">
      <alignment wrapText="1"/>
    </xf>
    <xf numFmtId="168" fontId="20" fillId="0" borderId="8" xfId="0" applyNumberFormat="1" applyFont="1" applyBorder="1" applyAlignment="1">
      <alignment horizontal="left" wrapText="1"/>
    </xf>
    <xf numFmtId="0" fontId="10" fillId="17" borderId="10" xfId="0" applyFont="1" applyFill="1" applyBorder="1" applyAlignment="1">
      <alignment wrapText="1"/>
    </xf>
    <xf numFmtId="0" fontId="10" fillId="17" borderId="10" xfId="0" applyFont="1" applyFill="1" applyBorder="1" applyAlignment="1">
      <alignment wrapText="1"/>
    </xf>
    <xf numFmtId="168" fontId="20" fillId="17" borderId="7" xfId="0" applyNumberFormat="1" applyFont="1" applyFill="1" applyBorder="1" applyAlignment="1">
      <alignment horizontal="left" wrapText="1"/>
    </xf>
    <xf numFmtId="0" fontId="10" fillId="17" borderId="0" xfId="0" applyFont="1" applyFill="1" applyAlignment="1">
      <alignment wrapText="1"/>
    </xf>
    <xf numFmtId="0" fontId="10" fillId="0" borderId="8" xfId="0" applyFont="1" applyBorder="1" applyAlignment="1">
      <alignment vertical="center" wrapText="1"/>
    </xf>
    <xf numFmtId="168" fontId="21" fillId="0" borderId="7" xfId="0" applyNumberFormat="1" applyFont="1" applyBorder="1" applyAlignment="1">
      <alignment horizontal="left" vertical="center" wrapText="1"/>
    </xf>
    <xf numFmtId="166" fontId="10" fillId="18" borderId="1" xfId="0" applyNumberFormat="1" applyFont="1" applyFill="1" applyBorder="1" applyAlignment="1">
      <alignment wrapText="1"/>
    </xf>
    <xf numFmtId="168" fontId="20" fillId="18" borderId="1" xfId="0" applyNumberFormat="1" applyFont="1" applyFill="1" applyBorder="1" applyAlignment="1">
      <alignment horizontal="left" wrapText="1"/>
    </xf>
    <xf numFmtId="0" fontId="10" fillId="0" borderId="7" xfId="0" applyFont="1" applyBorder="1" applyAlignment="1">
      <alignment wrapText="1"/>
    </xf>
    <xf numFmtId="0" fontId="2" fillId="0" borderId="7" xfId="0" applyFont="1" applyBorder="1" applyAlignment="1">
      <alignment wrapText="1"/>
    </xf>
    <xf numFmtId="0" fontId="10" fillId="17" borderId="1" xfId="0" applyFont="1" applyFill="1" applyBorder="1" applyAlignment="1">
      <alignment wrapText="1"/>
    </xf>
    <xf numFmtId="0" fontId="2" fillId="17" borderId="1" xfId="0" applyFont="1" applyFill="1" applyBorder="1" applyAlignment="1">
      <alignment wrapText="1"/>
    </xf>
    <xf numFmtId="167" fontId="2" fillId="17" borderId="1" xfId="0" applyNumberFormat="1" applyFont="1" applyFill="1" applyBorder="1" applyAlignment="1">
      <alignment wrapText="1"/>
    </xf>
    <xf numFmtId="0" fontId="2" fillId="0" borderId="12" xfId="0" applyFont="1" applyBorder="1" applyAlignment="1">
      <alignment wrapText="1"/>
    </xf>
    <xf numFmtId="0" fontId="10" fillId="9" borderId="1" xfId="0" applyFont="1" applyFill="1" applyBorder="1" applyAlignment="1">
      <alignment wrapText="1"/>
    </xf>
    <xf numFmtId="0" fontId="10" fillId="9" borderId="1" xfId="0" applyFont="1" applyFill="1" applyBorder="1" applyAlignment="1">
      <alignment wrapText="1"/>
    </xf>
    <xf numFmtId="0" fontId="2" fillId="9" borderId="1" xfId="0" applyFont="1" applyFill="1" applyBorder="1" applyAlignment="1">
      <alignment wrapText="1"/>
    </xf>
    <xf numFmtId="169" fontId="3" fillId="0" borderId="1" xfId="0" applyNumberFormat="1" applyFont="1" applyBorder="1" applyAlignment="1">
      <alignment wrapText="1"/>
    </xf>
    <xf numFmtId="0" fontId="10" fillId="19" borderId="1" xfId="0" applyFont="1" applyFill="1" applyBorder="1" applyAlignment="1">
      <alignment wrapText="1"/>
    </xf>
    <xf numFmtId="0" fontId="2" fillId="19" borderId="1" xfId="0" applyFont="1" applyFill="1" applyBorder="1" applyAlignment="1">
      <alignment wrapText="1"/>
    </xf>
    <xf numFmtId="10" fontId="2" fillId="19" borderId="1" xfId="0" applyNumberFormat="1" applyFont="1" applyFill="1" applyBorder="1" applyAlignment="1">
      <alignment wrapText="1"/>
    </xf>
    <xf numFmtId="0" fontId="2" fillId="0" borderId="9" xfId="0" applyFont="1" applyBorder="1" applyAlignment="1">
      <alignment wrapText="1"/>
    </xf>
    <xf numFmtId="0" fontId="10" fillId="19" borderId="1" xfId="0" applyFont="1" applyFill="1" applyBorder="1" applyAlignment="1">
      <alignment wrapText="1"/>
    </xf>
    <xf numFmtId="10" fontId="10" fillId="19" borderId="1" xfId="0" applyNumberFormat="1" applyFont="1" applyFill="1" applyBorder="1" applyAlignment="1">
      <alignment wrapText="1"/>
    </xf>
    <xf numFmtId="0" fontId="2" fillId="0" borderId="14" xfId="0" applyFont="1" applyBorder="1" applyAlignment="1">
      <alignment wrapText="1"/>
    </xf>
    <xf numFmtId="0" fontId="10" fillId="0" borderId="10" xfId="0" applyFont="1" applyBorder="1" applyAlignment="1">
      <alignment wrapText="1"/>
    </xf>
    <xf numFmtId="0" fontId="6" fillId="0" borderId="0" xfId="0" applyFont="1" applyAlignment="1"/>
    <xf numFmtId="0" fontId="6" fillId="0" borderId="0" xfId="0" applyFont="1" applyAlignment="1"/>
    <xf numFmtId="0" fontId="3" fillId="0" borderId="0" xfId="0" applyFont="1" applyAlignment="1">
      <alignment wrapText="1"/>
    </xf>
    <xf numFmtId="0" fontId="4" fillId="0" borderId="0" xfId="0" applyFont="1" applyAlignment="1">
      <alignment horizontal="right"/>
    </xf>
    <xf numFmtId="14" fontId="4" fillId="0" borderId="0" xfId="0" applyNumberFormat="1" applyFont="1" applyAlignment="1"/>
    <xf numFmtId="0" fontId="4" fillId="0" borderId="0" xfId="0" applyFont="1" applyAlignment="1"/>
    <xf numFmtId="0" fontId="2" fillId="0" borderId="0" xfId="0" applyFont="1" applyAlignment="1"/>
    <xf numFmtId="0" fontId="0" fillId="0" borderId="0" xfId="0" applyFont="1" applyAlignment="1">
      <alignment wrapText="1"/>
    </xf>
    <xf numFmtId="168" fontId="2" fillId="0" borderId="10" xfId="0" applyNumberFormat="1" applyFont="1" applyBorder="1" applyAlignment="1">
      <alignment horizontal="center" vertical="center" wrapText="1"/>
    </xf>
    <xf numFmtId="0" fontId="22" fillId="2" borderId="0" xfId="0" applyFont="1" applyFill="1" applyAlignment="1">
      <alignment wrapText="1"/>
    </xf>
    <xf numFmtId="0" fontId="23" fillId="2" borderId="0" xfId="0" applyFont="1" applyFill="1" applyAlignment="1">
      <alignment wrapText="1"/>
    </xf>
    <xf numFmtId="0" fontId="24" fillId="0" borderId="0" xfId="0" applyFont="1" applyAlignment="1">
      <alignment wrapText="1"/>
    </xf>
    <xf numFmtId="0" fontId="4" fillId="20" borderId="0" xfId="0" applyFont="1" applyFill="1" applyAlignment="1"/>
    <xf numFmtId="0" fontId="4" fillId="21" borderId="0" xfId="0" applyFont="1" applyFill="1" applyAlignment="1"/>
    <xf numFmtId="0" fontId="4" fillId="21" borderId="0" xfId="0" applyFont="1" applyFill="1" applyAlignment="1">
      <alignment horizontal="left" vertical="top"/>
    </xf>
    <xf numFmtId="0" fontId="0" fillId="21" borderId="0" xfId="0" applyFont="1" applyFill="1" applyAlignment="1">
      <alignment wrapText="1"/>
    </xf>
    <xf numFmtId="0" fontId="9" fillId="0" borderId="8" xfId="0" applyFont="1" applyBorder="1" applyAlignment="1">
      <alignment vertical="center"/>
    </xf>
    <xf numFmtId="0" fontId="1" fillId="0" borderId="1" xfId="0" applyFont="1" applyBorder="1" applyAlignment="1">
      <alignment vertical="center"/>
    </xf>
    <xf numFmtId="0" fontId="0" fillId="0" borderId="0" xfId="0" applyFont="1" applyAlignment="1"/>
    <xf numFmtId="3" fontId="2" fillId="0" borderId="12" xfId="0" applyNumberFormat="1" applyFont="1" applyBorder="1" applyAlignment="1">
      <alignment vertical="center"/>
    </xf>
    <xf numFmtId="0" fontId="2" fillId="0" borderId="14" xfId="0" applyFont="1" applyBorder="1" applyAlignment="1">
      <alignment vertical="center"/>
    </xf>
    <xf numFmtId="0" fontId="2" fillId="0" borderId="7" xfId="0" applyFont="1" applyBorder="1" applyAlignment="1">
      <alignment vertical="center"/>
    </xf>
    <xf numFmtId="0" fontId="2" fillId="0" borderId="10" xfId="0" applyFont="1" applyBorder="1" applyAlignment="1">
      <alignment vertical="center"/>
    </xf>
    <xf numFmtId="0" fontId="2" fillId="0" borderId="0" xfId="0" applyFont="1" applyAlignment="1">
      <alignment vertical="center"/>
    </xf>
    <xf numFmtId="0" fontId="2" fillId="0" borderId="8" xfId="0" applyFont="1" applyBorder="1" applyAlignment="1">
      <alignment vertical="center"/>
    </xf>
    <xf numFmtId="0" fontId="11" fillId="0" borderId="4" xfId="0" applyFont="1" applyBorder="1" applyAlignment="1">
      <alignment horizontal="right" vertical="center"/>
    </xf>
    <xf numFmtId="0" fontId="1" fillId="0" borderId="0" xfId="0" applyFont="1" applyAlignment="1">
      <alignment vertical="center"/>
    </xf>
    <xf numFmtId="0" fontId="10" fillId="0" borderId="0" xfId="0" applyFont="1" applyAlignment="1">
      <alignment horizontal="right" vertical="center"/>
    </xf>
    <xf numFmtId="0" fontId="10" fillId="0" borderId="0" xfId="0" applyFont="1" applyAlignment="1"/>
    <xf numFmtId="0" fontId="10" fillId="0" borderId="0" xfId="0" applyFont="1" applyAlignment="1">
      <alignment vertical="center"/>
    </xf>
    <xf numFmtId="0" fontId="13" fillId="3" borderId="0" xfId="0" applyFont="1" applyFill="1" applyAlignment="1">
      <alignment horizontal="left" vertical="center"/>
    </xf>
    <xf numFmtId="168" fontId="15" fillId="0" borderId="1" xfId="0" applyNumberFormat="1" applyFont="1" applyBorder="1" applyAlignment="1">
      <alignment vertical="center"/>
    </xf>
    <xf numFmtId="0" fontId="17" fillId="0" borderId="1" xfId="0" applyFont="1" applyBorder="1" applyAlignment="1">
      <alignment vertical="center"/>
    </xf>
    <xf numFmtId="0" fontId="1" fillId="0" borderId="10" xfId="0" applyFont="1" applyBorder="1" applyAlignment="1">
      <alignment vertical="center"/>
    </xf>
    <xf numFmtId="0" fontId="25" fillId="0" borderId="0" xfId="0" applyFont="1" applyAlignment="1">
      <alignment vertical="center"/>
    </xf>
    <xf numFmtId="0" fontId="26" fillId="0" borderId="10" xfId="0" applyFont="1" applyBorder="1" applyAlignment="1">
      <alignment horizontal="center" vertical="center" wrapText="1"/>
    </xf>
    <xf numFmtId="0" fontId="27" fillId="22" borderId="16" xfId="0" applyFont="1" applyFill="1" applyBorder="1" applyAlignment="1">
      <alignment vertical="center" wrapText="1"/>
    </xf>
    <xf numFmtId="0" fontId="28" fillId="0" borderId="16" xfId="0" applyFont="1" applyBorder="1" applyAlignment="1">
      <alignment wrapText="1"/>
    </xf>
    <xf numFmtId="0" fontId="2" fillId="0" borderId="16" xfId="0" applyFont="1" applyBorder="1" applyAlignment="1">
      <alignment wrapText="1"/>
    </xf>
    <xf numFmtId="0" fontId="0" fillId="0" borderId="16" xfId="0" applyFont="1" applyBorder="1" applyAlignment="1">
      <alignment wrapText="1"/>
    </xf>
    <xf numFmtId="0" fontId="13" fillId="0" borderId="0" xfId="0" applyFont="1" applyAlignment="1">
      <alignment wrapText="1"/>
    </xf>
    <xf numFmtId="9" fontId="0" fillId="0" borderId="0" xfId="0" applyNumberFormat="1" applyFont="1" applyAlignment="1">
      <alignment wrapText="1"/>
    </xf>
    <xf numFmtId="0" fontId="3" fillId="0" borderId="16" xfId="0" applyFont="1" applyBorder="1" applyAlignment="1">
      <alignment horizontal="center" wrapText="1"/>
    </xf>
    <xf numFmtId="0" fontId="18" fillId="0" borderId="0" xfId="0" applyFont="1" applyAlignment="1">
      <alignment wrapText="1"/>
    </xf>
    <xf numFmtId="0" fontId="2" fillId="23" borderId="16" xfId="0" applyFont="1" applyFill="1" applyBorder="1" applyAlignment="1">
      <alignment wrapText="1"/>
    </xf>
    <xf numFmtId="0" fontId="0" fillId="23" borderId="16" xfId="0" applyFont="1" applyFill="1" applyBorder="1" applyAlignment="1">
      <alignment wrapText="1"/>
    </xf>
    <xf numFmtId="0" fontId="13" fillId="23" borderId="16" xfId="0" applyFont="1" applyFill="1" applyBorder="1" applyAlignment="1">
      <alignment wrapText="1"/>
    </xf>
    <xf numFmtId="0" fontId="31" fillId="23" borderId="0" xfId="0" applyFont="1" applyFill="1" applyAlignment="1">
      <alignment wrapText="1"/>
    </xf>
    <xf numFmtId="0" fontId="31" fillId="0" borderId="0" xfId="0" applyFont="1" applyAlignment="1">
      <alignment wrapText="1"/>
    </xf>
    <xf numFmtId="170" fontId="2" fillId="23" borderId="16" xfId="2" applyNumberFormat="1" applyFont="1" applyFill="1" applyBorder="1" applyAlignment="1">
      <alignment wrapText="1"/>
    </xf>
    <xf numFmtId="170" fontId="0" fillId="23" borderId="16" xfId="2" applyNumberFormat="1" applyFont="1" applyFill="1" applyBorder="1" applyAlignment="1">
      <alignment wrapText="1"/>
    </xf>
    <xf numFmtId="170" fontId="2" fillId="0" borderId="16" xfId="2" applyNumberFormat="1" applyFont="1" applyBorder="1" applyAlignment="1">
      <alignment wrapText="1"/>
    </xf>
    <xf numFmtId="10" fontId="0" fillId="23" borderId="16" xfId="1" applyNumberFormat="1" applyFont="1" applyFill="1" applyBorder="1" applyAlignment="1">
      <alignment wrapText="1"/>
    </xf>
    <xf numFmtId="10" fontId="0" fillId="0" borderId="16" xfId="1" applyNumberFormat="1" applyFont="1" applyBorder="1" applyAlignment="1">
      <alignment wrapText="1"/>
    </xf>
    <xf numFmtId="0" fontId="13" fillId="0" borderId="0" xfId="0" applyFont="1" applyAlignment="1">
      <alignment horizontal="right" wrapText="1"/>
    </xf>
    <xf numFmtId="171" fontId="18" fillId="0" borderId="0" xfId="0" applyNumberFormat="1" applyFont="1" applyAlignment="1">
      <alignment wrapText="1"/>
    </xf>
    <xf numFmtId="9" fontId="18" fillId="0" borderId="0" xfId="0" applyNumberFormat="1" applyFont="1" applyAlignment="1">
      <alignment wrapText="1"/>
    </xf>
    <xf numFmtId="0" fontId="4" fillId="0" borderId="0" xfId="0" applyNumberFormat="1" applyFont="1" applyFill="1" applyBorder="1"/>
    <xf numFmtId="14" fontId="4" fillId="0" borderId="0" xfId="0" applyNumberFormat="1" applyFont="1" applyFill="1" applyBorder="1"/>
    <xf numFmtId="0" fontId="4" fillId="0" borderId="0" xfId="0" applyNumberFormat="1" applyFont="1" applyFill="1" applyBorder="1" applyAlignment="1">
      <alignment wrapText="1"/>
    </xf>
    <xf numFmtId="0" fontId="6" fillId="24" borderId="16" xfId="0" applyNumberFormat="1" applyFont="1" applyFill="1" applyBorder="1"/>
    <xf numFmtId="0" fontId="6" fillId="24" borderId="16" xfId="0" applyNumberFormat="1" applyFont="1" applyFill="1" applyBorder="1" applyAlignment="1">
      <alignment wrapText="1"/>
    </xf>
    <xf numFmtId="0" fontId="6" fillId="24" borderId="0" xfId="0" applyNumberFormat="1" applyFont="1" applyFill="1" applyBorder="1"/>
    <xf numFmtId="0" fontId="4" fillId="0" borderId="17" xfId="0" applyNumberFormat="1" applyFont="1" applyFill="1" applyBorder="1"/>
    <xf numFmtId="0" fontId="4" fillId="0" borderId="17" xfId="0" applyNumberFormat="1" applyFont="1" applyFill="1" applyBorder="1" applyAlignment="1">
      <alignment wrapText="1"/>
    </xf>
    <xf numFmtId="172" fontId="4" fillId="0" borderId="17" xfId="0" applyNumberFormat="1" applyFont="1" applyFill="1" applyBorder="1"/>
    <xf numFmtId="0" fontId="4" fillId="25" borderId="18" xfId="0" applyNumberFormat="1" applyFont="1" applyFill="1" applyBorder="1"/>
    <xf numFmtId="0" fontId="4" fillId="25" borderId="19" xfId="0" applyNumberFormat="1" applyFont="1" applyFill="1" applyBorder="1" applyAlignment="1">
      <alignment wrapText="1"/>
    </xf>
    <xf numFmtId="172" fontId="4" fillId="25" borderId="19" xfId="0" applyNumberFormat="1" applyFont="1" applyFill="1" applyBorder="1"/>
    <xf numFmtId="172" fontId="4" fillId="25" borderId="20" xfId="0" applyNumberFormat="1" applyFont="1" applyFill="1" applyBorder="1"/>
    <xf numFmtId="0" fontId="4" fillId="25" borderId="20" xfId="0" applyNumberFormat="1" applyFont="1" applyFill="1" applyBorder="1"/>
    <xf numFmtId="0" fontId="6" fillId="25" borderId="20" xfId="0" applyNumberFormat="1" applyFont="1" applyFill="1" applyBorder="1"/>
    <xf numFmtId="0" fontId="6" fillId="25" borderId="21" xfId="0" applyNumberFormat="1" applyFont="1" applyFill="1" applyBorder="1"/>
    <xf numFmtId="0" fontId="4" fillId="0" borderId="22" xfId="0" applyNumberFormat="1" applyFont="1" applyFill="1" applyBorder="1"/>
    <xf numFmtId="0" fontId="4" fillId="0" borderId="22" xfId="0" applyNumberFormat="1" applyFont="1" applyFill="1" applyBorder="1" applyAlignment="1">
      <alignment wrapText="1"/>
    </xf>
    <xf numFmtId="172" fontId="4" fillId="0" borderId="22" xfId="0" applyNumberFormat="1" applyFont="1" applyFill="1" applyBorder="1"/>
    <xf numFmtId="0" fontId="6" fillId="11" borderId="7" xfId="0" applyFont="1" applyFill="1" applyBorder="1" applyAlignment="1"/>
    <xf numFmtId="0" fontId="3" fillId="0" borderId="5" xfId="0" applyFont="1" applyBorder="1" applyAlignment="1">
      <alignment wrapText="1"/>
    </xf>
    <xf numFmtId="0" fontId="6" fillId="8" borderId="4" xfId="0" applyFont="1" applyFill="1" applyBorder="1" applyAlignment="1">
      <alignment wrapText="1"/>
    </xf>
    <xf numFmtId="0" fontId="2" fillId="0" borderId="5" xfId="0" applyFont="1" applyBorder="1" applyAlignment="1">
      <alignment wrapText="1"/>
    </xf>
    <xf numFmtId="168" fontId="2" fillId="0" borderId="10" xfId="0" applyNumberFormat="1" applyFont="1" applyBorder="1" applyAlignment="1">
      <alignment horizontal="center" vertical="center" wrapText="1"/>
    </xf>
    <xf numFmtId="0" fontId="2" fillId="0" borderId="10" xfId="0" applyFont="1" applyBorder="1" applyAlignment="1">
      <alignment wrapText="1"/>
    </xf>
    <xf numFmtId="0" fontId="2" fillId="0" borderId="8" xfId="0" applyFont="1" applyBorder="1" applyAlignment="1">
      <alignment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Development Hours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G"/>
        </a:p>
      </c:txPr>
    </c:title>
    <c:autoTitleDeleted val="0"/>
    <c:plotArea>
      <c:layout/>
      <c:pieChart>
        <c:varyColors val="1"/>
        <c:ser>
          <c:idx val="0"/>
          <c:order val="0"/>
          <c:tx>
            <c:strRef>
              <c:f>'Software Development Pla'!$G$26</c:f>
              <c:strCache>
                <c:ptCount val="1"/>
                <c:pt idx="0">
                  <c:v>Development Hours</c:v>
                </c:pt>
              </c:strCache>
            </c:strRef>
          </c:tx>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EC-9644-BF1F-5CCDD5E7942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EC-9644-BF1F-5CCDD5E7942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1EC-9644-BF1F-5CCDD5E7942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1EC-9644-BF1F-5CCDD5E7942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1EC-9644-BF1F-5CCDD5E7942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1EC-9644-BF1F-5CCDD5E7942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1EC-9644-BF1F-5CCDD5E7942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1EC-9644-BF1F-5CCDD5E7942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1EC-9644-BF1F-5CCDD5E7942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1EC-9644-BF1F-5CCDD5E7942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1EC-9644-BF1F-5CCDD5E7942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1EC-9644-BF1F-5CCDD5E7942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1EC-9644-BF1F-5CCDD5E7942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1EC-9644-BF1F-5CCDD5E7942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1EC-9644-BF1F-5CCDD5E7942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1EC-9644-BF1F-5CCDD5E7942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1EC-9644-BF1F-5CCDD5E7942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1EC-9644-BF1F-5CCDD5E7942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1EC-9644-BF1F-5CCDD5E7942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1EC-9644-BF1F-5CCDD5E79422}"/>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1EC-9644-BF1F-5CCDD5E79422}"/>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61EC-9644-BF1F-5CCDD5E79422}"/>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61EC-9644-BF1F-5CCDD5E79422}"/>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61EC-9644-BF1F-5CCDD5E79422}"/>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61EC-9644-BF1F-5CCDD5E79422}"/>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61EC-9644-BF1F-5CCDD5E79422}"/>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61EC-9644-BF1F-5CCDD5E79422}"/>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61EC-9644-BF1F-5CCDD5E79422}"/>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61EC-9644-BF1F-5CCDD5E79422}"/>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61EC-9644-BF1F-5CCDD5E79422}"/>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61EC-9644-BF1F-5CCDD5E7942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'Software Development Pla'!$F$27:$F$30</c:f>
              <c:strCache>
                <c:ptCount val="4"/>
                <c:pt idx="0">
                  <c:v>Completed</c:v>
                </c:pt>
                <c:pt idx="1">
                  <c:v>Planned MMP @Year1</c:v>
                </c:pt>
                <c:pt idx="2">
                  <c:v>Mobile version MMP </c:v>
                </c:pt>
                <c:pt idx="3">
                  <c:v>Planned V2.1 to Full product</c:v>
                </c:pt>
              </c:strCache>
            </c:strRef>
          </c:cat>
          <c:val>
            <c:numRef>
              <c:f>'Software Development Pla'!$G$27:$G$30</c:f>
              <c:numCache>
                <c:formatCode>General</c:formatCode>
                <c:ptCount val="4"/>
                <c:pt idx="0">
                  <c:v>300</c:v>
                </c:pt>
                <c:pt idx="1">
                  <c:v>598.4</c:v>
                </c:pt>
                <c:pt idx="2">
                  <c:v>170</c:v>
                </c:pt>
                <c:pt idx="3">
                  <c:v>1196.7999999999997</c:v>
                </c:pt>
              </c:numCache>
            </c:numRef>
          </c:val>
          <c:extLst>
            <c:ext xmlns:c16="http://schemas.microsoft.com/office/drawing/2014/chart" uri="{C3380CC4-5D6E-409C-BE32-E72D297353CC}">
              <c16:uniqueId val="{0000003E-61EC-9644-BF1F-5CCDD5E794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Distribution of work based on priority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EG"/>
        </a:p>
      </c:txPr>
    </c:title>
    <c:autoTitleDeleted val="0"/>
    <c:plotArea>
      <c:layout/>
      <c:barChart>
        <c:barDir val="col"/>
        <c:grouping val="clustered"/>
        <c:varyColors val="1"/>
        <c:ser>
          <c:idx val="0"/>
          <c:order val="0"/>
          <c:invertIfNegative val="1"/>
          <c:dPt>
            <c:idx val="0"/>
            <c:invertIfNegative val="1"/>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F9A8-B148-A7F2-254835726904}"/>
              </c:ext>
            </c:extLst>
          </c:dPt>
          <c:dPt>
            <c:idx val="1"/>
            <c:invertIfNegative val="1"/>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F9A8-B148-A7F2-254835726904}"/>
              </c:ext>
            </c:extLst>
          </c:dPt>
          <c:dPt>
            <c:idx val="2"/>
            <c:invertIfNegative val="1"/>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5-F9A8-B148-A7F2-254835726904}"/>
              </c:ext>
            </c:extLst>
          </c:dPt>
          <c:dPt>
            <c:idx val="3"/>
            <c:invertIfNegative val="1"/>
            <c:bubble3D val="0"/>
            <c:spPr>
              <a:pattFill prst="narHorz">
                <a:fgClr>
                  <a:schemeClr val="accent4"/>
                </a:fgClr>
                <a:bgClr>
                  <a:schemeClr val="accent4">
                    <a:lumMod val="20000"/>
                    <a:lumOff val="80000"/>
                  </a:schemeClr>
                </a:bgClr>
              </a:pattFill>
              <a:ln>
                <a:noFill/>
              </a:ln>
              <a:effectLst>
                <a:innerShdw blurRad="114300">
                  <a:schemeClr val="accent4"/>
                </a:innerShdw>
              </a:effectLst>
            </c:spPr>
            <c:extLst>
              <c:ext xmlns:c16="http://schemas.microsoft.com/office/drawing/2014/chart" uri="{C3380CC4-5D6E-409C-BE32-E72D297353CC}">
                <c16:uniqueId val="{00000007-F9A8-B148-A7F2-254835726904}"/>
              </c:ext>
            </c:extLst>
          </c:dPt>
          <c:dPt>
            <c:idx val="4"/>
            <c:invertIfNegative val="1"/>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9-F9A8-B148-A7F2-254835726904}"/>
              </c:ext>
            </c:extLst>
          </c:dPt>
          <c:dPt>
            <c:idx val="5"/>
            <c:invertIfNegative val="1"/>
            <c:bubble3D val="0"/>
            <c:spPr>
              <a:pattFill prst="narHorz">
                <a:fgClr>
                  <a:schemeClr val="accent6"/>
                </a:fgClr>
                <a:bgClr>
                  <a:schemeClr val="accent6">
                    <a:lumMod val="20000"/>
                    <a:lumOff val="80000"/>
                  </a:schemeClr>
                </a:bgClr>
              </a:pattFill>
              <a:ln>
                <a:noFill/>
              </a:ln>
              <a:effectLst>
                <a:innerShdw blurRad="114300">
                  <a:schemeClr val="accent6"/>
                </a:innerShdw>
              </a:effectLst>
            </c:spPr>
            <c:extLst>
              <c:ext xmlns:c16="http://schemas.microsoft.com/office/drawing/2014/chart" uri="{C3380CC4-5D6E-409C-BE32-E72D297353CC}">
                <c16:uniqueId val="{0000000B-F9A8-B148-A7F2-254835726904}"/>
              </c:ext>
            </c:extLst>
          </c:dPt>
          <c:dPt>
            <c:idx val="6"/>
            <c:invertIfNegative val="1"/>
            <c:bubble3D val="0"/>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extLst>
              <c:ext xmlns:c16="http://schemas.microsoft.com/office/drawing/2014/chart" uri="{C3380CC4-5D6E-409C-BE32-E72D297353CC}">
                <c16:uniqueId val="{0000000D-F9A8-B148-A7F2-254835726904}"/>
              </c:ext>
            </c:extLst>
          </c:dPt>
          <c:dPt>
            <c:idx val="7"/>
            <c:invertIfNegative val="1"/>
            <c:bubble3D val="0"/>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extLst>
              <c:ext xmlns:c16="http://schemas.microsoft.com/office/drawing/2014/chart" uri="{C3380CC4-5D6E-409C-BE32-E72D297353CC}">
                <c16:uniqueId val="{0000000F-F9A8-B148-A7F2-254835726904}"/>
              </c:ext>
            </c:extLst>
          </c:dPt>
          <c:dPt>
            <c:idx val="8"/>
            <c:invertIfNegative val="1"/>
            <c:bubble3D val="0"/>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extLst>
              <c:ext xmlns:c16="http://schemas.microsoft.com/office/drawing/2014/chart" uri="{C3380CC4-5D6E-409C-BE32-E72D297353CC}">
                <c16:uniqueId val="{00000011-F9A8-B148-A7F2-254835726904}"/>
              </c:ext>
            </c:extLst>
          </c:dPt>
          <c:dPt>
            <c:idx val="9"/>
            <c:invertIfNegative val="1"/>
            <c:bubble3D val="0"/>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extLst>
              <c:ext xmlns:c16="http://schemas.microsoft.com/office/drawing/2014/chart" uri="{C3380CC4-5D6E-409C-BE32-E72D297353CC}">
                <c16:uniqueId val="{00000013-F9A8-B148-A7F2-254835726904}"/>
              </c:ext>
            </c:extLst>
          </c:dPt>
          <c:cat>
            <c:numRef>
              <c:f>'Software Development Pla'!$A$27:$A$36</c:f>
              <c:numCache>
                <c:formatCode>General</c:formatCode>
                <c:ptCount val="10"/>
                <c:pt idx="0">
                  <c:v>0</c:v>
                </c:pt>
                <c:pt idx="1">
                  <c:v>1</c:v>
                </c:pt>
                <c:pt idx="2">
                  <c:v>2</c:v>
                </c:pt>
                <c:pt idx="3">
                  <c:v>3</c:v>
                </c:pt>
                <c:pt idx="4">
                  <c:v>4</c:v>
                </c:pt>
                <c:pt idx="5">
                  <c:v>5</c:v>
                </c:pt>
                <c:pt idx="6">
                  <c:v>6</c:v>
                </c:pt>
                <c:pt idx="7">
                  <c:v>8</c:v>
                </c:pt>
                <c:pt idx="8">
                  <c:v>9</c:v>
                </c:pt>
                <c:pt idx="9">
                  <c:v>10</c:v>
                </c:pt>
              </c:numCache>
            </c:numRef>
          </c:cat>
          <c:val>
            <c:numRef>
              <c:f>'Software Development Pla'!$B$27:$B$36</c:f>
              <c:numCache>
                <c:formatCode>General</c:formatCode>
                <c:ptCount val="10"/>
                <c:pt idx="0">
                  <c:v>184</c:v>
                </c:pt>
                <c:pt idx="1">
                  <c:v>618</c:v>
                </c:pt>
                <c:pt idx="2">
                  <c:v>92</c:v>
                </c:pt>
                <c:pt idx="3">
                  <c:v>296</c:v>
                </c:pt>
                <c:pt idx="4">
                  <c:v>160</c:v>
                </c:pt>
                <c:pt idx="5">
                  <c:v>72</c:v>
                </c:pt>
                <c:pt idx="6">
                  <c:v>96</c:v>
                </c:pt>
                <c:pt idx="7">
                  <c:v>76</c:v>
                </c:pt>
                <c:pt idx="8">
                  <c:v>0</c:v>
                </c:pt>
                <c:pt idx="9">
                  <c:v>200</c:v>
                </c:pt>
              </c:numCache>
            </c:numRef>
          </c:val>
          <c:extLst>
            <c:ext xmlns:c16="http://schemas.microsoft.com/office/drawing/2014/chart" uri="{C3380CC4-5D6E-409C-BE32-E72D297353CC}">
              <c16:uniqueId val="{00000014-F9A8-B148-A7F2-254835726904}"/>
            </c:ext>
          </c:extLst>
        </c:ser>
        <c:dLbls>
          <c:showLegendKey val="0"/>
          <c:showVal val="0"/>
          <c:showCatName val="0"/>
          <c:showSerName val="0"/>
          <c:showPercent val="0"/>
          <c:showBubbleSize val="0"/>
        </c:dLbls>
        <c:gapWidth val="164"/>
        <c:overlap val="-22"/>
        <c:axId val="487153440"/>
        <c:axId val="487154528"/>
      </c:barChart>
      <c:catAx>
        <c:axId val="48715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Priority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487154528"/>
        <c:crosses val="autoZero"/>
        <c:auto val="1"/>
        <c:lblAlgn val="ctr"/>
        <c:lblOffset val="100"/>
        <c:noMultiLvlLbl val="1"/>
      </c:catAx>
      <c:valAx>
        <c:axId val="4871545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487153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a:pPr>
            <a:r>
              <a:rPr lang="en-US"/>
              <a:t>Development Hours</a:t>
            </a:r>
          </a:p>
        </c:rich>
      </c:tx>
      <c:overlay val="0"/>
    </c:title>
    <c:autoTitleDeleted val="0"/>
    <c:plotArea>
      <c:layout/>
      <c:pieChart>
        <c:varyColors val="1"/>
        <c:ser>
          <c:idx val="0"/>
          <c:order val="0"/>
          <c:tx>
            <c:strRef>
              <c:f>'Software Development Pla'!$G$26</c:f>
              <c:strCache>
                <c:ptCount val="1"/>
                <c:pt idx="0">
                  <c:v>Development Hours</c:v>
                </c:pt>
              </c:strCache>
            </c:strRef>
          </c:tx>
          <c:dPt>
            <c:idx val="0"/>
            <c:bubble3D val="0"/>
            <c:spPr>
              <a:solidFill>
                <a:srgbClr val="3366CC"/>
              </a:solidFill>
            </c:spPr>
            <c:extLst>
              <c:ext xmlns:c16="http://schemas.microsoft.com/office/drawing/2014/chart" uri="{C3380CC4-5D6E-409C-BE32-E72D297353CC}">
                <c16:uniqueId val="{00000001-E097-A649-9DB2-F878F29C0D20}"/>
              </c:ext>
            </c:extLst>
          </c:dPt>
          <c:dPt>
            <c:idx val="1"/>
            <c:bubble3D val="0"/>
            <c:spPr>
              <a:solidFill>
                <a:srgbClr val="DC3912"/>
              </a:solidFill>
            </c:spPr>
            <c:extLst>
              <c:ext xmlns:c16="http://schemas.microsoft.com/office/drawing/2014/chart" uri="{C3380CC4-5D6E-409C-BE32-E72D297353CC}">
                <c16:uniqueId val="{00000003-E097-A649-9DB2-F878F29C0D20}"/>
              </c:ext>
            </c:extLst>
          </c:dPt>
          <c:dPt>
            <c:idx val="2"/>
            <c:bubble3D val="0"/>
            <c:spPr>
              <a:solidFill>
                <a:srgbClr val="FF9900"/>
              </a:solidFill>
            </c:spPr>
            <c:extLst>
              <c:ext xmlns:c16="http://schemas.microsoft.com/office/drawing/2014/chart" uri="{C3380CC4-5D6E-409C-BE32-E72D297353CC}">
                <c16:uniqueId val="{00000005-E097-A649-9DB2-F878F29C0D20}"/>
              </c:ext>
            </c:extLst>
          </c:dPt>
          <c:dPt>
            <c:idx val="3"/>
            <c:bubble3D val="0"/>
            <c:spPr>
              <a:solidFill>
                <a:srgbClr val="109618"/>
              </a:solidFill>
            </c:spPr>
            <c:extLst>
              <c:ext xmlns:c16="http://schemas.microsoft.com/office/drawing/2014/chart" uri="{C3380CC4-5D6E-409C-BE32-E72D297353CC}">
                <c16:uniqueId val="{00000007-E097-A649-9DB2-F878F29C0D20}"/>
              </c:ext>
            </c:extLst>
          </c:dPt>
          <c:dPt>
            <c:idx val="4"/>
            <c:bubble3D val="0"/>
            <c:spPr>
              <a:solidFill>
                <a:srgbClr val="990099"/>
              </a:solidFill>
            </c:spPr>
            <c:extLst>
              <c:ext xmlns:c16="http://schemas.microsoft.com/office/drawing/2014/chart" uri="{C3380CC4-5D6E-409C-BE32-E72D297353CC}">
                <c16:uniqueId val="{00000009-E097-A649-9DB2-F878F29C0D20}"/>
              </c:ext>
            </c:extLst>
          </c:dPt>
          <c:dPt>
            <c:idx val="5"/>
            <c:bubble3D val="0"/>
            <c:spPr>
              <a:solidFill>
                <a:srgbClr val="0099C6"/>
              </a:solidFill>
            </c:spPr>
            <c:extLst>
              <c:ext xmlns:c16="http://schemas.microsoft.com/office/drawing/2014/chart" uri="{C3380CC4-5D6E-409C-BE32-E72D297353CC}">
                <c16:uniqueId val="{0000000B-E097-A649-9DB2-F878F29C0D20}"/>
              </c:ext>
            </c:extLst>
          </c:dPt>
          <c:dPt>
            <c:idx val="6"/>
            <c:bubble3D val="0"/>
            <c:spPr>
              <a:solidFill>
                <a:srgbClr val="DD4477"/>
              </a:solidFill>
            </c:spPr>
            <c:extLst>
              <c:ext xmlns:c16="http://schemas.microsoft.com/office/drawing/2014/chart" uri="{C3380CC4-5D6E-409C-BE32-E72D297353CC}">
                <c16:uniqueId val="{0000000D-E097-A649-9DB2-F878F29C0D20}"/>
              </c:ext>
            </c:extLst>
          </c:dPt>
          <c:dPt>
            <c:idx val="7"/>
            <c:bubble3D val="0"/>
            <c:spPr>
              <a:solidFill>
                <a:srgbClr val="66AA00"/>
              </a:solidFill>
            </c:spPr>
            <c:extLst>
              <c:ext xmlns:c16="http://schemas.microsoft.com/office/drawing/2014/chart" uri="{C3380CC4-5D6E-409C-BE32-E72D297353CC}">
                <c16:uniqueId val="{0000000F-E097-A649-9DB2-F878F29C0D20}"/>
              </c:ext>
            </c:extLst>
          </c:dPt>
          <c:dPt>
            <c:idx val="8"/>
            <c:bubble3D val="0"/>
            <c:spPr>
              <a:solidFill>
                <a:srgbClr val="B82E2E"/>
              </a:solidFill>
            </c:spPr>
            <c:extLst>
              <c:ext xmlns:c16="http://schemas.microsoft.com/office/drawing/2014/chart" uri="{C3380CC4-5D6E-409C-BE32-E72D297353CC}">
                <c16:uniqueId val="{00000011-E097-A649-9DB2-F878F29C0D20}"/>
              </c:ext>
            </c:extLst>
          </c:dPt>
          <c:dPt>
            <c:idx val="9"/>
            <c:bubble3D val="0"/>
            <c:spPr>
              <a:solidFill>
                <a:srgbClr val="316395"/>
              </a:solidFill>
            </c:spPr>
            <c:extLst>
              <c:ext xmlns:c16="http://schemas.microsoft.com/office/drawing/2014/chart" uri="{C3380CC4-5D6E-409C-BE32-E72D297353CC}">
                <c16:uniqueId val="{00000013-E097-A649-9DB2-F878F29C0D20}"/>
              </c:ext>
            </c:extLst>
          </c:dPt>
          <c:dPt>
            <c:idx val="10"/>
            <c:bubble3D val="0"/>
            <c:spPr>
              <a:solidFill>
                <a:srgbClr val="994499"/>
              </a:solidFill>
            </c:spPr>
            <c:extLst>
              <c:ext xmlns:c16="http://schemas.microsoft.com/office/drawing/2014/chart" uri="{C3380CC4-5D6E-409C-BE32-E72D297353CC}">
                <c16:uniqueId val="{00000015-E097-A649-9DB2-F878F29C0D20}"/>
              </c:ext>
            </c:extLst>
          </c:dPt>
          <c:dPt>
            <c:idx val="11"/>
            <c:bubble3D val="0"/>
            <c:spPr>
              <a:solidFill>
                <a:srgbClr val="22AA99"/>
              </a:solidFill>
            </c:spPr>
            <c:extLst>
              <c:ext xmlns:c16="http://schemas.microsoft.com/office/drawing/2014/chart" uri="{C3380CC4-5D6E-409C-BE32-E72D297353CC}">
                <c16:uniqueId val="{00000017-E097-A649-9DB2-F878F29C0D20}"/>
              </c:ext>
            </c:extLst>
          </c:dPt>
          <c:dPt>
            <c:idx val="12"/>
            <c:bubble3D val="0"/>
            <c:spPr>
              <a:solidFill>
                <a:srgbClr val="AAAA11"/>
              </a:solidFill>
            </c:spPr>
            <c:extLst>
              <c:ext xmlns:c16="http://schemas.microsoft.com/office/drawing/2014/chart" uri="{C3380CC4-5D6E-409C-BE32-E72D297353CC}">
                <c16:uniqueId val="{00000019-E097-A649-9DB2-F878F29C0D20}"/>
              </c:ext>
            </c:extLst>
          </c:dPt>
          <c:dPt>
            <c:idx val="13"/>
            <c:bubble3D val="0"/>
            <c:spPr>
              <a:solidFill>
                <a:srgbClr val="6633CC"/>
              </a:solidFill>
            </c:spPr>
            <c:extLst>
              <c:ext xmlns:c16="http://schemas.microsoft.com/office/drawing/2014/chart" uri="{C3380CC4-5D6E-409C-BE32-E72D297353CC}">
                <c16:uniqueId val="{0000001B-E097-A649-9DB2-F878F29C0D20}"/>
              </c:ext>
            </c:extLst>
          </c:dPt>
          <c:dPt>
            <c:idx val="14"/>
            <c:bubble3D val="0"/>
            <c:spPr>
              <a:solidFill>
                <a:srgbClr val="E67300"/>
              </a:solidFill>
            </c:spPr>
            <c:extLst>
              <c:ext xmlns:c16="http://schemas.microsoft.com/office/drawing/2014/chart" uri="{C3380CC4-5D6E-409C-BE32-E72D297353CC}">
                <c16:uniqueId val="{0000001D-E097-A649-9DB2-F878F29C0D20}"/>
              </c:ext>
            </c:extLst>
          </c:dPt>
          <c:dPt>
            <c:idx val="15"/>
            <c:bubble3D val="0"/>
            <c:spPr>
              <a:solidFill>
                <a:srgbClr val="8B0707"/>
              </a:solidFill>
            </c:spPr>
            <c:extLst>
              <c:ext xmlns:c16="http://schemas.microsoft.com/office/drawing/2014/chart" uri="{C3380CC4-5D6E-409C-BE32-E72D297353CC}">
                <c16:uniqueId val="{0000001F-E097-A649-9DB2-F878F29C0D20}"/>
              </c:ext>
            </c:extLst>
          </c:dPt>
          <c:dPt>
            <c:idx val="16"/>
            <c:bubble3D val="0"/>
            <c:spPr>
              <a:solidFill>
                <a:srgbClr val="651067"/>
              </a:solidFill>
            </c:spPr>
            <c:extLst>
              <c:ext xmlns:c16="http://schemas.microsoft.com/office/drawing/2014/chart" uri="{C3380CC4-5D6E-409C-BE32-E72D297353CC}">
                <c16:uniqueId val="{00000021-E097-A649-9DB2-F878F29C0D20}"/>
              </c:ext>
            </c:extLst>
          </c:dPt>
          <c:dPt>
            <c:idx val="17"/>
            <c:bubble3D val="0"/>
            <c:spPr>
              <a:solidFill>
                <a:srgbClr val="329262"/>
              </a:solidFill>
            </c:spPr>
            <c:extLst>
              <c:ext xmlns:c16="http://schemas.microsoft.com/office/drawing/2014/chart" uri="{C3380CC4-5D6E-409C-BE32-E72D297353CC}">
                <c16:uniqueId val="{00000023-E097-A649-9DB2-F878F29C0D20}"/>
              </c:ext>
            </c:extLst>
          </c:dPt>
          <c:dPt>
            <c:idx val="18"/>
            <c:bubble3D val="0"/>
            <c:spPr>
              <a:solidFill>
                <a:srgbClr val="5574A6"/>
              </a:solidFill>
            </c:spPr>
            <c:extLst>
              <c:ext xmlns:c16="http://schemas.microsoft.com/office/drawing/2014/chart" uri="{C3380CC4-5D6E-409C-BE32-E72D297353CC}">
                <c16:uniqueId val="{00000025-E097-A649-9DB2-F878F29C0D20}"/>
              </c:ext>
            </c:extLst>
          </c:dPt>
          <c:dPt>
            <c:idx val="19"/>
            <c:bubble3D val="0"/>
            <c:spPr>
              <a:solidFill>
                <a:srgbClr val="3B3EAC"/>
              </a:solidFill>
            </c:spPr>
            <c:extLst>
              <c:ext xmlns:c16="http://schemas.microsoft.com/office/drawing/2014/chart" uri="{C3380CC4-5D6E-409C-BE32-E72D297353CC}">
                <c16:uniqueId val="{00000027-E097-A649-9DB2-F878F29C0D20}"/>
              </c:ext>
            </c:extLst>
          </c:dPt>
          <c:dPt>
            <c:idx val="20"/>
            <c:bubble3D val="0"/>
            <c:spPr>
              <a:solidFill>
                <a:srgbClr val="B77322"/>
              </a:solidFill>
            </c:spPr>
            <c:extLst>
              <c:ext xmlns:c16="http://schemas.microsoft.com/office/drawing/2014/chart" uri="{C3380CC4-5D6E-409C-BE32-E72D297353CC}">
                <c16:uniqueId val="{00000029-E097-A649-9DB2-F878F29C0D20}"/>
              </c:ext>
            </c:extLst>
          </c:dPt>
          <c:dPt>
            <c:idx val="21"/>
            <c:bubble3D val="0"/>
            <c:spPr>
              <a:solidFill>
                <a:srgbClr val="16D620"/>
              </a:solidFill>
            </c:spPr>
            <c:extLst>
              <c:ext xmlns:c16="http://schemas.microsoft.com/office/drawing/2014/chart" uri="{C3380CC4-5D6E-409C-BE32-E72D297353CC}">
                <c16:uniqueId val="{0000002B-E097-A649-9DB2-F878F29C0D20}"/>
              </c:ext>
            </c:extLst>
          </c:dPt>
          <c:dPt>
            <c:idx val="22"/>
            <c:bubble3D val="0"/>
            <c:spPr>
              <a:solidFill>
                <a:srgbClr val="B91383"/>
              </a:solidFill>
            </c:spPr>
            <c:extLst>
              <c:ext xmlns:c16="http://schemas.microsoft.com/office/drawing/2014/chart" uri="{C3380CC4-5D6E-409C-BE32-E72D297353CC}">
                <c16:uniqueId val="{0000002D-E097-A649-9DB2-F878F29C0D20}"/>
              </c:ext>
            </c:extLst>
          </c:dPt>
          <c:dPt>
            <c:idx val="23"/>
            <c:bubble3D val="0"/>
            <c:spPr>
              <a:solidFill>
                <a:srgbClr val="F4359E"/>
              </a:solidFill>
            </c:spPr>
            <c:extLst>
              <c:ext xmlns:c16="http://schemas.microsoft.com/office/drawing/2014/chart" uri="{C3380CC4-5D6E-409C-BE32-E72D297353CC}">
                <c16:uniqueId val="{0000002F-E097-A649-9DB2-F878F29C0D20}"/>
              </c:ext>
            </c:extLst>
          </c:dPt>
          <c:dPt>
            <c:idx val="24"/>
            <c:bubble3D val="0"/>
            <c:spPr>
              <a:solidFill>
                <a:srgbClr val="9C5935"/>
              </a:solidFill>
            </c:spPr>
            <c:extLst>
              <c:ext xmlns:c16="http://schemas.microsoft.com/office/drawing/2014/chart" uri="{C3380CC4-5D6E-409C-BE32-E72D297353CC}">
                <c16:uniqueId val="{00000031-E097-A649-9DB2-F878F29C0D20}"/>
              </c:ext>
            </c:extLst>
          </c:dPt>
          <c:dPt>
            <c:idx val="25"/>
            <c:bubble3D val="0"/>
            <c:spPr>
              <a:solidFill>
                <a:srgbClr val="A9C413"/>
              </a:solidFill>
            </c:spPr>
            <c:extLst>
              <c:ext xmlns:c16="http://schemas.microsoft.com/office/drawing/2014/chart" uri="{C3380CC4-5D6E-409C-BE32-E72D297353CC}">
                <c16:uniqueId val="{00000033-E097-A649-9DB2-F878F29C0D20}"/>
              </c:ext>
            </c:extLst>
          </c:dPt>
          <c:dPt>
            <c:idx val="26"/>
            <c:bubble3D val="0"/>
            <c:spPr>
              <a:solidFill>
                <a:srgbClr val="2A778D"/>
              </a:solidFill>
            </c:spPr>
            <c:extLst>
              <c:ext xmlns:c16="http://schemas.microsoft.com/office/drawing/2014/chart" uri="{C3380CC4-5D6E-409C-BE32-E72D297353CC}">
                <c16:uniqueId val="{00000035-E097-A649-9DB2-F878F29C0D20}"/>
              </c:ext>
            </c:extLst>
          </c:dPt>
          <c:dPt>
            <c:idx val="27"/>
            <c:bubble3D val="0"/>
            <c:spPr>
              <a:solidFill>
                <a:srgbClr val="668D1C"/>
              </a:solidFill>
            </c:spPr>
            <c:extLst>
              <c:ext xmlns:c16="http://schemas.microsoft.com/office/drawing/2014/chart" uri="{C3380CC4-5D6E-409C-BE32-E72D297353CC}">
                <c16:uniqueId val="{00000037-E097-A649-9DB2-F878F29C0D20}"/>
              </c:ext>
            </c:extLst>
          </c:dPt>
          <c:dPt>
            <c:idx val="28"/>
            <c:bubble3D val="0"/>
            <c:spPr>
              <a:solidFill>
                <a:srgbClr val="BEA413"/>
              </a:solidFill>
            </c:spPr>
            <c:extLst>
              <c:ext xmlns:c16="http://schemas.microsoft.com/office/drawing/2014/chart" uri="{C3380CC4-5D6E-409C-BE32-E72D297353CC}">
                <c16:uniqueId val="{00000039-E097-A649-9DB2-F878F29C0D20}"/>
              </c:ext>
            </c:extLst>
          </c:dPt>
          <c:dPt>
            <c:idx val="29"/>
            <c:bubble3D val="0"/>
            <c:spPr>
              <a:solidFill>
                <a:srgbClr val="0C5922"/>
              </a:solidFill>
            </c:spPr>
            <c:extLst>
              <c:ext xmlns:c16="http://schemas.microsoft.com/office/drawing/2014/chart" uri="{C3380CC4-5D6E-409C-BE32-E72D297353CC}">
                <c16:uniqueId val="{0000003B-E097-A649-9DB2-F878F29C0D20}"/>
              </c:ext>
            </c:extLst>
          </c:dPt>
          <c:dPt>
            <c:idx val="30"/>
            <c:bubble3D val="0"/>
            <c:spPr>
              <a:solidFill>
                <a:srgbClr val="743411"/>
              </a:solidFill>
            </c:spPr>
            <c:extLst>
              <c:ext xmlns:c16="http://schemas.microsoft.com/office/drawing/2014/chart" uri="{C3380CC4-5D6E-409C-BE32-E72D297353CC}">
                <c16:uniqueId val="{0000003D-E097-A649-9DB2-F878F29C0D2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'Software Development Pla'!$F$27:$F$30</c:f>
              <c:strCache>
                <c:ptCount val="4"/>
                <c:pt idx="0">
                  <c:v>Completed</c:v>
                </c:pt>
                <c:pt idx="1">
                  <c:v>Planned MMP @Year1</c:v>
                </c:pt>
                <c:pt idx="2">
                  <c:v>Mobile version MMP </c:v>
                </c:pt>
                <c:pt idx="3">
                  <c:v>Planned V2.1 to Full product</c:v>
                </c:pt>
              </c:strCache>
            </c:strRef>
          </c:cat>
          <c:val>
            <c:numRef>
              <c:f>'Software Development Pla'!$G$27:$G$30</c:f>
              <c:numCache>
                <c:formatCode>General</c:formatCode>
                <c:ptCount val="4"/>
                <c:pt idx="0">
                  <c:v>300</c:v>
                </c:pt>
                <c:pt idx="1">
                  <c:v>598.4</c:v>
                </c:pt>
                <c:pt idx="2">
                  <c:v>170</c:v>
                </c:pt>
                <c:pt idx="3">
                  <c:v>1196.7999999999997</c:v>
                </c:pt>
              </c:numCache>
            </c:numRef>
          </c:val>
          <c:extLst>
            <c:ext xmlns:c16="http://schemas.microsoft.com/office/drawing/2014/chart" uri="{C3380CC4-5D6E-409C-BE32-E72D297353CC}">
              <c16:uniqueId val="{0000003E-E097-A649-9DB2-F878F29C0D2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rPr lang="en-US"/>
              <a:t>Post-Market: Break Even Analysis</a:t>
            </a:r>
          </a:p>
        </c:rich>
      </c:tx>
      <c:overlay val="0"/>
    </c:title>
    <c:autoTitleDeleted val="0"/>
    <c:plotArea>
      <c:layout/>
      <c:lineChart>
        <c:grouping val="standard"/>
        <c:varyColors val="1"/>
        <c:ser>
          <c:idx val="0"/>
          <c:order val="0"/>
          <c:tx>
            <c:strRef>
              <c:f>'Break-Even and Capital'!$A$3</c:f>
              <c:strCache>
                <c:ptCount val="1"/>
                <c:pt idx="0">
                  <c:v>Comulative Expenses</c:v>
                </c:pt>
              </c:strCache>
            </c:strRef>
          </c:tx>
          <c:spPr>
            <a:ln w="12700" cmpd="sng">
              <a:solidFill>
                <a:srgbClr val="CC0000"/>
              </a:solidFill>
            </a:ln>
          </c:spPr>
          <c:marker>
            <c:symbol val="none"/>
          </c:marker>
          <c:cat>
            <c:strRef>
              <c:f>'Break-Even and Capital'!$B$1:$AA$1</c:f>
              <c:strCache>
                <c:ptCount val="25"/>
                <c:pt idx="1">
                  <c:v>Month 1</c:v>
                </c:pt>
                <c:pt idx="2">
                  <c:v>Month 2</c:v>
                </c:pt>
                <c:pt idx="3">
                  <c:v>Month 3</c:v>
                </c:pt>
                <c:pt idx="4">
                  <c:v>Month 4</c:v>
                </c:pt>
                <c:pt idx="5">
                  <c:v>Month 5</c:v>
                </c:pt>
                <c:pt idx="6">
                  <c:v>Month 6</c:v>
                </c:pt>
                <c:pt idx="7">
                  <c:v>Month 7</c:v>
                </c:pt>
                <c:pt idx="8">
                  <c:v>Month 8</c:v>
                </c:pt>
                <c:pt idx="9">
                  <c:v>Month 9</c:v>
                </c:pt>
                <c:pt idx="10">
                  <c:v>Month 10</c:v>
                </c:pt>
                <c:pt idx="11">
                  <c:v>Month 11</c:v>
                </c:pt>
                <c:pt idx="12">
                  <c:v>Month 12</c:v>
                </c:pt>
                <c:pt idx="13">
                  <c:v>Month 13</c:v>
                </c:pt>
                <c:pt idx="14">
                  <c:v>Month 14</c:v>
                </c:pt>
                <c:pt idx="15">
                  <c:v>Month 15</c:v>
                </c:pt>
                <c:pt idx="16">
                  <c:v>Month 16</c:v>
                </c:pt>
                <c:pt idx="17">
                  <c:v>Month 17</c:v>
                </c:pt>
                <c:pt idx="18">
                  <c:v>Month 18</c:v>
                </c:pt>
                <c:pt idx="19">
                  <c:v>Month 19</c:v>
                </c:pt>
                <c:pt idx="20">
                  <c:v>Month 20</c:v>
                </c:pt>
                <c:pt idx="21">
                  <c:v>Month 21</c:v>
                </c:pt>
                <c:pt idx="22">
                  <c:v>Month 22</c:v>
                </c:pt>
                <c:pt idx="23">
                  <c:v>Month 23</c:v>
                </c:pt>
                <c:pt idx="24">
                  <c:v>Month 24</c:v>
                </c:pt>
              </c:strCache>
            </c:strRef>
          </c:cat>
          <c:val>
            <c:numRef>
              <c:f>'Break-Even and Capital'!$B$3:$AA$3</c:f>
              <c:numCache>
                <c:formatCode>\$#,##0</c:formatCode>
                <c:ptCount val="26"/>
                <c:pt idx="1">
                  <c:v>7850</c:v>
                </c:pt>
                <c:pt idx="2">
                  <c:v>8500</c:v>
                </c:pt>
                <c:pt idx="3">
                  <c:v>12150</c:v>
                </c:pt>
                <c:pt idx="4">
                  <c:v>16550</c:v>
                </c:pt>
                <c:pt idx="5">
                  <c:v>21450</c:v>
                </c:pt>
                <c:pt idx="6">
                  <c:v>26350</c:v>
                </c:pt>
                <c:pt idx="7">
                  <c:v>34250</c:v>
                </c:pt>
                <c:pt idx="8">
                  <c:v>43916.666666666672</c:v>
                </c:pt>
                <c:pt idx="9">
                  <c:v>52633.333333333343</c:v>
                </c:pt>
                <c:pt idx="10">
                  <c:v>61350.000000000015</c:v>
                </c:pt>
                <c:pt idx="11">
                  <c:v>71267.666666666686</c:v>
                </c:pt>
                <c:pt idx="12">
                  <c:v>81188.333333333358</c:v>
                </c:pt>
                <c:pt idx="13">
                  <c:v>162376.66666666669</c:v>
                </c:pt>
                <c:pt idx="14">
                  <c:v>168381.66666666669</c:v>
                </c:pt>
                <c:pt idx="15">
                  <c:v>202113.33333333334</c:v>
                </c:pt>
                <c:pt idx="16">
                  <c:v>232550</c:v>
                </c:pt>
                <c:pt idx="17">
                  <c:v>270836.66666666669</c:v>
                </c:pt>
                <c:pt idx="18">
                  <c:v>337323.33333333337</c:v>
                </c:pt>
                <c:pt idx="19">
                  <c:v>424810</c:v>
                </c:pt>
                <c:pt idx="20">
                  <c:v>522296.66666666663</c:v>
                </c:pt>
                <c:pt idx="21">
                  <c:v>683783.33333333326</c:v>
                </c:pt>
                <c:pt idx="22">
                  <c:v>887269.99999999988</c:v>
                </c:pt>
                <c:pt idx="23">
                  <c:v>934756.66666666651</c:v>
                </c:pt>
                <c:pt idx="24">
                  <c:v>1052243.3333333333</c:v>
                </c:pt>
                <c:pt idx="25">
                  <c:v>1159730</c:v>
                </c:pt>
              </c:numCache>
            </c:numRef>
          </c:val>
          <c:smooth val="0"/>
          <c:extLst>
            <c:ext xmlns:c16="http://schemas.microsoft.com/office/drawing/2014/chart" uri="{C3380CC4-5D6E-409C-BE32-E72D297353CC}">
              <c16:uniqueId val="{00000000-41DF-7B47-8351-9DFA807358AC}"/>
            </c:ext>
          </c:extLst>
        </c:ser>
        <c:ser>
          <c:idx val="1"/>
          <c:order val="1"/>
          <c:tx>
            <c:strRef>
              <c:f>'Break-Even and Capital'!$A$7</c:f>
              <c:strCache>
                <c:ptCount val="1"/>
                <c:pt idx="0">
                  <c:v>Comulative Revenue</c:v>
                </c:pt>
              </c:strCache>
            </c:strRef>
          </c:tx>
          <c:spPr>
            <a:ln w="12700" cmpd="sng">
              <a:solidFill>
                <a:srgbClr val="0000FF"/>
              </a:solidFill>
            </a:ln>
          </c:spPr>
          <c:marker>
            <c:symbol val="none"/>
          </c:marker>
          <c:cat>
            <c:strRef>
              <c:f>'Break-Even and Capital'!$B$1:$AA$1</c:f>
              <c:strCache>
                <c:ptCount val="25"/>
                <c:pt idx="1">
                  <c:v>Month 1</c:v>
                </c:pt>
                <c:pt idx="2">
                  <c:v>Month 2</c:v>
                </c:pt>
                <c:pt idx="3">
                  <c:v>Month 3</c:v>
                </c:pt>
                <c:pt idx="4">
                  <c:v>Month 4</c:v>
                </c:pt>
                <c:pt idx="5">
                  <c:v>Month 5</c:v>
                </c:pt>
                <c:pt idx="6">
                  <c:v>Month 6</c:v>
                </c:pt>
                <c:pt idx="7">
                  <c:v>Month 7</c:v>
                </c:pt>
                <c:pt idx="8">
                  <c:v>Month 8</c:v>
                </c:pt>
                <c:pt idx="9">
                  <c:v>Month 9</c:v>
                </c:pt>
                <c:pt idx="10">
                  <c:v>Month 10</c:v>
                </c:pt>
                <c:pt idx="11">
                  <c:v>Month 11</c:v>
                </c:pt>
                <c:pt idx="12">
                  <c:v>Month 12</c:v>
                </c:pt>
                <c:pt idx="13">
                  <c:v>Month 13</c:v>
                </c:pt>
                <c:pt idx="14">
                  <c:v>Month 14</c:v>
                </c:pt>
                <c:pt idx="15">
                  <c:v>Month 15</c:v>
                </c:pt>
                <c:pt idx="16">
                  <c:v>Month 16</c:v>
                </c:pt>
                <c:pt idx="17">
                  <c:v>Month 17</c:v>
                </c:pt>
                <c:pt idx="18">
                  <c:v>Month 18</c:v>
                </c:pt>
                <c:pt idx="19">
                  <c:v>Month 19</c:v>
                </c:pt>
                <c:pt idx="20">
                  <c:v>Month 20</c:v>
                </c:pt>
                <c:pt idx="21">
                  <c:v>Month 21</c:v>
                </c:pt>
                <c:pt idx="22">
                  <c:v>Month 22</c:v>
                </c:pt>
                <c:pt idx="23">
                  <c:v>Month 23</c:v>
                </c:pt>
                <c:pt idx="24">
                  <c:v>Month 24</c:v>
                </c:pt>
              </c:strCache>
            </c:strRef>
          </c:cat>
          <c:val>
            <c:numRef>
              <c:f>'Break-Even and Capital'!$B$7:$AA$7</c:f>
              <c:numCache>
                <c:formatCode>\$#,##0</c:formatCode>
                <c:ptCount val="26"/>
                <c:pt idx="1">
                  <c:v>260</c:v>
                </c:pt>
                <c:pt idx="2">
                  <c:v>570</c:v>
                </c:pt>
                <c:pt idx="3">
                  <c:v>1230</c:v>
                </c:pt>
                <c:pt idx="4">
                  <c:v>2140</c:v>
                </c:pt>
                <c:pt idx="5">
                  <c:v>3300</c:v>
                </c:pt>
                <c:pt idx="6">
                  <c:v>4960</c:v>
                </c:pt>
                <c:pt idx="7">
                  <c:v>6620</c:v>
                </c:pt>
                <c:pt idx="8">
                  <c:v>8440</c:v>
                </c:pt>
                <c:pt idx="9">
                  <c:v>10260</c:v>
                </c:pt>
                <c:pt idx="10">
                  <c:v>12080</c:v>
                </c:pt>
                <c:pt idx="11">
                  <c:v>14820.189999999999</c:v>
                </c:pt>
                <c:pt idx="12">
                  <c:v>18511.14</c:v>
                </c:pt>
                <c:pt idx="13">
                  <c:v>37022.28</c:v>
                </c:pt>
                <c:pt idx="14">
                  <c:v>37022.28</c:v>
                </c:pt>
                <c:pt idx="15">
                  <c:v>42991.78</c:v>
                </c:pt>
                <c:pt idx="16">
                  <c:v>67741.78</c:v>
                </c:pt>
                <c:pt idx="17">
                  <c:v>145991.78</c:v>
                </c:pt>
                <c:pt idx="18">
                  <c:v>497191.78</c:v>
                </c:pt>
                <c:pt idx="19">
                  <c:v>1278741.78</c:v>
                </c:pt>
                <c:pt idx="20">
                  <c:v>2309591.7800000003</c:v>
                </c:pt>
                <c:pt idx="21">
                  <c:v>3732591.7800000003</c:v>
                </c:pt>
                <c:pt idx="22">
                  <c:v>5579591.7800000003</c:v>
                </c:pt>
                <c:pt idx="23">
                  <c:v>7732291.7800000003</c:v>
                </c:pt>
                <c:pt idx="24">
                  <c:v>10338091.780000001</c:v>
                </c:pt>
                <c:pt idx="25">
                  <c:v>12943891.780000001</c:v>
                </c:pt>
              </c:numCache>
            </c:numRef>
          </c:val>
          <c:smooth val="0"/>
          <c:extLst>
            <c:ext xmlns:c16="http://schemas.microsoft.com/office/drawing/2014/chart" uri="{C3380CC4-5D6E-409C-BE32-E72D297353CC}">
              <c16:uniqueId val="{00000001-41DF-7B47-8351-9DFA807358AC}"/>
            </c:ext>
          </c:extLst>
        </c:ser>
        <c:ser>
          <c:idx val="2"/>
          <c:order val="2"/>
          <c:tx>
            <c:strRef>
              <c:f>'Break-Even and Capital'!$A$9</c:f>
              <c:strCache>
                <c:ptCount val="1"/>
                <c:pt idx="0">
                  <c:v>Comulative Profit</c:v>
                </c:pt>
              </c:strCache>
            </c:strRef>
          </c:tx>
          <c:spPr>
            <a:ln w="25400" cmpd="sng">
              <a:solidFill>
                <a:srgbClr val="FF9900"/>
              </a:solidFill>
            </a:ln>
          </c:spPr>
          <c:marker>
            <c:symbol val="none"/>
          </c:marker>
          <c:cat>
            <c:strRef>
              <c:f>'Break-Even and Capital'!$B$1:$AA$1</c:f>
              <c:strCache>
                <c:ptCount val="25"/>
                <c:pt idx="1">
                  <c:v>Month 1</c:v>
                </c:pt>
                <c:pt idx="2">
                  <c:v>Month 2</c:v>
                </c:pt>
                <c:pt idx="3">
                  <c:v>Month 3</c:v>
                </c:pt>
                <c:pt idx="4">
                  <c:v>Month 4</c:v>
                </c:pt>
                <c:pt idx="5">
                  <c:v>Month 5</c:v>
                </c:pt>
                <c:pt idx="6">
                  <c:v>Month 6</c:v>
                </c:pt>
                <c:pt idx="7">
                  <c:v>Month 7</c:v>
                </c:pt>
                <c:pt idx="8">
                  <c:v>Month 8</c:v>
                </c:pt>
                <c:pt idx="9">
                  <c:v>Month 9</c:v>
                </c:pt>
                <c:pt idx="10">
                  <c:v>Month 10</c:v>
                </c:pt>
                <c:pt idx="11">
                  <c:v>Month 11</c:v>
                </c:pt>
                <c:pt idx="12">
                  <c:v>Month 12</c:v>
                </c:pt>
                <c:pt idx="13">
                  <c:v>Month 13</c:v>
                </c:pt>
                <c:pt idx="14">
                  <c:v>Month 14</c:v>
                </c:pt>
                <c:pt idx="15">
                  <c:v>Month 15</c:v>
                </c:pt>
                <c:pt idx="16">
                  <c:v>Month 16</c:v>
                </c:pt>
                <c:pt idx="17">
                  <c:v>Month 17</c:v>
                </c:pt>
                <c:pt idx="18">
                  <c:v>Month 18</c:v>
                </c:pt>
                <c:pt idx="19">
                  <c:v>Month 19</c:v>
                </c:pt>
                <c:pt idx="20">
                  <c:v>Month 20</c:v>
                </c:pt>
                <c:pt idx="21">
                  <c:v>Month 21</c:v>
                </c:pt>
                <c:pt idx="22">
                  <c:v>Month 22</c:v>
                </c:pt>
                <c:pt idx="23">
                  <c:v>Month 23</c:v>
                </c:pt>
                <c:pt idx="24">
                  <c:v>Month 24</c:v>
                </c:pt>
              </c:strCache>
            </c:strRef>
          </c:cat>
          <c:val>
            <c:numRef>
              <c:f>'Break-Even and Capital'!$B$9:$AA$9</c:f>
              <c:numCache>
                <c:formatCode>\$#,##0</c:formatCode>
                <c:ptCount val="26"/>
                <c:pt idx="1">
                  <c:v>-7590</c:v>
                </c:pt>
                <c:pt idx="2">
                  <c:v>-7930</c:v>
                </c:pt>
                <c:pt idx="3">
                  <c:v>-10920</c:v>
                </c:pt>
                <c:pt idx="4">
                  <c:v>-14410</c:v>
                </c:pt>
                <c:pt idx="5">
                  <c:v>-18150</c:v>
                </c:pt>
                <c:pt idx="6">
                  <c:v>-21390</c:v>
                </c:pt>
                <c:pt idx="7">
                  <c:v>-27630</c:v>
                </c:pt>
                <c:pt idx="8">
                  <c:v>-35476.666666666672</c:v>
                </c:pt>
                <c:pt idx="9">
                  <c:v>-42373.333333333343</c:v>
                </c:pt>
                <c:pt idx="10">
                  <c:v>-49270.000000000015</c:v>
                </c:pt>
                <c:pt idx="11">
                  <c:v>-56447.476666666684</c:v>
                </c:pt>
                <c:pt idx="12">
                  <c:v>-62677.193333333358</c:v>
                </c:pt>
                <c:pt idx="13">
                  <c:v>-125354.38666666669</c:v>
                </c:pt>
                <c:pt idx="14">
                  <c:v>-131359.38666666669</c:v>
                </c:pt>
                <c:pt idx="15">
                  <c:v>-159121.55333333334</c:v>
                </c:pt>
                <c:pt idx="16">
                  <c:v>-164808.22</c:v>
                </c:pt>
                <c:pt idx="17">
                  <c:v>-124844.88666666669</c:v>
                </c:pt>
                <c:pt idx="18">
                  <c:v>159868.44666666666</c:v>
                </c:pt>
                <c:pt idx="19">
                  <c:v>853931.78</c:v>
                </c:pt>
                <c:pt idx="20">
                  <c:v>1787295.1133333337</c:v>
                </c:pt>
                <c:pt idx="21">
                  <c:v>3048808.4466666672</c:v>
                </c:pt>
                <c:pt idx="22">
                  <c:v>4692321.78</c:v>
                </c:pt>
                <c:pt idx="23">
                  <c:v>6797535.1133333333</c:v>
                </c:pt>
                <c:pt idx="24">
                  <c:v>9285848.4466666672</c:v>
                </c:pt>
                <c:pt idx="25">
                  <c:v>11784161.780000001</c:v>
                </c:pt>
              </c:numCache>
            </c:numRef>
          </c:val>
          <c:smooth val="0"/>
          <c:extLst>
            <c:ext xmlns:c16="http://schemas.microsoft.com/office/drawing/2014/chart" uri="{C3380CC4-5D6E-409C-BE32-E72D297353CC}">
              <c16:uniqueId val="{00000002-41DF-7B47-8351-9DFA807358AC}"/>
            </c:ext>
          </c:extLst>
        </c:ser>
        <c:dLbls>
          <c:showLegendKey val="0"/>
          <c:showVal val="0"/>
          <c:showCatName val="0"/>
          <c:showSerName val="0"/>
          <c:showPercent val="0"/>
          <c:showBubbleSize val="0"/>
        </c:dLbls>
        <c:smooth val="0"/>
        <c:axId val="487498800"/>
        <c:axId val="487504784"/>
      </c:lineChart>
      <c:catAx>
        <c:axId val="487498800"/>
        <c:scaling>
          <c:orientation val="minMax"/>
        </c:scaling>
        <c:delete val="0"/>
        <c:axPos val="b"/>
        <c:title>
          <c:tx>
            <c:rich>
              <a:bodyPr/>
              <a:lstStyle/>
              <a:p>
                <a:pPr lvl="0">
                  <a:defRPr/>
                </a:pPr>
                <a:r>
                  <a:rPr lang="en-US"/>
                  <a:t>Months</a:t>
                </a:r>
              </a:p>
            </c:rich>
          </c:tx>
          <c:overlay val="0"/>
        </c:title>
        <c:numFmt formatCode="General" sourceLinked="1"/>
        <c:majorTickMark val="cross"/>
        <c:minorTickMark val="cross"/>
        <c:tickLblPos val="nextTo"/>
        <c:txPr>
          <a:bodyPr/>
          <a:lstStyle/>
          <a:p>
            <a:pPr lvl="0">
              <a:defRPr/>
            </a:pPr>
            <a:endParaRPr lang="en-EG"/>
          </a:p>
        </c:txPr>
        <c:crossAx val="487504784"/>
        <c:crosses val="autoZero"/>
        <c:auto val="1"/>
        <c:lblAlgn val="ctr"/>
        <c:lblOffset val="100"/>
        <c:noMultiLvlLbl val="1"/>
      </c:catAx>
      <c:valAx>
        <c:axId val="487504784"/>
        <c:scaling>
          <c:orientation val="minMax"/>
          <c:min val="-50000"/>
        </c:scaling>
        <c:delete val="0"/>
        <c:axPos val="l"/>
        <c:majorGridlines>
          <c:spPr>
            <a:ln>
              <a:solidFill>
                <a:srgbClr val="B7B7B7"/>
              </a:solidFill>
            </a:ln>
          </c:spPr>
        </c:majorGridlines>
        <c:title>
          <c:tx>
            <c:rich>
              <a:bodyPr/>
              <a:lstStyle/>
              <a:p>
                <a:pPr lvl="0">
                  <a:defRPr/>
                </a:pPr>
                <a:endParaRPr lang="en-US"/>
              </a:p>
            </c:rich>
          </c:tx>
          <c:overlay val="0"/>
        </c:title>
        <c:numFmt formatCode="General" sourceLinked="1"/>
        <c:majorTickMark val="cross"/>
        <c:minorTickMark val="cross"/>
        <c:tickLblPos val="nextTo"/>
        <c:spPr>
          <a:ln w="47625">
            <a:noFill/>
          </a:ln>
        </c:spPr>
        <c:txPr>
          <a:bodyPr/>
          <a:lstStyle/>
          <a:p>
            <a:pPr lvl="0">
              <a:defRPr/>
            </a:pPr>
            <a:endParaRPr lang="en-EG"/>
          </a:p>
        </c:txPr>
        <c:crossAx val="487498800"/>
        <c:crosses val="autoZero"/>
        <c:crossBetween val="between"/>
      </c:valAx>
    </c:plotArea>
    <c:legend>
      <c:legendPos val="r"/>
      <c:overlay val="0"/>
    </c:legend>
    <c:plotVisOnly val="0"/>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1143000</xdr:colOff>
      <xdr:row>29</xdr:row>
      <xdr:rowOff>28575</xdr:rowOff>
    </xdr:from>
    <xdr:to>
      <xdr:col>2</xdr:col>
      <xdr:colOff>2343150</xdr:colOff>
      <xdr:row>48</xdr:row>
      <xdr:rowOff>57150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2</xdr:row>
      <xdr:rowOff>19050</xdr:rowOff>
    </xdr:from>
    <xdr:to>
      <xdr:col>4</xdr:col>
      <xdr:colOff>714375</xdr:colOff>
      <xdr:row>23</xdr:row>
      <xdr:rowOff>152400</xdr:rowOff>
    </xdr:to>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5</xdr:col>
      <xdr:colOff>19050</xdr:colOff>
      <xdr:row>1</xdr:row>
      <xdr:rowOff>57150</xdr:rowOff>
    </xdr:from>
    <xdr:to>
      <xdr:col>9</xdr:col>
      <xdr:colOff>895350</xdr:colOff>
      <xdr:row>23</xdr:row>
      <xdr:rowOff>28575</xdr:rowOff>
    </xdr:to>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180975</xdr:colOff>
      <xdr:row>13</xdr:row>
      <xdr:rowOff>133350</xdr:rowOff>
    </xdr:from>
    <xdr:to>
      <xdr:col>10</xdr:col>
      <xdr:colOff>971550</xdr:colOff>
      <xdr:row>41</xdr:row>
      <xdr:rowOff>0</xdr:rowOff>
    </xdr:to>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0"/>
  <sheetViews>
    <sheetView workbookViewId="0">
      <selection activeCell="B24" sqref="B24"/>
    </sheetView>
  </sheetViews>
  <sheetFormatPr baseColWidth="10" defaultColWidth="14.5" defaultRowHeight="12.75" customHeight="1" x14ac:dyDescent="0.15"/>
  <cols>
    <col min="1" max="1" width="24.1640625" customWidth="1"/>
    <col min="2" max="3" width="45.33203125" customWidth="1"/>
    <col min="4" max="4" width="28" customWidth="1"/>
  </cols>
  <sheetData>
    <row r="1" spans="1:26" s="198" customFormat="1" ht="17" x14ac:dyDescent="0.2">
      <c r="A1" s="196" t="s">
        <v>0</v>
      </c>
      <c r="B1" s="197"/>
      <c r="C1" s="197"/>
      <c r="D1" s="197"/>
      <c r="E1" s="197"/>
      <c r="F1" s="197"/>
      <c r="G1" s="197"/>
      <c r="H1" s="197"/>
      <c r="I1" s="197"/>
      <c r="J1" s="197"/>
      <c r="K1" s="197"/>
      <c r="L1" s="197"/>
      <c r="M1" s="197"/>
      <c r="N1" s="197"/>
      <c r="O1" s="197"/>
      <c r="P1" s="197"/>
      <c r="Q1" s="197"/>
      <c r="R1" s="197"/>
      <c r="S1" s="197"/>
      <c r="T1" s="197"/>
      <c r="U1" s="197"/>
      <c r="V1" s="197"/>
      <c r="W1" s="197"/>
      <c r="X1" s="197"/>
      <c r="Y1" s="197"/>
      <c r="Z1" s="197"/>
    </row>
    <row r="2" spans="1:26" ht="12.75" customHeight="1" x14ac:dyDescent="0.15">
      <c r="B2" s="1" t="s">
        <v>1</v>
      </c>
      <c r="C2" s="1" t="s">
        <v>2</v>
      </c>
    </row>
    <row r="3" spans="1:26" ht="12.75" customHeight="1" x14ac:dyDescent="0.15">
      <c r="A3" s="1" t="s">
        <v>3</v>
      </c>
      <c r="B3" s="24" t="s">
        <v>4</v>
      </c>
      <c r="C3" s="24" t="s">
        <v>5</v>
      </c>
    </row>
    <row r="4" spans="1:26" ht="12.75" customHeight="1" x14ac:dyDescent="0.15">
      <c r="A4" s="189" t="s">
        <v>6</v>
      </c>
      <c r="B4" s="24" t="s">
        <v>7</v>
      </c>
      <c r="C4" s="24" t="s">
        <v>8</v>
      </c>
    </row>
    <row r="5" spans="1:26" ht="12.75" customHeight="1" x14ac:dyDescent="0.15">
      <c r="A5" s="1" t="s">
        <v>9</v>
      </c>
      <c r="B5" s="24" t="s">
        <v>10</v>
      </c>
      <c r="C5" s="24" t="s">
        <v>11</v>
      </c>
    </row>
    <row r="6" spans="1:26" ht="12.75" customHeight="1" x14ac:dyDescent="0.15">
      <c r="A6" s="1" t="s">
        <v>12</v>
      </c>
      <c r="B6" s="24" t="s">
        <v>13</v>
      </c>
      <c r="C6" s="24" t="s">
        <v>14</v>
      </c>
    </row>
    <row r="7" spans="1:26" s="198" customFormat="1" ht="34" x14ac:dyDescent="0.2">
      <c r="A7" s="196" t="s">
        <v>15</v>
      </c>
      <c r="B7" s="197"/>
      <c r="C7" s="197"/>
      <c r="D7" s="197"/>
      <c r="E7" s="197"/>
      <c r="F7" s="197"/>
      <c r="G7" s="197"/>
      <c r="H7" s="197"/>
      <c r="I7" s="197"/>
      <c r="J7" s="197"/>
      <c r="K7" s="197"/>
      <c r="L7" s="197"/>
      <c r="M7" s="197"/>
      <c r="N7" s="197"/>
      <c r="O7" s="197"/>
      <c r="P7" s="197"/>
      <c r="Q7" s="197"/>
      <c r="R7" s="197"/>
      <c r="S7" s="197"/>
      <c r="T7" s="197"/>
      <c r="U7" s="197"/>
      <c r="V7" s="197"/>
      <c r="W7" s="197"/>
      <c r="X7" s="197"/>
      <c r="Y7" s="197"/>
      <c r="Z7" s="197"/>
    </row>
    <row r="8" spans="1:26" ht="12.75" customHeight="1" x14ac:dyDescent="0.15">
      <c r="A8" s="3">
        <v>0.13</v>
      </c>
      <c r="B8" s="2" t="s">
        <v>16</v>
      </c>
    </row>
    <row r="9" spans="1:26" ht="12.75" customHeight="1" x14ac:dyDescent="0.15">
      <c r="A9" s="4">
        <f>(13.2/(13.2+7.5))</f>
        <v>0.6376811594202898</v>
      </c>
      <c r="B9" s="2" t="s">
        <v>17</v>
      </c>
    </row>
    <row r="10" spans="1:26" ht="12.75" customHeight="1" x14ac:dyDescent="0.15">
      <c r="A10" s="2">
        <v>30</v>
      </c>
      <c r="B10" s="2" t="s">
        <v>18</v>
      </c>
    </row>
    <row r="11" spans="1:26" ht="12.75" customHeight="1" x14ac:dyDescent="0.15">
      <c r="A11" s="2">
        <v>1</v>
      </c>
      <c r="B11" s="2" t="s">
        <v>19</v>
      </c>
    </row>
    <row r="13" spans="1:26" s="198" customFormat="1" ht="34" x14ac:dyDescent="0.2">
      <c r="A13" s="196" t="s">
        <v>20</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row>
    <row r="15" spans="1:26" ht="12.75" customHeight="1" x14ac:dyDescent="0.15">
      <c r="A15" s="230" t="s">
        <v>241</v>
      </c>
      <c r="B15" s="229" t="s">
        <v>21</v>
      </c>
      <c r="C15" s="229" t="s">
        <v>22</v>
      </c>
      <c r="D15" s="226"/>
      <c r="E15" s="226" t="s">
        <v>33</v>
      </c>
      <c r="F15" s="241" t="s">
        <v>247</v>
      </c>
    </row>
    <row r="16" spans="1:26" ht="12.75" customHeight="1" x14ac:dyDescent="0.15">
      <c r="A16" s="234" t="s">
        <v>28</v>
      </c>
      <c r="B16" s="236">
        <f>14080</f>
        <v>14080</v>
      </c>
      <c r="C16" s="231" t="s">
        <v>235</v>
      </c>
      <c r="D16" s="233" t="s">
        <v>256</v>
      </c>
      <c r="E16" s="239">
        <f>B16/100000</f>
        <v>0.14080000000000001</v>
      </c>
    </row>
    <row r="17" spans="1:6" ht="12.75" customHeight="1" x14ac:dyDescent="0.15">
      <c r="A17" s="234"/>
      <c r="B17" s="237">
        <v>24160</v>
      </c>
      <c r="C17" s="233" t="s">
        <v>236</v>
      </c>
      <c r="D17" s="233" t="s">
        <v>257</v>
      </c>
      <c r="E17" s="239">
        <f>B17/100000</f>
        <v>0.24160000000000001</v>
      </c>
    </row>
    <row r="18" spans="1:6" ht="12.75" customHeight="1" x14ac:dyDescent="0.15">
      <c r="A18" s="234"/>
      <c r="B18" s="237">
        <f>110*40</f>
        <v>4400</v>
      </c>
      <c r="C18" s="233" t="s">
        <v>237</v>
      </c>
      <c r="D18" s="232"/>
      <c r="E18" s="239">
        <f>B18/100000</f>
        <v>4.3999999999999997E-2</v>
      </c>
    </row>
    <row r="19" spans="1:6" ht="30.75" customHeight="1" x14ac:dyDescent="0.15">
      <c r="A19" s="234"/>
      <c r="B19" s="237">
        <f>90*40</f>
        <v>3600</v>
      </c>
      <c r="C19" s="233" t="s">
        <v>238</v>
      </c>
      <c r="D19" s="232"/>
      <c r="E19" s="239">
        <f>B19/100000</f>
        <v>3.5999999999999997E-2</v>
      </c>
    </row>
    <row r="20" spans="1:6" ht="12.75" customHeight="1" x14ac:dyDescent="0.15">
      <c r="A20" s="234"/>
      <c r="B20" s="237">
        <v>4800</v>
      </c>
      <c r="C20" s="233" t="s">
        <v>240</v>
      </c>
      <c r="D20" s="232"/>
      <c r="E20" s="239">
        <f>B20/100000</f>
        <v>4.8000000000000001E-2</v>
      </c>
    </row>
    <row r="21" spans="1:6" ht="27.75" customHeight="1" x14ac:dyDescent="0.15">
      <c r="A21" s="234"/>
      <c r="B21" s="237"/>
      <c r="C21" s="232"/>
      <c r="D21" s="232"/>
      <c r="E21" s="239"/>
      <c r="F21" s="228">
        <f>SUM(E16:E21)</f>
        <v>0.51039999999999996</v>
      </c>
    </row>
    <row r="22" spans="1:6" ht="12.75" customHeight="1" x14ac:dyDescent="0.15">
      <c r="A22" s="235" t="s">
        <v>24</v>
      </c>
      <c r="B22" s="238">
        <v>12000</v>
      </c>
      <c r="C22" s="225" t="s">
        <v>243</v>
      </c>
      <c r="D22" s="226"/>
      <c r="E22" s="240">
        <f t="shared" ref="E22:E27" si="0">B22/100000</f>
        <v>0.12</v>
      </c>
    </row>
    <row r="23" spans="1:6" ht="12.75" customHeight="1" x14ac:dyDescent="0.15">
      <c r="A23" s="234" t="s">
        <v>242</v>
      </c>
      <c r="B23" s="236">
        <v>3000</v>
      </c>
      <c r="C23" s="231" t="s">
        <v>23</v>
      </c>
      <c r="D23" s="232"/>
      <c r="E23" s="239">
        <f t="shared" si="0"/>
        <v>0.03</v>
      </c>
    </row>
    <row r="24" spans="1:6" ht="32.25" customHeight="1" x14ac:dyDescent="0.15">
      <c r="A24" s="234"/>
      <c r="B24" s="236">
        <v>6800</v>
      </c>
      <c r="C24" s="231" t="s">
        <v>239</v>
      </c>
      <c r="D24" s="232"/>
      <c r="E24" s="239">
        <f t="shared" si="0"/>
        <v>6.8000000000000005E-2</v>
      </c>
    </row>
    <row r="25" spans="1:6" ht="12.75" customHeight="1" x14ac:dyDescent="0.15">
      <c r="A25" s="234"/>
      <c r="B25" s="236">
        <f>6000-240</f>
        <v>5760</v>
      </c>
      <c r="C25" s="233" t="s">
        <v>244</v>
      </c>
      <c r="D25" s="232"/>
      <c r="E25" s="239">
        <f t="shared" si="0"/>
        <v>5.7599999999999998E-2</v>
      </c>
      <c r="F25" s="228">
        <f>SUM(E23:E25)</f>
        <v>0.15560000000000002</v>
      </c>
    </row>
    <row r="26" spans="1:6" ht="12.75" customHeight="1" x14ac:dyDescent="0.15">
      <c r="A26" s="235" t="s">
        <v>245</v>
      </c>
      <c r="B26" s="238">
        <v>10000</v>
      </c>
      <c r="C26" s="225" t="s">
        <v>25</v>
      </c>
      <c r="D26" s="226"/>
      <c r="E26" s="240">
        <f t="shared" si="0"/>
        <v>0.1</v>
      </c>
    </row>
    <row r="27" spans="1:6" ht="12.75" customHeight="1" x14ac:dyDescent="0.15">
      <c r="B27" s="238">
        <v>11400</v>
      </c>
      <c r="C27" s="225" t="s">
        <v>246</v>
      </c>
      <c r="D27" s="226"/>
      <c r="E27" s="240">
        <f t="shared" si="0"/>
        <v>0.114</v>
      </c>
    </row>
    <row r="28" spans="1:6" ht="12.75" customHeight="1" x14ac:dyDescent="0.15">
      <c r="B28" s="242">
        <f>SUM(B16:B27)</f>
        <v>100000</v>
      </c>
      <c r="C28" s="230"/>
      <c r="D28" s="230"/>
      <c r="E28" s="243">
        <f>SUM(E16:E27)</f>
        <v>0.99999999999999989</v>
      </c>
    </row>
    <row r="30" spans="1:6" ht="12.75" customHeight="1" x14ac:dyDescent="0.15">
      <c r="D30" s="223" t="s">
        <v>229</v>
      </c>
    </row>
    <row r="31" spans="1:6" ht="12.75" customHeight="1" x14ac:dyDescent="0.2">
      <c r="D31" s="224" t="s">
        <v>230</v>
      </c>
    </row>
    <row r="32" spans="1:6" ht="12.75" customHeight="1" x14ac:dyDescent="0.2">
      <c r="D32" s="224" t="s">
        <v>231</v>
      </c>
    </row>
    <row r="33" spans="4:4" ht="12.75" customHeight="1" x14ac:dyDescent="0.2">
      <c r="D33" s="224" t="s">
        <v>232</v>
      </c>
    </row>
    <row r="34" spans="4:4" ht="12.75" customHeight="1" x14ac:dyDescent="0.2">
      <c r="D34" s="224" t="s">
        <v>233</v>
      </c>
    </row>
    <row r="35" spans="4:4" ht="12.75" customHeight="1" x14ac:dyDescent="0.2">
      <c r="D35" s="224" t="s">
        <v>234</v>
      </c>
    </row>
    <row r="50" spans="2:2" ht="12.75" customHeight="1" x14ac:dyDescent="0.15">
      <c r="B50" s="227" t="s">
        <v>248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4"/>
  <sheetViews>
    <sheetView workbookViewId="0">
      <selection sqref="A1:XFD1"/>
    </sheetView>
  </sheetViews>
  <sheetFormatPr baseColWidth="10" defaultColWidth="14.5" defaultRowHeight="12.75" customHeight="1" x14ac:dyDescent="0.15"/>
  <cols>
    <col min="1" max="1" width="27.5" customWidth="1"/>
    <col min="2" max="2" width="19.5" customWidth="1"/>
    <col min="6" max="6" width="29.33203125" customWidth="1"/>
  </cols>
  <sheetData>
    <row r="1" spans="1:26" s="202" customFormat="1" ht="16" x14ac:dyDescent="0.2">
      <c r="A1" s="199"/>
      <c r="B1" s="200"/>
      <c r="C1" s="200"/>
      <c r="D1" s="201"/>
      <c r="E1" s="200"/>
      <c r="F1" s="200"/>
      <c r="G1" s="200"/>
      <c r="H1" s="200"/>
      <c r="I1" s="200"/>
      <c r="J1" s="200"/>
      <c r="K1" s="200"/>
    </row>
    <row r="2" spans="1:26" ht="16" x14ac:dyDescent="0.2">
      <c r="A2" s="9"/>
      <c r="B2" s="10"/>
      <c r="C2" s="10"/>
      <c r="D2" s="11"/>
      <c r="E2" s="10"/>
      <c r="F2" s="10"/>
      <c r="G2" s="10"/>
      <c r="H2" s="10"/>
      <c r="I2" s="10"/>
      <c r="J2" s="10"/>
      <c r="K2" s="10"/>
      <c r="L2" s="12"/>
      <c r="M2" s="12"/>
      <c r="N2" s="12"/>
      <c r="O2" s="12"/>
      <c r="P2" s="12"/>
      <c r="Q2" s="12"/>
      <c r="R2" s="12"/>
      <c r="S2" s="12"/>
      <c r="T2" s="12"/>
      <c r="U2" s="12"/>
      <c r="V2" s="12"/>
      <c r="W2" s="12"/>
      <c r="X2" s="12"/>
      <c r="Y2" s="12"/>
      <c r="Z2" s="12"/>
    </row>
    <row r="3" spans="1:26" ht="16" x14ac:dyDescent="0.2">
      <c r="A3" s="9"/>
      <c r="B3" s="10"/>
      <c r="C3" s="10"/>
      <c r="D3" s="11"/>
      <c r="E3" s="10"/>
      <c r="F3" s="10"/>
      <c r="G3" s="10"/>
      <c r="H3" s="10"/>
      <c r="I3" s="10"/>
      <c r="J3" s="10"/>
      <c r="K3" s="10"/>
      <c r="L3" s="12"/>
      <c r="M3" s="12"/>
      <c r="N3" s="12"/>
      <c r="O3" s="12"/>
      <c r="P3" s="12"/>
      <c r="Q3" s="12"/>
      <c r="R3" s="12"/>
      <c r="S3" s="12"/>
      <c r="T3" s="12"/>
      <c r="U3" s="12"/>
      <c r="V3" s="12"/>
      <c r="W3" s="12"/>
      <c r="X3" s="12"/>
      <c r="Y3" s="12"/>
      <c r="Z3" s="12"/>
    </row>
    <row r="4" spans="1:26" ht="16" x14ac:dyDescent="0.2">
      <c r="A4" s="9"/>
      <c r="B4" s="10"/>
      <c r="C4" s="10"/>
      <c r="D4" s="11"/>
      <c r="E4" s="10"/>
      <c r="F4" s="10"/>
      <c r="G4" s="10"/>
      <c r="H4" s="10"/>
      <c r="I4" s="10"/>
      <c r="J4" s="10"/>
      <c r="K4" s="10"/>
      <c r="L4" s="12"/>
      <c r="M4" s="12"/>
      <c r="N4" s="12"/>
      <c r="O4" s="12"/>
      <c r="P4" s="12"/>
      <c r="Q4" s="12"/>
      <c r="R4" s="12"/>
      <c r="S4" s="12"/>
      <c r="T4" s="12"/>
      <c r="U4" s="12"/>
      <c r="V4" s="12"/>
      <c r="W4" s="12"/>
      <c r="X4" s="12"/>
      <c r="Y4" s="12"/>
      <c r="Z4" s="12"/>
    </row>
    <row r="5" spans="1:26" ht="16" x14ac:dyDescent="0.2">
      <c r="A5" s="9"/>
      <c r="B5" s="10"/>
      <c r="C5" s="10"/>
      <c r="D5" s="11"/>
      <c r="E5" s="10"/>
      <c r="F5" s="10"/>
      <c r="G5" s="10"/>
      <c r="H5" s="10"/>
      <c r="I5" s="10"/>
      <c r="J5" s="10"/>
      <c r="K5" s="10"/>
      <c r="L5" s="12"/>
      <c r="M5" s="12"/>
      <c r="N5" s="12"/>
      <c r="O5" s="12"/>
      <c r="P5" s="12"/>
      <c r="Q5" s="12"/>
      <c r="R5" s="12"/>
      <c r="S5" s="12"/>
      <c r="T5" s="12"/>
      <c r="U5" s="12"/>
      <c r="V5" s="12"/>
      <c r="W5" s="12"/>
      <c r="X5" s="12"/>
      <c r="Y5" s="12"/>
      <c r="Z5" s="12"/>
    </row>
    <row r="6" spans="1:26" ht="16" x14ac:dyDescent="0.2">
      <c r="A6" s="9"/>
      <c r="B6" s="10"/>
      <c r="C6" s="10"/>
      <c r="D6" s="11"/>
      <c r="E6" s="10"/>
      <c r="F6" s="10"/>
      <c r="G6" s="10"/>
      <c r="H6" s="10"/>
      <c r="I6" s="10"/>
      <c r="J6" s="10"/>
      <c r="K6" s="10"/>
      <c r="L6" s="12"/>
      <c r="M6" s="12"/>
      <c r="N6" s="12"/>
      <c r="O6" s="12"/>
      <c r="P6" s="12"/>
      <c r="Q6" s="12"/>
      <c r="R6" s="12"/>
      <c r="S6" s="12"/>
      <c r="T6" s="12"/>
      <c r="U6" s="12"/>
      <c r="V6" s="12"/>
      <c r="W6" s="12"/>
      <c r="X6" s="12"/>
      <c r="Y6" s="12"/>
      <c r="Z6" s="12"/>
    </row>
    <row r="7" spans="1:26" ht="16" x14ac:dyDescent="0.2">
      <c r="A7" s="9"/>
      <c r="B7" s="10"/>
      <c r="C7" s="10"/>
      <c r="E7" s="10"/>
      <c r="F7" s="10"/>
      <c r="G7" s="10"/>
      <c r="H7" s="10"/>
      <c r="I7" s="10"/>
      <c r="J7" s="10"/>
      <c r="K7" s="10"/>
      <c r="L7" s="12"/>
      <c r="M7" s="12"/>
      <c r="N7" s="12"/>
      <c r="O7" s="12"/>
      <c r="P7" s="12"/>
      <c r="Q7" s="12"/>
      <c r="R7" s="12"/>
      <c r="S7" s="12"/>
      <c r="T7" s="12"/>
      <c r="U7" s="12"/>
      <c r="V7" s="12"/>
      <c r="W7" s="12"/>
      <c r="X7" s="12"/>
      <c r="Y7" s="12"/>
      <c r="Z7" s="12"/>
    </row>
    <row r="8" spans="1:26" ht="16" x14ac:dyDescent="0.2">
      <c r="A8" s="9"/>
      <c r="B8" s="10"/>
      <c r="C8" s="10"/>
      <c r="D8" s="11"/>
      <c r="E8" s="10"/>
      <c r="F8" s="10"/>
      <c r="G8" s="10"/>
      <c r="H8" s="10"/>
      <c r="I8" s="10"/>
      <c r="J8" s="10"/>
      <c r="K8" s="10"/>
      <c r="L8" s="12"/>
      <c r="M8" s="12"/>
      <c r="N8" s="12"/>
      <c r="O8" s="12"/>
      <c r="P8" s="12"/>
      <c r="Q8" s="12"/>
      <c r="R8" s="12"/>
      <c r="S8" s="12"/>
      <c r="T8" s="12"/>
      <c r="U8" s="12"/>
      <c r="V8" s="12"/>
      <c r="W8" s="12"/>
      <c r="X8" s="12"/>
      <c r="Y8" s="12"/>
      <c r="Z8" s="12"/>
    </row>
    <row r="9" spans="1:26" ht="16" x14ac:dyDescent="0.2">
      <c r="A9" s="9"/>
      <c r="B9" s="10"/>
      <c r="C9" s="10"/>
      <c r="D9" s="11"/>
      <c r="E9" s="10"/>
      <c r="F9" s="10"/>
      <c r="G9" s="10"/>
      <c r="H9" s="10"/>
      <c r="I9" s="10"/>
      <c r="J9" s="10"/>
      <c r="K9" s="10"/>
      <c r="L9" s="12"/>
      <c r="M9" s="12"/>
      <c r="N9" s="12"/>
      <c r="O9" s="12"/>
      <c r="P9" s="12"/>
      <c r="Q9" s="12"/>
      <c r="R9" s="12"/>
      <c r="S9" s="12"/>
      <c r="T9" s="12"/>
      <c r="U9" s="12"/>
      <c r="V9" s="12"/>
      <c r="W9" s="12"/>
      <c r="X9" s="12"/>
      <c r="Y9" s="12"/>
      <c r="Z9" s="12"/>
    </row>
    <row r="10" spans="1:26" ht="16" x14ac:dyDescent="0.2">
      <c r="A10" s="9"/>
      <c r="B10" s="10"/>
      <c r="C10" s="10"/>
      <c r="D10" s="11"/>
      <c r="E10" s="10"/>
      <c r="F10" s="10"/>
      <c r="G10" s="10"/>
      <c r="H10" s="10"/>
      <c r="I10" s="10"/>
      <c r="J10" s="10"/>
      <c r="K10" s="10"/>
      <c r="L10" s="12"/>
      <c r="M10" s="12"/>
      <c r="N10" s="12"/>
      <c r="O10" s="12"/>
      <c r="P10" s="12"/>
      <c r="Q10" s="12"/>
      <c r="R10" s="12"/>
      <c r="S10" s="12"/>
      <c r="T10" s="12"/>
      <c r="U10" s="12"/>
      <c r="V10" s="12"/>
      <c r="W10" s="12"/>
      <c r="X10" s="12"/>
      <c r="Y10" s="12"/>
      <c r="Z10" s="12"/>
    </row>
    <row r="11" spans="1:26" ht="16" x14ac:dyDescent="0.2">
      <c r="A11" s="9"/>
      <c r="B11" s="10"/>
      <c r="C11" s="10"/>
      <c r="D11" s="11"/>
      <c r="E11" s="10"/>
      <c r="F11" s="10"/>
      <c r="G11" s="10"/>
      <c r="H11" s="10"/>
      <c r="I11" s="10"/>
      <c r="J11" s="10"/>
      <c r="K11" s="10"/>
      <c r="L11" s="12"/>
      <c r="M11" s="12"/>
      <c r="N11" s="12"/>
      <c r="O11" s="12"/>
      <c r="P11" s="12"/>
      <c r="Q11" s="12"/>
      <c r="R11" s="12"/>
      <c r="S11" s="12"/>
      <c r="T11" s="12"/>
      <c r="U11" s="12"/>
      <c r="V11" s="12"/>
      <c r="W11" s="12"/>
      <c r="X11" s="12"/>
      <c r="Y11" s="12"/>
      <c r="Z11" s="12"/>
    </row>
    <row r="12" spans="1:26" ht="16" x14ac:dyDescent="0.2">
      <c r="A12" s="9"/>
      <c r="B12" s="10"/>
      <c r="C12" s="10"/>
      <c r="D12" s="11"/>
      <c r="E12" s="10"/>
      <c r="F12" s="10"/>
      <c r="G12" s="10"/>
      <c r="H12" s="10"/>
      <c r="I12" s="10"/>
      <c r="J12" s="10"/>
      <c r="K12" s="10"/>
      <c r="L12" s="12"/>
      <c r="M12" s="12"/>
      <c r="N12" s="12"/>
      <c r="O12" s="12"/>
      <c r="P12" s="12"/>
      <c r="Q12" s="12"/>
      <c r="R12" s="12"/>
      <c r="S12" s="12"/>
      <c r="T12" s="12"/>
      <c r="U12" s="12"/>
      <c r="V12" s="12"/>
      <c r="W12" s="12"/>
      <c r="X12" s="12"/>
      <c r="Y12" s="12"/>
      <c r="Z12" s="12"/>
    </row>
    <row r="13" spans="1:26" ht="16" x14ac:dyDescent="0.2">
      <c r="A13" s="9"/>
      <c r="B13" s="10"/>
      <c r="C13" s="10"/>
      <c r="D13" s="11"/>
      <c r="E13" s="10"/>
      <c r="F13" s="10"/>
      <c r="G13" s="10"/>
      <c r="H13" s="10"/>
      <c r="I13" s="10"/>
      <c r="J13" s="10"/>
      <c r="K13" s="10"/>
      <c r="L13" s="12"/>
      <c r="M13" s="12"/>
      <c r="N13" s="12"/>
      <c r="O13" s="12"/>
      <c r="P13" s="12"/>
      <c r="Q13" s="12"/>
      <c r="R13" s="12"/>
      <c r="S13" s="12"/>
      <c r="T13" s="12"/>
      <c r="U13" s="12"/>
      <c r="V13" s="12"/>
      <c r="W13" s="12"/>
      <c r="X13" s="12"/>
      <c r="Y13" s="12"/>
      <c r="Z13" s="12"/>
    </row>
    <row r="14" spans="1:26" ht="16" x14ac:dyDescent="0.2">
      <c r="A14" s="9"/>
      <c r="B14" s="10"/>
      <c r="C14" s="10"/>
      <c r="D14" s="11"/>
      <c r="E14" s="10"/>
      <c r="F14" s="10"/>
      <c r="G14" s="10"/>
      <c r="H14" s="10"/>
      <c r="I14" s="10"/>
      <c r="J14" s="10"/>
      <c r="K14" s="10"/>
      <c r="L14" s="12"/>
      <c r="M14" s="12"/>
      <c r="N14" s="12"/>
      <c r="O14" s="12"/>
      <c r="P14" s="12"/>
      <c r="Q14" s="12"/>
      <c r="R14" s="12"/>
      <c r="S14" s="12"/>
      <c r="T14" s="12"/>
      <c r="U14" s="12"/>
      <c r="V14" s="12"/>
      <c r="W14" s="12"/>
      <c r="X14" s="12"/>
      <c r="Y14" s="12"/>
      <c r="Z14" s="12"/>
    </row>
    <row r="15" spans="1:26" ht="16" x14ac:dyDescent="0.2">
      <c r="A15" s="9"/>
      <c r="B15" s="10"/>
      <c r="C15" s="10"/>
      <c r="D15" s="11"/>
      <c r="E15" s="10"/>
      <c r="F15" s="10"/>
      <c r="G15" s="10"/>
      <c r="H15" s="10"/>
      <c r="I15" s="10"/>
      <c r="J15" s="10"/>
      <c r="K15" s="10"/>
      <c r="L15" s="12"/>
      <c r="M15" s="12"/>
      <c r="N15" s="12"/>
      <c r="O15" s="12"/>
      <c r="P15" s="12"/>
      <c r="Q15" s="12"/>
      <c r="R15" s="12"/>
      <c r="S15" s="12"/>
      <c r="T15" s="12"/>
      <c r="U15" s="12"/>
      <c r="V15" s="12"/>
      <c r="W15" s="12"/>
      <c r="X15" s="12"/>
      <c r="Y15" s="12"/>
      <c r="Z15" s="12"/>
    </row>
    <row r="16" spans="1:26" ht="16" x14ac:dyDescent="0.2">
      <c r="A16" s="9"/>
      <c r="B16" s="10"/>
      <c r="C16" s="10"/>
      <c r="D16" s="11"/>
      <c r="E16" s="10"/>
      <c r="F16" s="10"/>
      <c r="G16" s="10"/>
      <c r="H16" s="10"/>
      <c r="I16" s="10"/>
      <c r="J16" s="10"/>
      <c r="K16" s="10"/>
      <c r="L16" s="12"/>
      <c r="M16" s="12"/>
      <c r="N16" s="12"/>
      <c r="O16" s="12"/>
      <c r="P16" s="12"/>
      <c r="Q16" s="12"/>
      <c r="R16" s="12"/>
      <c r="S16" s="12"/>
      <c r="T16" s="12"/>
      <c r="U16" s="12"/>
      <c r="V16" s="12"/>
      <c r="W16" s="12"/>
      <c r="X16" s="12"/>
      <c r="Y16" s="12"/>
      <c r="Z16" s="12"/>
    </row>
    <row r="17" spans="1:26" ht="16" x14ac:dyDescent="0.2">
      <c r="A17" s="9"/>
      <c r="B17" s="10"/>
      <c r="C17" s="10"/>
      <c r="D17" s="11"/>
      <c r="E17" s="10"/>
      <c r="F17" s="10"/>
      <c r="G17" s="10"/>
      <c r="H17" s="10"/>
      <c r="I17" s="10"/>
      <c r="J17" s="10"/>
      <c r="K17" s="10"/>
      <c r="L17" s="12"/>
      <c r="M17" s="12"/>
      <c r="N17" s="12"/>
      <c r="O17" s="12"/>
      <c r="P17" s="12"/>
      <c r="Q17" s="12"/>
      <c r="R17" s="12"/>
      <c r="S17" s="12"/>
      <c r="T17" s="12"/>
      <c r="U17" s="12"/>
      <c r="V17" s="12"/>
      <c r="W17" s="12"/>
      <c r="X17" s="12"/>
      <c r="Y17" s="12"/>
      <c r="Z17" s="12"/>
    </row>
    <row r="18" spans="1:26" ht="16" x14ac:dyDescent="0.2">
      <c r="A18" s="9"/>
      <c r="B18" s="10"/>
      <c r="C18" s="10"/>
      <c r="D18" s="11"/>
      <c r="E18" s="10"/>
      <c r="F18" s="10"/>
      <c r="G18" s="10"/>
      <c r="H18" s="10"/>
      <c r="I18" s="10"/>
      <c r="J18" s="10"/>
      <c r="K18" s="10"/>
      <c r="L18" s="12"/>
      <c r="M18" s="12"/>
      <c r="N18" s="12"/>
      <c r="O18" s="12"/>
      <c r="P18" s="12"/>
      <c r="Q18" s="12"/>
      <c r="R18" s="12"/>
      <c r="S18" s="12"/>
      <c r="T18" s="12"/>
      <c r="U18" s="12"/>
      <c r="V18" s="12"/>
      <c r="W18" s="12"/>
      <c r="X18" s="12"/>
      <c r="Y18" s="12"/>
      <c r="Z18" s="12"/>
    </row>
    <row r="19" spans="1:26" ht="16" x14ac:dyDescent="0.2">
      <c r="A19" s="9"/>
      <c r="B19" s="10"/>
      <c r="C19" s="10"/>
      <c r="D19" s="11"/>
      <c r="E19" s="10"/>
      <c r="F19" s="10"/>
      <c r="G19" s="10"/>
      <c r="H19" s="10"/>
      <c r="I19" s="10"/>
      <c r="J19" s="10"/>
      <c r="K19" s="10"/>
      <c r="L19" s="12"/>
      <c r="M19" s="12"/>
      <c r="N19" s="12"/>
      <c r="O19" s="12"/>
      <c r="P19" s="12"/>
      <c r="Q19" s="12"/>
      <c r="R19" s="12"/>
      <c r="S19" s="12"/>
      <c r="T19" s="12"/>
      <c r="U19" s="12"/>
      <c r="V19" s="12"/>
      <c r="W19" s="12"/>
      <c r="X19" s="12"/>
      <c r="Y19" s="12"/>
      <c r="Z19" s="12"/>
    </row>
    <row r="20" spans="1:26" ht="16" x14ac:dyDescent="0.2">
      <c r="A20" s="9"/>
      <c r="B20" s="10"/>
      <c r="C20" s="10"/>
      <c r="D20" s="11"/>
      <c r="E20" s="10"/>
      <c r="F20" s="10"/>
      <c r="G20" s="10"/>
      <c r="H20" s="10"/>
      <c r="I20" s="10"/>
      <c r="J20" s="10"/>
      <c r="K20" s="10"/>
      <c r="L20" s="12"/>
      <c r="M20" s="12"/>
      <c r="N20" s="12"/>
      <c r="O20" s="12"/>
      <c r="P20" s="12"/>
      <c r="Q20" s="12"/>
      <c r="R20" s="12"/>
      <c r="S20" s="12"/>
      <c r="T20" s="12"/>
      <c r="U20" s="12"/>
      <c r="V20" s="12"/>
      <c r="W20" s="12"/>
      <c r="X20" s="12"/>
      <c r="Y20" s="12"/>
      <c r="Z20" s="12"/>
    </row>
    <row r="21" spans="1:26" ht="16" x14ac:dyDescent="0.2">
      <c r="A21" s="9"/>
      <c r="B21" s="10"/>
      <c r="C21" s="10"/>
      <c r="D21" s="11"/>
      <c r="E21" s="10"/>
      <c r="F21" s="10"/>
      <c r="G21" s="10"/>
      <c r="H21" s="10"/>
      <c r="I21" s="10"/>
      <c r="J21" s="10"/>
      <c r="K21" s="10"/>
      <c r="L21" s="12"/>
      <c r="M21" s="12"/>
      <c r="N21" s="12"/>
      <c r="O21" s="12"/>
      <c r="P21" s="12"/>
      <c r="Q21" s="12"/>
      <c r="R21" s="12"/>
      <c r="S21" s="12"/>
      <c r="T21" s="12"/>
      <c r="U21" s="12"/>
      <c r="V21" s="12"/>
      <c r="W21" s="12"/>
      <c r="X21" s="12"/>
      <c r="Y21" s="12"/>
      <c r="Z21" s="12"/>
    </row>
    <row r="22" spans="1:26" ht="16" x14ac:dyDescent="0.2">
      <c r="A22" s="9"/>
      <c r="B22" s="10"/>
      <c r="C22" s="10"/>
      <c r="D22" s="11"/>
      <c r="E22" s="10"/>
      <c r="F22" s="10"/>
      <c r="G22" s="10"/>
      <c r="H22" s="10"/>
      <c r="I22" s="10"/>
      <c r="J22" s="10"/>
      <c r="K22" s="10"/>
      <c r="L22" s="12"/>
      <c r="M22" s="12"/>
      <c r="N22" s="12"/>
      <c r="O22" s="12"/>
      <c r="P22" s="12"/>
      <c r="Q22" s="12"/>
      <c r="R22" s="12"/>
      <c r="S22" s="12"/>
      <c r="T22" s="12"/>
      <c r="U22" s="12"/>
      <c r="V22" s="12"/>
      <c r="W22" s="12"/>
      <c r="X22" s="12"/>
      <c r="Y22" s="12"/>
      <c r="Z22" s="12"/>
    </row>
    <row r="23" spans="1:26" ht="16" x14ac:dyDescent="0.2">
      <c r="A23" s="9"/>
      <c r="B23" s="10"/>
      <c r="C23" s="10"/>
      <c r="D23" s="11"/>
      <c r="E23" s="10"/>
      <c r="F23" s="10"/>
      <c r="G23" s="10"/>
      <c r="H23" s="10"/>
      <c r="I23" s="10"/>
      <c r="J23" s="10"/>
      <c r="K23" s="10"/>
      <c r="L23" s="12"/>
      <c r="M23" s="12"/>
      <c r="N23" s="12"/>
      <c r="O23" s="12"/>
      <c r="P23" s="12"/>
      <c r="Q23" s="12"/>
      <c r="R23" s="12"/>
      <c r="S23" s="12"/>
      <c r="T23" s="12"/>
      <c r="U23" s="12"/>
      <c r="V23" s="12"/>
      <c r="W23" s="12"/>
      <c r="X23" s="12"/>
      <c r="Y23" s="12"/>
      <c r="Z23" s="12"/>
    </row>
    <row r="24" spans="1:26" ht="16" x14ac:dyDescent="0.2">
      <c r="A24" s="9"/>
      <c r="B24" s="10"/>
      <c r="C24" s="10"/>
      <c r="D24" s="11"/>
      <c r="E24" s="10"/>
      <c r="F24" s="10"/>
      <c r="G24" s="10"/>
      <c r="H24" s="10"/>
      <c r="I24" s="10"/>
      <c r="J24" s="10"/>
      <c r="K24" s="10"/>
      <c r="L24" s="12"/>
      <c r="M24" s="12"/>
      <c r="N24" s="12"/>
      <c r="O24" s="12"/>
      <c r="P24" s="12"/>
      <c r="Q24" s="12"/>
      <c r="R24" s="12"/>
      <c r="S24" s="12"/>
      <c r="T24" s="12"/>
      <c r="U24" s="12"/>
      <c r="V24" s="12"/>
      <c r="W24" s="12"/>
      <c r="X24" s="12"/>
      <c r="Y24" s="12"/>
      <c r="Z24" s="12"/>
    </row>
    <row r="25" spans="1:26" ht="16" x14ac:dyDescent="0.2">
      <c r="A25" s="13"/>
      <c r="B25" s="13"/>
      <c r="C25" s="14"/>
      <c r="D25" s="14"/>
      <c r="E25" s="14"/>
      <c r="F25" s="15"/>
      <c r="G25" s="15"/>
      <c r="H25" s="16"/>
      <c r="I25" s="17"/>
      <c r="J25" s="17"/>
      <c r="K25" s="17"/>
      <c r="L25" s="18"/>
      <c r="M25" s="18"/>
      <c r="N25" s="18"/>
      <c r="O25" s="18"/>
      <c r="P25" s="18"/>
      <c r="Q25" s="18"/>
      <c r="R25" s="18"/>
      <c r="S25" s="18"/>
      <c r="T25" s="18"/>
      <c r="U25" s="18"/>
      <c r="V25" s="18"/>
      <c r="W25" s="18"/>
      <c r="X25" s="18"/>
      <c r="Y25" s="18"/>
      <c r="Z25" s="18"/>
    </row>
    <row r="26" spans="1:26" ht="34" x14ac:dyDescent="0.2">
      <c r="A26" s="19" t="s">
        <v>26</v>
      </c>
      <c r="B26" s="19" t="s">
        <v>27</v>
      </c>
      <c r="C26" s="20"/>
      <c r="D26" s="20"/>
      <c r="E26" s="20"/>
      <c r="F26" s="21" t="s">
        <v>28</v>
      </c>
      <c r="G26" s="21" t="s">
        <v>29</v>
      </c>
      <c r="H26" s="7" t="s">
        <v>30</v>
      </c>
      <c r="I26" s="22" t="s">
        <v>31</v>
      </c>
      <c r="J26" s="22" t="s">
        <v>32</v>
      </c>
      <c r="K26" s="23" t="s">
        <v>33</v>
      </c>
      <c r="L26" s="24"/>
      <c r="M26" s="24"/>
      <c r="N26" s="24"/>
      <c r="O26" s="24"/>
      <c r="P26" s="24"/>
      <c r="Q26" s="24"/>
      <c r="R26" s="24"/>
      <c r="S26" s="24"/>
      <c r="T26" s="24"/>
      <c r="U26" s="24"/>
      <c r="V26" s="24"/>
      <c r="W26" s="24"/>
      <c r="X26" s="24"/>
      <c r="Y26" s="24"/>
      <c r="Z26" s="24"/>
    </row>
    <row r="27" spans="1:26" ht="16" x14ac:dyDescent="0.2">
      <c r="A27" s="25">
        <v>0</v>
      </c>
      <c r="B27" s="26">
        <v>184</v>
      </c>
      <c r="C27" s="8"/>
      <c r="D27" s="8"/>
      <c r="E27" s="8"/>
      <c r="F27" s="7" t="s">
        <v>34</v>
      </c>
      <c r="G27" s="7">
        <v>300</v>
      </c>
      <c r="H27" s="27">
        <f>G27 * 40</f>
        <v>12000</v>
      </c>
      <c r="I27" s="28">
        <f t="shared" ref="I27:I30" si="0">G27 * 68.75</f>
        <v>20625</v>
      </c>
      <c r="J27" s="28">
        <f t="shared" ref="J27:J30" si="1">G27 *81.25</f>
        <v>24375</v>
      </c>
      <c r="K27" s="29">
        <f t="shared" ref="K27:K31" si="2">G27 /$G$31</f>
        <v>0.13243863676496559</v>
      </c>
    </row>
    <row r="28" spans="1:26" ht="16" x14ac:dyDescent="0.2">
      <c r="A28" s="25">
        <v>1</v>
      </c>
      <c r="B28" s="26">
        <v>618</v>
      </c>
      <c r="C28" s="8"/>
      <c r="D28" s="8"/>
      <c r="E28" s="8"/>
      <c r="F28" s="7" t="s">
        <v>35</v>
      </c>
      <c r="G28" s="7">
        <f>3.4*22* 8</f>
        <v>598.4</v>
      </c>
      <c r="H28" s="27">
        <f t="shared" ref="H28:H31" si="3">G28 * 40</f>
        <v>23936</v>
      </c>
      <c r="I28" s="28">
        <f t="shared" si="0"/>
        <v>41140</v>
      </c>
      <c r="J28" s="28">
        <f t="shared" si="1"/>
        <v>48620</v>
      </c>
      <c r="K28" s="29">
        <f t="shared" si="2"/>
        <v>0.26417093413385134</v>
      </c>
    </row>
    <row r="29" spans="1:26" ht="16" x14ac:dyDescent="0.2">
      <c r="A29" s="25">
        <v>2</v>
      </c>
      <c r="B29" s="26">
        <v>92</v>
      </c>
      <c r="C29" s="8"/>
      <c r="D29" s="8"/>
      <c r="E29" s="8"/>
      <c r="F29" s="7" t="s">
        <v>36</v>
      </c>
      <c r="G29" s="7">
        <v>170</v>
      </c>
      <c r="H29" s="27">
        <f t="shared" si="3"/>
        <v>6800</v>
      </c>
      <c r="I29" s="28">
        <f t="shared" si="0"/>
        <v>11687.5</v>
      </c>
      <c r="J29" s="28">
        <f t="shared" si="1"/>
        <v>13812.5</v>
      </c>
      <c r="K29" s="29">
        <f t="shared" si="2"/>
        <v>7.5048560833480493E-2</v>
      </c>
    </row>
    <row r="30" spans="1:26" ht="16" x14ac:dyDescent="0.2">
      <c r="A30" s="25">
        <v>3</v>
      </c>
      <c r="B30" s="26">
        <v>296</v>
      </c>
      <c r="C30" s="8"/>
      <c r="D30" s="8"/>
      <c r="E30" s="8"/>
      <c r="F30" s="7" t="s">
        <v>37</v>
      </c>
      <c r="G30" s="27">
        <f>(E43 -E47)*22 * 8</f>
        <v>1196.7999999999997</v>
      </c>
      <c r="H30" s="27">
        <f t="shared" si="3"/>
        <v>47871.999999999985</v>
      </c>
      <c r="I30" s="28">
        <f t="shared" si="0"/>
        <v>82279.999999999985</v>
      </c>
      <c r="J30" s="28">
        <f t="shared" si="1"/>
        <v>97239.999999999971</v>
      </c>
      <c r="K30" s="29">
        <f t="shared" si="2"/>
        <v>0.52834186826770257</v>
      </c>
    </row>
    <row r="31" spans="1:26" ht="16" x14ac:dyDescent="0.2">
      <c r="A31" s="25">
        <v>4</v>
      </c>
      <c r="B31" s="26">
        <v>160</v>
      </c>
      <c r="C31" s="8"/>
      <c r="D31" s="8"/>
      <c r="E31" s="8"/>
      <c r="F31" s="5" t="s">
        <v>38</v>
      </c>
      <c r="G31" s="30">
        <f t="shared" ref="G31:J31" si="4">SUM(G27:G30)</f>
        <v>2265.1999999999998</v>
      </c>
      <c r="H31" s="27">
        <f t="shared" si="3"/>
        <v>90608</v>
      </c>
      <c r="I31" s="31">
        <f t="shared" si="4"/>
        <v>155732.5</v>
      </c>
      <c r="J31" s="30">
        <f t="shared" si="4"/>
        <v>184047.49999999997</v>
      </c>
      <c r="K31" s="29">
        <f t="shared" si="2"/>
        <v>1</v>
      </c>
    </row>
    <row r="32" spans="1:26" ht="16" x14ac:dyDescent="0.2">
      <c r="A32" s="25">
        <v>5</v>
      </c>
      <c r="B32" s="26">
        <v>72</v>
      </c>
      <c r="C32" s="8"/>
      <c r="D32" s="8"/>
      <c r="E32" s="8"/>
      <c r="F32" s="8"/>
      <c r="G32" s="8"/>
      <c r="H32" s="8"/>
      <c r="I32" s="8"/>
      <c r="J32" s="8"/>
      <c r="K32" s="8"/>
    </row>
    <row r="33" spans="1:26" ht="16" x14ac:dyDescent="0.2">
      <c r="A33" s="25">
        <v>6</v>
      </c>
      <c r="B33" s="26">
        <v>96</v>
      </c>
      <c r="C33" s="8"/>
      <c r="D33" s="8"/>
      <c r="E33" s="8"/>
      <c r="F33" s="265" t="s">
        <v>39</v>
      </c>
      <c r="G33" s="266"/>
      <c r="H33" s="8"/>
      <c r="I33" s="8"/>
      <c r="J33" s="8"/>
      <c r="K33" s="8"/>
    </row>
    <row r="34" spans="1:26" ht="16" x14ac:dyDescent="0.2">
      <c r="A34" s="25">
        <v>8</v>
      </c>
      <c r="B34" s="26">
        <v>76</v>
      </c>
      <c r="C34" s="8"/>
      <c r="D34" s="8"/>
      <c r="E34" s="8"/>
      <c r="F34" s="33" t="s">
        <v>40</v>
      </c>
      <c r="G34" s="33" t="s">
        <v>41</v>
      </c>
      <c r="H34" s="8"/>
      <c r="I34" s="8"/>
      <c r="J34" s="8"/>
      <c r="K34" s="8"/>
    </row>
    <row r="35" spans="1:26" ht="16" x14ac:dyDescent="0.2">
      <c r="A35" s="25">
        <v>9</v>
      </c>
      <c r="B35" s="26">
        <v>0</v>
      </c>
      <c r="C35" s="8"/>
      <c r="D35" s="8"/>
      <c r="E35" s="8"/>
      <c r="F35" s="34">
        <v>40</v>
      </c>
      <c r="G35" s="34">
        <v>320</v>
      </c>
      <c r="H35" s="8"/>
      <c r="I35" s="8"/>
      <c r="J35" s="8"/>
      <c r="K35" s="8"/>
    </row>
    <row r="36" spans="1:26" ht="16" x14ac:dyDescent="0.2">
      <c r="A36" s="25">
        <v>10</v>
      </c>
      <c r="B36" s="26">
        <v>200</v>
      </c>
      <c r="C36" s="8"/>
      <c r="D36" s="8"/>
      <c r="E36" s="8"/>
      <c r="F36" s="34">
        <v>68.75</v>
      </c>
      <c r="G36" s="34">
        <v>550</v>
      </c>
      <c r="H36" s="8"/>
      <c r="I36" s="8"/>
      <c r="J36" s="8"/>
      <c r="K36" s="8"/>
    </row>
    <row r="37" spans="1:26" ht="16" x14ac:dyDescent="0.2">
      <c r="A37" s="35" t="s">
        <v>42</v>
      </c>
      <c r="B37" s="36">
        <v>1794</v>
      </c>
      <c r="C37" s="8"/>
      <c r="D37" s="8"/>
      <c r="E37" s="8"/>
      <c r="F37" s="34">
        <v>81.25</v>
      </c>
      <c r="G37" s="34">
        <v>650</v>
      </c>
      <c r="H37" s="8"/>
      <c r="I37" s="8"/>
      <c r="J37" s="8"/>
      <c r="K37" s="8"/>
    </row>
    <row r="38" spans="1:26" ht="16" x14ac:dyDescent="0.2">
      <c r="A38" s="37" t="s">
        <v>43</v>
      </c>
      <c r="B38" s="8"/>
      <c r="C38" s="8"/>
      <c r="D38" s="8"/>
      <c r="E38" s="8"/>
      <c r="F38" s="8"/>
      <c r="G38" s="8"/>
      <c r="H38" s="8"/>
      <c r="I38" s="8"/>
      <c r="J38" s="8"/>
      <c r="K38" s="8"/>
    </row>
    <row r="39" spans="1:26" ht="16" x14ac:dyDescent="0.2">
      <c r="A39" s="38" t="s">
        <v>44</v>
      </c>
      <c r="B39" s="39"/>
      <c r="C39" s="39"/>
      <c r="D39" s="39"/>
      <c r="E39" s="8"/>
      <c r="F39" s="8"/>
      <c r="G39" s="8"/>
      <c r="H39" s="8"/>
      <c r="I39" s="8"/>
      <c r="J39" s="8"/>
      <c r="K39" s="8"/>
    </row>
    <row r="40" spans="1:26" ht="16" x14ac:dyDescent="0.2">
      <c r="A40" s="37" t="s">
        <v>45</v>
      </c>
      <c r="B40" s="8"/>
      <c r="C40" s="8"/>
      <c r="D40" s="8"/>
      <c r="E40" s="8"/>
      <c r="F40" s="8"/>
      <c r="G40" s="8"/>
      <c r="H40" s="8"/>
      <c r="I40" s="8"/>
      <c r="J40" s="8"/>
      <c r="K40" s="8"/>
    </row>
    <row r="41" spans="1:26" ht="16" x14ac:dyDescent="0.2">
      <c r="A41" s="8"/>
      <c r="B41" s="8"/>
      <c r="C41" s="8"/>
      <c r="D41" s="8"/>
      <c r="E41" s="8"/>
      <c r="F41" s="8"/>
      <c r="G41" s="8"/>
      <c r="H41" s="8"/>
      <c r="I41" s="8"/>
      <c r="J41" s="8"/>
      <c r="K41" s="8"/>
    </row>
    <row r="42" spans="1:26" ht="32.25" customHeight="1" x14ac:dyDescent="0.2">
      <c r="A42" s="40" t="s">
        <v>46</v>
      </c>
      <c r="B42" s="40" t="s">
        <v>27</v>
      </c>
      <c r="C42" s="40" t="s">
        <v>47</v>
      </c>
      <c r="D42" s="40" t="s">
        <v>48</v>
      </c>
      <c r="E42" s="40" t="s">
        <v>49</v>
      </c>
      <c r="F42" s="41"/>
      <c r="G42" s="41"/>
      <c r="H42" s="41"/>
      <c r="K42" s="41"/>
      <c r="L42" s="42"/>
      <c r="M42" s="42"/>
      <c r="N42" s="42"/>
      <c r="O42" s="42"/>
      <c r="P42" s="42"/>
      <c r="Q42" s="42"/>
      <c r="R42" s="42"/>
      <c r="S42" s="42"/>
      <c r="T42" s="42"/>
      <c r="U42" s="42"/>
      <c r="V42" s="42"/>
      <c r="W42" s="42"/>
      <c r="X42" s="42"/>
      <c r="Y42" s="42"/>
      <c r="Z42" s="42"/>
    </row>
    <row r="43" spans="1:26" ht="16" x14ac:dyDescent="0.2">
      <c r="A43" s="34">
        <v>0</v>
      </c>
      <c r="B43" s="34">
        <v>184</v>
      </c>
      <c r="C43" s="34">
        <v>7360</v>
      </c>
      <c r="D43" s="34">
        <v>71760</v>
      </c>
      <c r="E43" s="34">
        <v>10.199999999999999</v>
      </c>
      <c r="F43" s="8"/>
      <c r="G43" s="8"/>
      <c r="H43" s="8"/>
      <c r="K43" s="8"/>
    </row>
    <row r="44" spans="1:26" ht="16" x14ac:dyDescent="0.2">
      <c r="A44" s="34">
        <v>1</v>
      </c>
      <c r="B44" s="34">
        <v>618</v>
      </c>
      <c r="C44" s="34">
        <v>24720</v>
      </c>
      <c r="D44" s="34">
        <v>64400</v>
      </c>
      <c r="E44" s="34">
        <v>9.1</v>
      </c>
      <c r="F44" s="8"/>
      <c r="G44" s="8"/>
      <c r="H44" s="8"/>
      <c r="K44" s="8"/>
    </row>
    <row r="45" spans="1:26" ht="16" x14ac:dyDescent="0.2">
      <c r="A45" s="34">
        <v>2</v>
      </c>
      <c r="B45" s="34">
        <v>92</v>
      </c>
      <c r="C45" s="34">
        <v>3680</v>
      </c>
      <c r="D45" s="34">
        <v>39680</v>
      </c>
      <c r="E45" s="34">
        <v>5.6</v>
      </c>
      <c r="F45" s="8"/>
      <c r="G45" s="8"/>
      <c r="H45" s="8"/>
      <c r="K45" s="8"/>
    </row>
    <row r="46" spans="1:26" ht="16" x14ac:dyDescent="0.2">
      <c r="A46" s="34">
        <v>3</v>
      </c>
      <c r="B46" s="34">
        <v>296</v>
      </c>
      <c r="C46" s="34">
        <v>11840</v>
      </c>
      <c r="D46" s="34">
        <v>36000</v>
      </c>
      <c r="E46" s="34">
        <v>5.0999999999999996</v>
      </c>
      <c r="F46" s="8"/>
      <c r="G46" s="8"/>
      <c r="H46" s="8"/>
      <c r="K46" s="8"/>
    </row>
    <row r="47" spans="1:26" ht="16" x14ac:dyDescent="0.2">
      <c r="A47" s="43">
        <v>4</v>
      </c>
      <c r="B47" s="43">
        <v>160</v>
      </c>
      <c r="C47" s="43">
        <v>6400</v>
      </c>
      <c r="D47" s="43">
        <v>24160</v>
      </c>
      <c r="E47" s="43">
        <v>3.4</v>
      </c>
      <c r="F47" s="263" t="s">
        <v>50</v>
      </c>
      <c r="G47" s="264"/>
      <c r="H47" s="8"/>
      <c r="I47" s="8"/>
      <c r="J47" s="8"/>
      <c r="K47" s="8"/>
    </row>
    <row r="48" spans="1:26" ht="16" x14ac:dyDescent="0.2">
      <c r="A48" s="34">
        <v>5</v>
      </c>
      <c r="B48" s="34">
        <v>72</v>
      </c>
      <c r="C48" s="34">
        <v>2880</v>
      </c>
      <c r="D48" s="34">
        <v>17760</v>
      </c>
      <c r="E48" s="34">
        <v>2.5</v>
      </c>
      <c r="F48" s="8"/>
      <c r="G48" s="8"/>
      <c r="H48" s="8"/>
      <c r="I48" s="8"/>
      <c r="J48" s="8"/>
      <c r="K48" s="8"/>
    </row>
    <row r="49" spans="1:11" ht="16" x14ac:dyDescent="0.2">
      <c r="A49" s="34">
        <v>6</v>
      </c>
      <c r="B49" s="34">
        <v>96</v>
      </c>
      <c r="C49" s="34">
        <v>3840</v>
      </c>
      <c r="D49" s="34">
        <v>14880</v>
      </c>
      <c r="E49" s="34">
        <v>2.1</v>
      </c>
      <c r="F49" s="8"/>
      <c r="G49" s="8"/>
      <c r="H49" s="8"/>
      <c r="I49" s="8"/>
      <c r="J49" s="8"/>
      <c r="K49" s="8"/>
    </row>
    <row r="50" spans="1:11" ht="16" x14ac:dyDescent="0.2">
      <c r="A50" s="34">
        <v>8</v>
      </c>
      <c r="B50" s="34">
        <v>76</v>
      </c>
      <c r="C50" s="34">
        <v>3040</v>
      </c>
      <c r="D50" s="34">
        <v>11040</v>
      </c>
      <c r="E50" s="34">
        <v>1.6</v>
      </c>
      <c r="F50" s="8"/>
      <c r="G50" s="8"/>
      <c r="H50" s="8"/>
      <c r="I50" s="8"/>
      <c r="J50" s="8"/>
      <c r="K50" s="8"/>
    </row>
    <row r="51" spans="1:11" ht="16" x14ac:dyDescent="0.2">
      <c r="A51" s="34">
        <v>9</v>
      </c>
      <c r="B51" s="34">
        <v>0</v>
      </c>
      <c r="C51" s="34">
        <v>0</v>
      </c>
      <c r="D51" s="34">
        <v>8000</v>
      </c>
      <c r="E51" s="34">
        <v>1.1000000000000001</v>
      </c>
      <c r="F51" s="8"/>
      <c r="G51" s="8"/>
      <c r="H51" s="8"/>
      <c r="I51" s="8"/>
      <c r="J51" s="8"/>
      <c r="K51" s="8"/>
    </row>
    <row r="52" spans="1:11" ht="16" x14ac:dyDescent="0.2">
      <c r="A52" s="34">
        <v>10</v>
      </c>
      <c r="B52" s="34">
        <v>200</v>
      </c>
      <c r="C52" s="34">
        <v>8000</v>
      </c>
      <c r="D52" s="34">
        <v>8000</v>
      </c>
      <c r="E52" s="34">
        <v>1.1000000000000001</v>
      </c>
      <c r="F52" s="8"/>
      <c r="G52" s="8"/>
      <c r="H52" s="8"/>
      <c r="I52" s="8"/>
      <c r="J52" s="8"/>
      <c r="K52" s="8"/>
    </row>
    <row r="53" spans="1:11" ht="16" x14ac:dyDescent="0.2">
      <c r="A53" s="44" t="s">
        <v>42</v>
      </c>
      <c r="B53" s="45">
        <v>1794</v>
      </c>
      <c r="C53" s="45">
        <v>71760</v>
      </c>
      <c r="D53" s="46"/>
      <c r="E53" s="46"/>
      <c r="F53" s="8"/>
      <c r="G53" s="8"/>
      <c r="H53" s="8"/>
      <c r="I53" s="8"/>
      <c r="J53" s="8"/>
      <c r="K53" s="8"/>
    </row>
    <row r="54" spans="1:11" ht="16" x14ac:dyDescent="0.2">
      <c r="A54" s="8"/>
      <c r="B54" s="8"/>
      <c r="C54" s="8"/>
      <c r="D54" s="8"/>
      <c r="E54" s="8"/>
      <c r="F54" s="8"/>
      <c r="G54" s="8"/>
      <c r="H54" s="8"/>
      <c r="I54" s="8"/>
      <c r="J54" s="8"/>
      <c r="K54" s="8"/>
    </row>
    <row r="55" spans="1:11" ht="16" x14ac:dyDescent="0.2">
      <c r="A55" s="244" t="s">
        <v>249</v>
      </c>
      <c r="B55" s="244"/>
      <c r="C55" s="244"/>
      <c r="D55" s="244"/>
      <c r="E55" s="244"/>
      <c r="F55" s="244"/>
      <c r="G55" s="244"/>
      <c r="H55" s="244"/>
      <c r="I55" s="8"/>
      <c r="J55" s="8"/>
      <c r="K55" s="8"/>
    </row>
    <row r="56" spans="1:11" ht="16" x14ac:dyDescent="0.2">
      <c r="A56" s="244" t="s">
        <v>250</v>
      </c>
      <c r="B56" s="245"/>
      <c r="C56" s="244"/>
      <c r="D56" s="244"/>
      <c r="E56" s="244"/>
      <c r="F56" s="244"/>
      <c r="G56" s="244"/>
      <c r="H56" s="244"/>
      <c r="I56" s="8"/>
      <c r="J56" s="8"/>
      <c r="K56" s="8"/>
    </row>
    <row r="57" spans="1:11" ht="16" x14ac:dyDescent="0.2">
      <c r="A57" s="244"/>
      <c r="B57" s="246"/>
      <c r="C57" s="244"/>
      <c r="D57" s="244"/>
      <c r="E57" s="244"/>
      <c r="F57" s="244"/>
      <c r="G57" s="244"/>
      <c r="H57" s="244"/>
      <c r="I57" s="8"/>
      <c r="J57" s="8"/>
      <c r="K57" s="8"/>
    </row>
    <row r="58" spans="1:11" ht="17" x14ac:dyDescent="0.2">
      <c r="A58" s="247" t="s">
        <v>251</v>
      </c>
      <c r="B58" s="248" t="s">
        <v>252</v>
      </c>
      <c r="C58" s="247" t="s">
        <v>253</v>
      </c>
      <c r="D58" s="249" t="s">
        <v>31</v>
      </c>
      <c r="E58" s="249"/>
      <c r="F58" s="244"/>
      <c r="G58" s="244"/>
      <c r="H58" s="244"/>
      <c r="I58" s="8"/>
      <c r="J58" s="8"/>
      <c r="K58" s="8"/>
    </row>
    <row r="59" spans="1:11" ht="12.75" customHeight="1" thickBot="1" x14ac:dyDescent="0.25">
      <c r="A59" s="250" t="s">
        <v>254</v>
      </c>
      <c r="B59" s="251">
        <v>170</v>
      </c>
      <c r="C59" s="252">
        <f t="shared" ref="C59:C61" si="5">B59 * 40</f>
        <v>6800</v>
      </c>
      <c r="D59" s="244"/>
      <c r="E59" s="244"/>
      <c r="F59" s="244"/>
      <c r="G59" s="244"/>
      <c r="H59" s="244"/>
    </row>
    <row r="60" spans="1:11" ht="12.75" customHeight="1" thickBot="1" x14ac:dyDescent="0.25">
      <c r="A60" s="253" t="s">
        <v>9</v>
      </c>
      <c r="B60" s="254">
        <f>8*22*2</f>
        <v>352</v>
      </c>
      <c r="C60" s="255">
        <f t="shared" si="5"/>
        <v>14080</v>
      </c>
      <c r="D60" s="256">
        <f>B60 *68.75</f>
        <v>24200</v>
      </c>
      <c r="E60" s="257"/>
      <c r="F60" s="258" t="s">
        <v>50</v>
      </c>
      <c r="G60" s="259"/>
      <c r="H60" s="244"/>
    </row>
    <row r="61" spans="1:11" ht="12.75" customHeight="1" x14ac:dyDescent="0.2">
      <c r="A61" s="260" t="s">
        <v>255</v>
      </c>
      <c r="B61" s="261">
        <f>22*8*5</f>
        <v>880</v>
      </c>
      <c r="C61" s="262">
        <f t="shared" si="5"/>
        <v>35200</v>
      </c>
      <c r="D61" s="244"/>
      <c r="E61" s="244"/>
      <c r="F61" s="244"/>
      <c r="G61" s="244"/>
      <c r="H61" s="244"/>
    </row>
    <row r="62" spans="1:11" ht="12.75" customHeight="1" x14ac:dyDescent="0.2">
      <c r="A62" s="244"/>
      <c r="B62" s="246"/>
      <c r="C62" s="244"/>
      <c r="D62" s="244"/>
      <c r="E62" s="244"/>
      <c r="F62" s="244"/>
      <c r="G62" s="244"/>
      <c r="H62" s="244"/>
    </row>
    <row r="84" spans="1:11" ht="16" x14ac:dyDescent="0.2">
      <c r="A84" s="37" t="s">
        <v>45</v>
      </c>
      <c r="B84" s="8"/>
      <c r="C84" s="8"/>
      <c r="D84" s="8"/>
      <c r="E84" s="8"/>
      <c r="F84" s="8"/>
      <c r="G84" s="8"/>
      <c r="H84" s="8"/>
      <c r="I84" s="8"/>
      <c r="J84" s="8"/>
      <c r="K84" s="8"/>
    </row>
  </sheetData>
  <mergeCells count="2">
    <mergeCell ref="F47:G47"/>
    <mergeCell ref="F33:G3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9"/>
  <sheetViews>
    <sheetView workbookViewId="0">
      <pane xSplit="1" topLeftCell="B1" activePane="topRight" state="frozen"/>
      <selection pane="topRight" activeCell="A16" sqref="A16:XFD16"/>
    </sheetView>
  </sheetViews>
  <sheetFormatPr baseColWidth="10" defaultColWidth="14.5" defaultRowHeight="12.75" customHeight="1" x14ac:dyDescent="0.15"/>
  <cols>
    <col min="1" max="1" width="30.5" style="205" customWidth="1"/>
    <col min="2" max="2" width="15.33203125" style="194" customWidth="1"/>
    <col min="3" max="29" width="12.83203125" customWidth="1"/>
    <col min="30" max="30" width="17.33203125" customWidth="1"/>
  </cols>
  <sheetData>
    <row r="1" spans="1:30" ht="15.75" customHeight="1" x14ac:dyDescent="0.15">
      <c r="A1" s="221" t="s">
        <v>228</v>
      </c>
      <c r="B1" s="47"/>
      <c r="C1" s="47"/>
      <c r="D1" s="47"/>
      <c r="E1" s="47"/>
      <c r="F1" s="48" t="s">
        <v>51</v>
      </c>
      <c r="G1" s="47"/>
      <c r="H1" s="47"/>
      <c r="I1" s="47"/>
      <c r="J1" s="47"/>
      <c r="K1" s="47"/>
      <c r="L1" s="47"/>
      <c r="M1" s="47"/>
      <c r="N1" s="47"/>
      <c r="O1" s="49"/>
      <c r="P1" s="47"/>
      <c r="Q1" s="47"/>
      <c r="R1" s="47"/>
      <c r="S1" s="47"/>
      <c r="T1" s="47"/>
      <c r="U1" s="47"/>
      <c r="V1" s="47"/>
      <c r="W1" s="47"/>
      <c r="X1" s="47"/>
      <c r="Y1" s="47"/>
      <c r="Z1" s="47"/>
      <c r="AA1" s="47"/>
      <c r="AB1" s="47"/>
      <c r="AC1" s="49"/>
    </row>
    <row r="2" spans="1:30" ht="15.75" customHeight="1" x14ac:dyDescent="0.15">
      <c r="A2" s="203"/>
      <c r="B2" s="50"/>
      <c r="C2" s="50"/>
      <c r="D2" s="50"/>
      <c r="E2" s="50"/>
      <c r="F2" s="51"/>
      <c r="G2" s="50"/>
      <c r="H2" s="50"/>
      <c r="I2" s="50"/>
      <c r="J2" s="50"/>
      <c r="K2" s="50"/>
      <c r="L2" s="50"/>
      <c r="M2" s="50"/>
      <c r="N2" s="50"/>
      <c r="O2" s="52"/>
      <c r="P2" s="50"/>
      <c r="Q2" s="50"/>
      <c r="R2" s="50"/>
      <c r="S2" s="50"/>
      <c r="T2" s="50"/>
      <c r="U2" s="50"/>
      <c r="V2" s="50"/>
      <c r="W2" s="50"/>
      <c r="X2" s="50"/>
      <c r="Y2" s="50"/>
      <c r="Z2" s="50"/>
      <c r="AA2" s="50"/>
      <c r="AB2" s="50"/>
      <c r="AC2" s="52"/>
    </row>
    <row r="3" spans="1:30" ht="15.75" customHeight="1" x14ac:dyDescent="0.15">
      <c r="A3" s="204" t="s">
        <v>52</v>
      </c>
      <c r="B3" s="53" t="s">
        <v>52</v>
      </c>
      <c r="C3" s="54" t="s">
        <v>53</v>
      </c>
      <c r="D3" s="54" t="s">
        <v>54</v>
      </c>
      <c r="E3" s="54" t="s">
        <v>55</v>
      </c>
      <c r="F3" s="55" t="s">
        <v>56</v>
      </c>
      <c r="G3" s="54" t="s">
        <v>57</v>
      </c>
      <c r="H3" s="54" t="s">
        <v>58</v>
      </c>
      <c r="I3" s="54" t="s">
        <v>59</v>
      </c>
      <c r="J3" s="54" t="s">
        <v>60</v>
      </c>
      <c r="K3" s="54" t="s">
        <v>61</v>
      </c>
      <c r="L3" s="54" t="s">
        <v>62</v>
      </c>
      <c r="M3" s="54" t="s">
        <v>63</v>
      </c>
      <c r="N3" s="54" t="s">
        <v>64</v>
      </c>
      <c r="O3" s="56"/>
      <c r="P3" s="54" t="s">
        <v>52</v>
      </c>
      <c r="Q3" s="54" t="s">
        <v>65</v>
      </c>
      <c r="R3" s="54" t="s">
        <v>66</v>
      </c>
      <c r="S3" s="54" t="s">
        <v>67</v>
      </c>
      <c r="T3" s="54" t="s">
        <v>68</v>
      </c>
      <c r="U3" s="54" t="s">
        <v>69</v>
      </c>
      <c r="V3" s="57" t="s">
        <v>70</v>
      </c>
      <c r="W3" s="54" t="s">
        <v>71</v>
      </c>
      <c r="X3" s="54" t="s">
        <v>72</v>
      </c>
      <c r="Y3" s="54" t="s">
        <v>73</v>
      </c>
      <c r="Z3" s="54" t="s">
        <v>74</v>
      </c>
      <c r="AA3" s="54" t="s">
        <v>75</v>
      </c>
      <c r="AB3" s="54" t="s">
        <v>76</v>
      </c>
      <c r="AC3" s="56"/>
      <c r="AD3" s="58"/>
    </row>
    <row r="4" spans="1:30" ht="15.75" customHeight="1" x14ac:dyDescent="0.15">
      <c r="B4" s="59"/>
      <c r="C4" s="59"/>
      <c r="D4" s="60"/>
      <c r="E4" s="60"/>
      <c r="F4" s="61"/>
      <c r="G4" s="60"/>
      <c r="H4" s="60"/>
      <c r="I4" s="60"/>
      <c r="J4" s="60"/>
      <c r="K4" s="60"/>
      <c r="L4" s="60"/>
      <c r="M4" s="60"/>
      <c r="N4" s="60"/>
      <c r="O4" s="60"/>
      <c r="P4" s="60"/>
      <c r="Q4" s="60"/>
      <c r="R4" s="60"/>
      <c r="S4" s="60"/>
      <c r="T4" s="60"/>
      <c r="U4" s="60"/>
      <c r="V4" s="60"/>
      <c r="W4" s="60"/>
      <c r="X4" s="60"/>
      <c r="Y4" s="60"/>
      <c r="Z4" s="60"/>
      <c r="AA4" s="60"/>
      <c r="AB4" s="60"/>
      <c r="AC4" s="62"/>
      <c r="AD4" s="63"/>
    </row>
    <row r="5" spans="1:30" ht="15.75" customHeight="1" x14ac:dyDescent="0.15">
      <c r="A5" s="206" t="s">
        <v>77</v>
      </c>
      <c r="B5" s="72">
        <v>0</v>
      </c>
      <c r="C5" s="65">
        <v>1</v>
      </c>
      <c r="D5" s="64">
        <v>1</v>
      </c>
      <c r="E5" s="64">
        <v>1</v>
      </c>
      <c r="F5" s="66">
        <v>1</v>
      </c>
      <c r="G5" s="64">
        <v>1</v>
      </c>
      <c r="H5" s="64">
        <v>1</v>
      </c>
      <c r="I5" s="64">
        <v>1</v>
      </c>
      <c r="J5" s="64">
        <v>2</v>
      </c>
      <c r="K5" s="64">
        <v>2</v>
      </c>
      <c r="L5" s="64">
        <v>2</v>
      </c>
      <c r="M5" s="64">
        <v>3</v>
      </c>
      <c r="N5" s="64">
        <v>4</v>
      </c>
      <c r="O5" s="67"/>
      <c r="P5" s="64">
        <v>5</v>
      </c>
      <c r="Q5" s="68">
        <v>6</v>
      </c>
      <c r="R5" s="64">
        <v>16</v>
      </c>
      <c r="S5" s="64">
        <v>30</v>
      </c>
      <c r="T5" s="64">
        <v>50</v>
      </c>
      <c r="U5" s="64">
        <v>75</v>
      </c>
      <c r="V5" s="64">
        <v>125</v>
      </c>
      <c r="W5" s="64">
        <v>220</v>
      </c>
      <c r="X5" s="69">
        <v>350</v>
      </c>
      <c r="Y5" s="69">
        <v>350</v>
      </c>
      <c r="Z5" s="69">
        <v>400</v>
      </c>
      <c r="AA5" s="69">
        <v>450</v>
      </c>
      <c r="AB5" s="69">
        <v>500</v>
      </c>
      <c r="AC5" s="70"/>
      <c r="AD5" s="71"/>
    </row>
    <row r="6" spans="1:30" ht="15.75" customHeight="1" x14ac:dyDescent="0.15">
      <c r="A6" s="206" t="s">
        <v>78</v>
      </c>
      <c r="B6" s="72" t="s">
        <v>79</v>
      </c>
      <c r="C6" s="64">
        <v>20</v>
      </c>
      <c r="D6" s="64">
        <v>30</v>
      </c>
      <c r="E6" s="64">
        <v>100</v>
      </c>
      <c r="F6" s="66">
        <f>F5 * 150</f>
        <v>150</v>
      </c>
      <c r="G6" s="64">
        <v>200</v>
      </c>
      <c r="H6" s="64">
        <v>300</v>
      </c>
      <c r="I6" s="64">
        <v>300</v>
      </c>
      <c r="J6" s="64">
        <f t="shared" ref="J6:N6" si="0">J5 * 150</f>
        <v>300</v>
      </c>
      <c r="K6" s="64">
        <f t="shared" si="0"/>
        <v>300</v>
      </c>
      <c r="L6" s="64">
        <f t="shared" si="0"/>
        <v>300</v>
      </c>
      <c r="M6" s="64">
        <f t="shared" si="0"/>
        <v>450</v>
      </c>
      <c r="N6" s="64">
        <f t="shared" si="0"/>
        <v>600</v>
      </c>
      <c r="O6" s="64"/>
      <c r="P6" s="64" t="s">
        <v>80</v>
      </c>
      <c r="Q6" s="64">
        <f t="shared" ref="Q6:AB6" si="1">Q5 * 150</f>
        <v>900</v>
      </c>
      <c r="R6" s="64">
        <f t="shared" si="1"/>
        <v>2400</v>
      </c>
      <c r="S6" s="64">
        <f t="shared" si="1"/>
        <v>4500</v>
      </c>
      <c r="T6" s="64">
        <f t="shared" si="1"/>
        <v>7500</v>
      </c>
      <c r="U6" s="64">
        <f t="shared" si="1"/>
        <v>11250</v>
      </c>
      <c r="V6" s="64">
        <f t="shared" si="1"/>
        <v>18750</v>
      </c>
      <c r="W6" s="64">
        <f t="shared" si="1"/>
        <v>33000</v>
      </c>
      <c r="X6" s="64">
        <f t="shared" si="1"/>
        <v>52500</v>
      </c>
      <c r="Y6" s="64">
        <f t="shared" si="1"/>
        <v>52500</v>
      </c>
      <c r="Z6" s="64">
        <f t="shared" si="1"/>
        <v>60000</v>
      </c>
      <c r="AA6" s="64">
        <f t="shared" si="1"/>
        <v>67500</v>
      </c>
      <c r="AB6" s="64">
        <f t="shared" si="1"/>
        <v>75000</v>
      </c>
      <c r="AC6" s="70"/>
      <c r="AD6" s="71"/>
    </row>
    <row r="7" spans="1:30" ht="15.75" customHeight="1" x14ac:dyDescent="0.15">
      <c r="A7" s="206" t="s">
        <v>81</v>
      </c>
      <c r="B7" s="74">
        <v>0</v>
      </c>
      <c r="C7" s="64">
        <v>0</v>
      </c>
      <c r="D7" s="72">
        <f t="shared" ref="D7:I7" si="2">C7 + C7 * (1-D4)</f>
        <v>0</v>
      </c>
      <c r="E7" s="72">
        <f t="shared" si="2"/>
        <v>0</v>
      </c>
      <c r="F7" s="73">
        <f t="shared" si="2"/>
        <v>0</v>
      </c>
      <c r="G7" s="72">
        <f t="shared" si="2"/>
        <v>0</v>
      </c>
      <c r="H7" s="72">
        <f t="shared" si="2"/>
        <v>0</v>
      </c>
      <c r="I7" s="72">
        <f t="shared" si="2"/>
        <v>0</v>
      </c>
      <c r="J7" s="64">
        <v>0</v>
      </c>
      <c r="K7" s="64">
        <v>0</v>
      </c>
      <c r="L7" s="64">
        <v>0</v>
      </c>
      <c r="M7" s="64">
        <v>1</v>
      </c>
      <c r="N7" s="64">
        <v>5</v>
      </c>
      <c r="O7" s="70"/>
      <c r="P7" s="74">
        <f>N7</f>
        <v>5</v>
      </c>
      <c r="Q7" s="64">
        <v>50</v>
      </c>
      <c r="R7" s="64">
        <v>1000</v>
      </c>
      <c r="S7" s="64">
        <v>5000</v>
      </c>
      <c r="T7" s="64">
        <v>30000</v>
      </c>
      <c r="U7" s="64">
        <v>70000</v>
      </c>
      <c r="V7" s="64">
        <v>90000</v>
      </c>
      <c r="W7" s="64">
        <v>120000</v>
      </c>
      <c r="X7" s="64">
        <v>150000</v>
      </c>
      <c r="Y7" s="64">
        <v>180000</v>
      </c>
      <c r="Z7" s="64">
        <v>220000</v>
      </c>
      <c r="AA7" s="64">
        <v>250000</v>
      </c>
      <c r="AB7" s="64">
        <v>300000</v>
      </c>
      <c r="AC7" s="70"/>
      <c r="AD7" s="71"/>
    </row>
    <row r="8" spans="1:30" ht="15.75" customHeight="1" x14ac:dyDescent="0.15">
      <c r="A8" s="206" t="s">
        <v>82</v>
      </c>
      <c r="B8" s="74"/>
      <c r="C8" s="72">
        <f t="shared" ref="C8:N8" si="3">C6 +C7</f>
        <v>20</v>
      </c>
      <c r="D8" s="72">
        <f t="shared" si="3"/>
        <v>30</v>
      </c>
      <c r="E8" s="72">
        <f t="shared" si="3"/>
        <v>100</v>
      </c>
      <c r="F8" s="73">
        <f t="shared" si="3"/>
        <v>150</v>
      </c>
      <c r="G8" s="72">
        <f t="shared" si="3"/>
        <v>200</v>
      </c>
      <c r="H8" s="72">
        <f t="shared" si="3"/>
        <v>300</v>
      </c>
      <c r="I8" s="72">
        <f t="shared" si="3"/>
        <v>300</v>
      </c>
      <c r="J8" s="72">
        <f t="shared" si="3"/>
        <v>300</v>
      </c>
      <c r="K8" s="72">
        <f t="shared" si="3"/>
        <v>300</v>
      </c>
      <c r="L8" s="72">
        <f t="shared" si="3"/>
        <v>300</v>
      </c>
      <c r="M8" s="72">
        <f t="shared" si="3"/>
        <v>451</v>
      </c>
      <c r="N8" s="72">
        <f t="shared" si="3"/>
        <v>605</v>
      </c>
      <c r="O8" s="72"/>
      <c r="P8" s="64">
        <v>455</v>
      </c>
      <c r="Q8" s="72">
        <f t="shared" ref="Q8:AB8" si="4">Q6 +Q7</f>
        <v>950</v>
      </c>
      <c r="R8" s="72">
        <f t="shared" si="4"/>
        <v>3400</v>
      </c>
      <c r="S8" s="72">
        <f t="shared" si="4"/>
        <v>9500</v>
      </c>
      <c r="T8" s="72">
        <f t="shared" si="4"/>
        <v>37500</v>
      </c>
      <c r="U8" s="72">
        <f t="shared" si="4"/>
        <v>81250</v>
      </c>
      <c r="V8" s="72">
        <f t="shared" si="4"/>
        <v>108750</v>
      </c>
      <c r="W8" s="72">
        <f t="shared" si="4"/>
        <v>153000</v>
      </c>
      <c r="X8" s="72">
        <f t="shared" si="4"/>
        <v>202500</v>
      </c>
      <c r="Y8" s="72">
        <f t="shared" si="4"/>
        <v>232500</v>
      </c>
      <c r="Z8" s="72">
        <f t="shared" si="4"/>
        <v>280000</v>
      </c>
      <c r="AA8" s="72">
        <f t="shared" si="4"/>
        <v>317500</v>
      </c>
      <c r="AB8" s="75">
        <f t="shared" si="4"/>
        <v>375000</v>
      </c>
      <c r="AC8" s="70"/>
      <c r="AD8" s="71"/>
    </row>
    <row r="9" spans="1:30" ht="15.75" customHeight="1" x14ac:dyDescent="0.15">
      <c r="A9" s="207" t="s">
        <v>83</v>
      </c>
      <c r="B9" s="76"/>
      <c r="C9" s="76"/>
      <c r="D9" s="76">
        <f t="shared" ref="D9:N9" si="5">(D8 -C8) /C8</f>
        <v>0.5</v>
      </c>
      <c r="E9" s="76">
        <f t="shared" si="5"/>
        <v>2.3333333333333335</v>
      </c>
      <c r="F9" s="77">
        <f t="shared" si="5"/>
        <v>0.5</v>
      </c>
      <c r="G9" s="76">
        <f t="shared" si="5"/>
        <v>0.33333333333333331</v>
      </c>
      <c r="H9" s="76">
        <f t="shared" si="5"/>
        <v>0.5</v>
      </c>
      <c r="I9" s="76">
        <f t="shared" si="5"/>
        <v>0</v>
      </c>
      <c r="J9" s="76">
        <f t="shared" si="5"/>
        <v>0</v>
      </c>
      <c r="K9" s="76">
        <f t="shared" si="5"/>
        <v>0</v>
      </c>
      <c r="L9" s="76">
        <f t="shared" si="5"/>
        <v>0</v>
      </c>
      <c r="M9" s="76">
        <f t="shared" si="5"/>
        <v>0.5033333333333333</v>
      </c>
      <c r="N9" s="76">
        <f t="shared" si="5"/>
        <v>0.34146341463414637</v>
      </c>
      <c r="O9" s="76"/>
      <c r="P9" s="76"/>
      <c r="Q9" s="76">
        <f t="shared" ref="Q9:AB9" si="6">(Q8 -P8) /P8</f>
        <v>1.0879120879120878</v>
      </c>
      <c r="R9" s="76">
        <f t="shared" si="6"/>
        <v>2.5789473684210527</v>
      </c>
      <c r="S9" s="76">
        <f t="shared" si="6"/>
        <v>1.7941176470588236</v>
      </c>
      <c r="T9" s="76">
        <f t="shared" si="6"/>
        <v>2.9473684210526314</v>
      </c>
      <c r="U9" s="76">
        <f t="shared" si="6"/>
        <v>1.1666666666666667</v>
      </c>
      <c r="V9" s="76">
        <f t="shared" si="6"/>
        <v>0.33846153846153848</v>
      </c>
      <c r="W9" s="76">
        <f t="shared" si="6"/>
        <v>0.40689655172413791</v>
      </c>
      <c r="X9" s="76">
        <f t="shared" si="6"/>
        <v>0.3235294117647059</v>
      </c>
      <c r="Y9" s="76">
        <f t="shared" si="6"/>
        <v>0.14814814814814814</v>
      </c>
      <c r="Z9" s="76">
        <f t="shared" si="6"/>
        <v>0.20430107526881722</v>
      </c>
      <c r="AA9" s="76">
        <f t="shared" si="6"/>
        <v>0.13392857142857142</v>
      </c>
      <c r="AB9" s="76">
        <f t="shared" si="6"/>
        <v>0.18110236220472442</v>
      </c>
      <c r="AC9" s="78"/>
      <c r="AD9" s="79"/>
    </row>
    <row r="10" spans="1:30" ht="15.75" customHeight="1" x14ac:dyDescent="0.15">
      <c r="A10" s="208"/>
      <c r="B10" s="59"/>
      <c r="C10" s="59"/>
      <c r="D10" s="59"/>
      <c r="E10" s="59"/>
      <c r="F10" s="80"/>
      <c r="G10" s="59"/>
      <c r="H10" s="59"/>
      <c r="I10" s="59"/>
      <c r="J10" s="59"/>
      <c r="K10" s="59"/>
      <c r="L10" s="59"/>
      <c r="M10" s="59"/>
      <c r="N10" s="59"/>
      <c r="O10" s="81"/>
      <c r="P10" s="82"/>
      <c r="Q10" s="59"/>
      <c r="R10" s="59"/>
      <c r="S10" s="59"/>
      <c r="T10" s="59"/>
      <c r="U10" s="59"/>
      <c r="V10" s="59"/>
      <c r="W10" s="59"/>
      <c r="X10" s="59"/>
      <c r="Y10" s="59"/>
      <c r="Z10" s="59"/>
      <c r="AA10" s="59"/>
      <c r="AB10" s="59"/>
      <c r="AC10" s="83"/>
      <c r="AD10" s="63"/>
    </row>
    <row r="11" spans="1:30" ht="15.75" customHeight="1" x14ac:dyDescent="0.15">
      <c r="A11" s="204" t="s">
        <v>84</v>
      </c>
      <c r="B11" s="53" t="s">
        <v>52</v>
      </c>
      <c r="C11" s="54" t="s">
        <v>53</v>
      </c>
      <c r="D11" s="54" t="s">
        <v>54</v>
      </c>
      <c r="E11" s="54" t="s">
        <v>55</v>
      </c>
      <c r="F11" s="55" t="s">
        <v>56</v>
      </c>
      <c r="G11" s="54" t="s">
        <v>57</v>
      </c>
      <c r="H11" s="54" t="s">
        <v>58</v>
      </c>
      <c r="I11" s="54" t="s">
        <v>59</v>
      </c>
      <c r="J11" s="54" t="s">
        <v>60</v>
      </c>
      <c r="K11" s="54" t="s">
        <v>61</v>
      </c>
      <c r="L11" s="54" t="s">
        <v>62</v>
      </c>
      <c r="M11" s="54" t="s">
        <v>63</v>
      </c>
      <c r="N11" s="54" t="s">
        <v>64</v>
      </c>
      <c r="O11" s="84" t="s">
        <v>85</v>
      </c>
      <c r="P11" s="53" t="s">
        <v>52</v>
      </c>
      <c r="Q11" s="54" t="s">
        <v>65</v>
      </c>
      <c r="R11" s="54" t="s">
        <v>66</v>
      </c>
      <c r="S11" s="54" t="s">
        <v>67</v>
      </c>
      <c r="T11" s="54" t="s">
        <v>68</v>
      </c>
      <c r="U11" s="54" t="s">
        <v>69</v>
      </c>
      <c r="V11" s="54" t="s">
        <v>70</v>
      </c>
      <c r="W11" s="54" t="s">
        <v>71</v>
      </c>
      <c r="X11" s="54" t="s">
        <v>72</v>
      </c>
      <c r="Y11" s="54" t="s">
        <v>73</v>
      </c>
      <c r="Z11" s="54" t="s">
        <v>74</v>
      </c>
      <c r="AA11" s="54" t="s">
        <v>75</v>
      </c>
      <c r="AB11" s="54" t="s">
        <v>76</v>
      </c>
      <c r="AC11" s="54" t="s">
        <v>86</v>
      </c>
      <c r="AD11" s="85"/>
    </row>
    <row r="12" spans="1:30" ht="15.75" customHeight="1" x14ac:dyDescent="0.15">
      <c r="A12" s="209" t="s">
        <v>87</v>
      </c>
      <c r="B12" s="222" t="s">
        <v>88</v>
      </c>
      <c r="C12" s="86">
        <f t="shared" ref="C12:N12" si="7">0.02*20000 *C5 *0.4</f>
        <v>160</v>
      </c>
      <c r="D12" s="86">
        <f t="shared" si="7"/>
        <v>160</v>
      </c>
      <c r="E12" s="86">
        <f t="shared" si="7"/>
        <v>160</v>
      </c>
      <c r="F12" s="87">
        <f t="shared" si="7"/>
        <v>160</v>
      </c>
      <c r="G12" s="86">
        <f t="shared" si="7"/>
        <v>160</v>
      </c>
      <c r="H12" s="86">
        <f t="shared" si="7"/>
        <v>160</v>
      </c>
      <c r="I12" s="86">
        <f t="shared" si="7"/>
        <v>160</v>
      </c>
      <c r="J12" s="86">
        <f t="shared" si="7"/>
        <v>320</v>
      </c>
      <c r="K12" s="86">
        <f t="shared" si="7"/>
        <v>320</v>
      </c>
      <c r="L12" s="86">
        <f t="shared" si="7"/>
        <v>320</v>
      </c>
      <c r="M12" s="86">
        <f t="shared" si="7"/>
        <v>480</v>
      </c>
      <c r="N12" s="86">
        <f t="shared" si="7"/>
        <v>640</v>
      </c>
      <c r="O12" s="88">
        <f t="shared" ref="O12:O15" si="8">SUM(C12:N12)</f>
        <v>3200</v>
      </c>
      <c r="P12" s="86">
        <f t="shared" ref="P12:AB12" si="9">0.02*20000 *P5 *0.4</f>
        <v>800</v>
      </c>
      <c r="Q12" s="86">
        <f t="shared" si="9"/>
        <v>960</v>
      </c>
      <c r="R12" s="86">
        <f t="shared" si="9"/>
        <v>2560</v>
      </c>
      <c r="S12" s="86">
        <f t="shared" si="9"/>
        <v>4800</v>
      </c>
      <c r="T12" s="86">
        <f t="shared" si="9"/>
        <v>8000</v>
      </c>
      <c r="U12" s="86">
        <f t="shared" si="9"/>
        <v>12000</v>
      </c>
      <c r="V12" s="86">
        <f t="shared" si="9"/>
        <v>20000</v>
      </c>
      <c r="W12" s="86">
        <f t="shared" si="9"/>
        <v>35200</v>
      </c>
      <c r="X12" s="86">
        <f t="shared" si="9"/>
        <v>56000</v>
      </c>
      <c r="Y12" s="86">
        <f t="shared" si="9"/>
        <v>56000</v>
      </c>
      <c r="Z12" s="86">
        <f t="shared" si="9"/>
        <v>64000</v>
      </c>
      <c r="AA12" s="86">
        <f t="shared" si="9"/>
        <v>72000</v>
      </c>
      <c r="AB12" s="86">
        <f t="shared" si="9"/>
        <v>80000</v>
      </c>
      <c r="AC12" s="89">
        <f t="shared" ref="AC12:AC15" si="10">SUM(Q12:AB12)</f>
        <v>411520</v>
      </c>
      <c r="AD12" s="63"/>
    </row>
    <row r="13" spans="1:30" ht="15.75" customHeight="1" x14ac:dyDescent="0.15">
      <c r="A13" s="210" t="s">
        <v>89</v>
      </c>
      <c r="B13" s="102" t="s">
        <v>90</v>
      </c>
      <c r="C13" s="90">
        <f t="shared" ref="C13:N13" si="11">C7 / 20 * 3000 *0.02 * 0.4</f>
        <v>0</v>
      </c>
      <c r="D13" s="90">
        <f t="shared" si="11"/>
        <v>0</v>
      </c>
      <c r="E13" s="90">
        <f t="shared" si="11"/>
        <v>0</v>
      </c>
      <c r="F13" s="90">
        <f t="shared" si="11"/>
        <v>0</v>
      </c>
      <c r="G13" s="90">
        <f t="shared" si="11"/>
        <v>0</v>
      </c>
      <c r="H13" s="90">
        <f t="shared" si="11"/>
        <v>0</v>
      </c>
      <c r="I13" s="90">
        <f t="shared" si="11"/>
        <v>0</v>
      </c>
      <c r="J13" s="90">
        <f t="shared" si="11"/>
        <v>0</v>
      </c>
      <c r="K13" s="90">
        <f t="shared" si="11"/>
        <v>0</v>
      </c>
      <c r="L13" s="90">
        <f t="shared" si="11"/>
        <v>0</v>
      </c>
      <c r="M13" s="90">
        <f t="shared" si="11"/>
        <v>1.2000000000000002</v>
      </c>
      <c r="N13" s="90">
        <f t="shared" si="11"/>
        <v>6</v>
      </c>
      <c r="O13" s="88">
        <f t="shared" si="8"/>
        <v>7.2</v>
      </c>
      <c r="P13" s="90"/>
      <c r="Q13" s="90">
        <f t="shared" ref="Q13:AB13" si="12">Q7 / 20 * 3000 *0.02 * 0.4</f>
        <v>60</v>
      </c>
      <c r="R13" s="90">
        <f t="shared" si="12"/>
        <v>1200</v>
      </c>
      <c r="S13" s="90">
        <f t="shared" si="12"/>
        <v>6000</v>
      </c>
      <c r="T13" s="90">
        <f t="shared" si="12"/>
        <v>36000</v>
      </c>
      <c r="U13" s="90">
        <f t="shared" si="12"/>
        <v>84000</v>
      </c>
      <c r="V13" s="90">
        <f t="shared" si="12"/>
        <v>108000</v>
      </c>
      <c r="W13" s="90">
        <f t="shared" si="12"/>
        <v>144000</v>
      </c>
      <c r="X13" s="90">
        <f t="shared" si="12"/>
        <v>180000</v>
      </c>
      <c r="Y13" s="90">
        <f t="shared" si="12"/>
        <v>216000</v>
      </c>
      <c r="Z13" s="90">
        <f t="shared" si="12"/>
        <v>264000</v>
      </c>
      <c r="AA13" s="90">
        <f t="shared" si="12"/>
        <v>300000</v>
      </c>
      <c r="AB13" s="90">
        <f t="shared" si="12"/>
        <v>360000</v>
      </c>
      <c r="AC13" s="89">
        <f t="shared" si="10"/>
        <v>1699260</v>
      </c>
      <c r="AD13" s="91"/>
    </row>
    <row r="14" spans="1:30" ht="15.75" customHeight="1" x14ac:dyDescent="0.15">
      <c r="A14" s="210" t="s">
        <v>91</v>
      </c>
      <c r="B14" s="102" t="s">
        <v>92</v>
      </c>
      <c r="C14" s="90">
        <f t="shared" ref="C14:N14" si="13">C6 * 5</f>
        <v>100</v>
      </c>
      <c r="D14" s="90">
        <f t="shared" si="13"/>
        <v>150</v>
      </c>
      <c r="E14" s="90">
        <f t="shared" si="13"/>
        <v>500</v>
      </c>
      <c r="F14" s="92">
        <f t="shared" si="13"/>
        <v>750</v>
      </c>
      <c r="G14" s="90">
        <f t="shared" si="13"/>
        <v>1000</v>
      </c>
      <c r="H14" s="90">
        <f t="shared" si="13"/>
        <v>1500</v>
      </c>
      <c r="I14" s="90">
        <f t="shared" si="13"/>
        <v>1500</v>
      </c>
      <c r="J14" s="90">
        <f t="shared" si="13"/>
        <v>1500</v>
      </c>
      <c r="K14" s="90">
        <f t="shared" si="13"/>
        <v>1500</v>
      </c>
      <c r="L14" s="90">
        <f t="shared" si="13"/>
        <v>1500</v>
      </c>
      <c r="M14" s="90">
        <f t="shared" si="13"/>
        <v>2250</v>
      </c>
      <c r="N14" s="90">
        <f t="shared" si="13"/>
        <v>3000</v>
      </c>
      <c r="O14" s="88">
        <f t="shared" si="8"/>
        <v>15250</v>
      </c>
      <c r="P14" s="90"/>
      <c r="Q14" s="90">
        <f t="shared" ref="Q14:AB14" si="14">Q6 * 5</f>
        <v>4500</v>
      </c>
      <c r="R14" s="90">
        <f t="shared" si="14"/>
        <v>12000</v>
      </c>
      <c r="S14" s="90">
        <f t="shared" si="14"/>
        <v>22500</v>
      </c>
      <c r="T14" s="90">
        <f t="shared" si="14"/>
        <v>37500</v>
      </c>
      <c r="U14" s="90">
        <f t="shared" si="14"/>
        <v>56250</v>
      </c>
      <c r="V14" s="90">
        <f t="shared" si="14"/>
        <v>93750</v>
      </c>
      <c r="W14" s="90">
        <f t="shared" si="14"/>
        <v>165000</v>
      </c>
      <c r="X14" s="90">
        <f t="shared" si="14"/>
        <v>262500</v>
      </c>
      <c r="Y14" s="90">
        <f t="shared" si="14"/>
        <v>262500</v>
      </c>
      <c r="Z14" s="90">
        <f t="shared" si="14"/>
        <v>300000</v>
      </c>
      <c r="AA14" s="90">
        <f t="shared" si="14"/>
        <v>337500</v>
      </c>
      <c r="AB14" s="90">
        <f t="shared" si="14"/>
        <v>375000</v>
      </c>
      <c r="AC14" s="93">
        <f t="shared" si="10"/>
        <v>1929000</v>
      </c>
      <c r="AD14" s="91"/>
    </row>
    <row r="15" spans="1:30" ht="15.75" customHeight="1" x14ac:dyDescent="0.15">
      <c r="A15" s="211" t="s">
        <v>93</v>
      </c>
      <c r="B15" s="94" t="s">
        <v>94</v>
      </c>
      <c r="C15" s="95">
        <f t="shared" ref="C15:N15" si="15">C7*8.99</f>
        <v>0</v>
      </c>
      <c r="D15" s="95">
        <f t="shared" si="15"/>
        <v>0</v>
      </c>
      <c r="E15" s="95">
        <f t="shared" si="15"/>
        <v>0</v>
      </c>
      <c r="F15" s="96">
        <f t="shared" si="15"/>
        <v>0</v>
      </c>
      <c r="G15" s="95">
        <f t="shared" si="15"/>
        <v>0</v>
      </c>
      <c r="H15" s="95">
        <f t="shared" si="15"/>
        <v>0</v>
      </c>
      <c r="I15" s="95">
        <f t="shared" si="15"/>
        <v>0</v>
      </c>
      <c r="J15" s="95">
        <f t="shared" si="15"/>
        <v>0</v>
      </c>
      <c r="K15" s="95">
        <f t="shared" si="15"/>
        <v>0</v>
      </c>
      <c r="L15" s="95">
        <f t="shared" si="15"/>
        <v>0</v>
      </c>
      <c r="M15" s="95">
        <f t="shared" si="15"/>
        <v>8.99</v>
      </c>
      <c r="N15" s="95">
        <f t="shared" si="15"/>
        <v>44.95</v>
      </c>
      <c r="O15" s="88">
        <f t="shared" si="8"/>
        <v>53.940000000000005</v>
      </c>
      <c r="P15" s="95">
        <f t="shared" ref="P15:AB15" si="16">P7*8.99</f>
        <v>44.95</v>
      </c>
      <c r="Q15" s="95">
        <f t="shared" si="16"/>
        <v>449.5</v>
      </c>
      <c r="R15" s="95">
        <f t="shared" si="16"/>
        <v>8990</v>
      </c>
      <c r="S15" s="95">
        <f t="shared" si="16"/>
        <v>44950</v>
      </c>
      <c r="T15" s="95">
        <f t="shared" si="16"/>
        <v>269700</v>
      </c>
      <c r="U15" s="95">
        <f t="shared" si="16"/>
        <v>629300</v>
      </c>
      <c r="V15" s="95">
        <f t="shared" si="16"/>
        <v>809100</v>
      </c>
      <c r="W15" s="95">
        <f t="shared" si="16"/>
        <v>1078800</v>
      </c>
      <c r="X15" s="95">
        <f t="shared" si="16"/>
        <v>1348500</v>
      </c>
      <c r="Y15" s="95">
        <f t="shared" si="16"/>
        <v>1618200</v>
      </c>
      <c r="Z15" s="95">
        <f t="shared" si="16"/>
        <v>1977800</v>
      </c>
      <c r="AA15" s="95">
        <f t="shared" si="16"/>
        <v>2247500</v>
      </c>
      <c r="AB15" s="95">
        <f t="shared" si="16"/>
        <v>2697000</v>
      </c>
      <c r="AC15" s="97">
        <f t="shared" si="10"/>
        <v>12730289.5</v>
      </c>
      <c r="AD15" s="85"/>
    </row>
    <row r="16" spans="1:30" ht="15.75" customHeight="1" x14ac:dyDescent="0.15">
      <c r="A16" s="212" t="s">
        <v>95</v>
      </c>
      <c r="B16" s="98"/>
      <c r="C16" s="99">
        <f t="shared" ref="C16:O16" si="17">SUM(C12:C15)</f>
        <v>260</v>
      </c>
      <c r="D16" s="99">
        <f t="shared" si="17"/>
        <v>310</v>
      </c>
      <c r="E16" s="99">
        <f t="shared" si="17"/>
        <v>660</v>
      </c>
      <c r="F16" s="100">
        <f t="shared" si="17"/>
        <v>910</v>
      </c>
      <c r="G16" s="99">
        <f t="shared" si="17"/>
        <v>1160</v>
      </c>
      <c r="H16" s="99">
        <f t="shared" si="17"/>
        <v>1660</v>
      </c>
      <c r="I16" s="99">
        <f t="shared" si="17"/>
        <v>1660</v>
      </c>
      <c r="J16" s="99">
        <f t="shared" si="17"/>
        <v>1820</v>
      </c>
      <c r="K16" s="99">
        <f t="shared" si="17"/>
        <v>1820</v>
      </c>
      <c r="L16" s="99">
        <f t="shared" si="17"/>
        <v>1820</v>
      </c>
      <c r="M16" s="99">
        <f t="shared" si="17"/>
        <v>2740.1899999999996</v>
      </c>
      <c r="N16" s="99">
        <f t="shared" si="17"/>
        <v>3690.95</v>
      </c>
      <c r="O16" s="99">
        <f t="shared" si="17"/>
        <v>18511.14</v>
      </c>
      <c r="P16" s="99"/>
      <c r="Q16" s="99">
        <f t="shared" ref="Q16:AC16" si="18">SUM(Q12:Q15)</f>
        <v>5969.5</v>
      </c>
      <c r="R16" s="99">
        <f t="shared" si="18"/>
        <v>24750</v>
      </c>
      <c r="S16" s="99">
        <f t="shared" si="18"/>
        <v>78250</v>
      </c>
      <c r="T16" s="99">
        <f t="shared" si="18"/>
        <v>351200</v>
      </c>
      <c r="U16" s="99">
        <f t="shared" si="18"/>
        <v>781550</v>
      </c>
      <c r="V16" s="99">
        <f t="shared" si="18"/>
        <v>1030850</v>
      </c>
      <c r="W16" s="99">
        <f t="shared" si="18"/>
        <v>1423000</v>
      </c>
      <c r="X16" s="99">
        <f t="shared" si="18"/>
        <v>1847000</v>
      </c>
      <c r="Y16" s="99">
        <f t="shared" si="18"/>
        <v>2152700</v>
      </c>
      <c r="Z16" s="99">
        <f t="shared" si="18"/>
        <v>2605800</v>
      </c>
      <c r="AA16" s="99">
        <f t="shared" si="18"/>
        <v>2957000</v>
      </c>
      <c r="AB16" s="99">
        <f t="shared" si="18"/>
        <v>3512000</v>
      </c>
      <c r="AC16" s="99">
        <f t="shared" si="18"/>
        <v>16770069.5</v>
      </c>
      <c r="AD16" s="101"/>
    </row>
    <row r="17" spans="1:30" ht="15.75" customHeight="1" x14ac:dyDescent="0.15">
      <c r="A17" s="209"/>
      <c r="B17" s="59"/>
      <c r="C17" s="59"/>
      <c r="D17" s="59"/>
      <c r="E17" s="59"/>
      <c r="F17" s="80"/>
      <c r="G17" s="59"/>
      <c r="H17" s="59"/>
      <c r="I17" s="59"/>
      <c r="J17" s="59"/>
      <c r="K17" s="59"/>
      <c r="L17" s="59"/>
      <c r="M17" s="59"/>
      <c r="N17" s="59"/>
      <c r="O17" s="81"/>
      <c r="P17" s="82"/>
      <c r="Q17" s="59"/>
      <c r="R17" s="59"/>
      <c r="S17" s="59"/>
      <c r="T17" s="59"/>
      <c r="U17" s="59"/>
      <c r="V17" s="59"/>
      <c r="W17" s="59"/>
      <c r="X17" s="59"/>
      <c r="Y17" s="59"/>
      <c r="Z17" s="59"/>
      <c r="AA17" s="59"/>
      <c r="AB17" s="59"/>
      <c r="AC17" s="83"/>
      <c r="AD17" s="63"/>
    </row>
    <row r="18" spans="1:30" ht="15.75" customHeight="1" x14ac:dyDescent="0.15">
      <c r="A18" s="213" t="s">
        <v>96</v>
      </c>
      <c r="B18" s="102"/>
      <c r="C18" s="102"/>
      <c r="D18" s="102"/>
      <c r="E18" s="102"/>
      <c r="F18" s="103"/>
      <c r="G18" s="102"/>
      <c r="H18" s="102"/>
      <c r="I18" s="102"/>
      <c r="J18" s="102"/>
      <c r="K18" s="102"/>
      <c r="L18" s="102"/>
      <c r="M18" s="102"/>
      <c r="N18" s="102"/>
      <c r="O18" s="104"/>
      <c r="P18" s="105"/>
      <c r="Q18" s="102"/>
      <c r="R18" s="102"/>
      <c r="S18" s="102"/>
      <c r="T18" s="102"/>
      <c r="U18" s="102"/>
      <c r="V18" s="102"/>
      <c r="W18" s="102"/>
      <c r="X18" s="102"/>
      <c r="Y18" s="102"/>
      <c r="Z18" s="102"/>
      <c r="AA18" s="102"/>
      <c r="AB18" s="102"/>
      <c r="AC18" s="102"/>
      <c r="AD18" s="91"/>
    </row>
    <row r="19" spans="1:30" ht="15.75" customHeight="1" x14ac:dyDescent="0.15">
      <c r="A19" s="213" t="s">
        <v>97</v>
      </c>
      <c r="B19" s="56" t="s">
        <v>52</v>
      </c>
      <c r="C19" s="54" t="s">
        <v>53</v>
      </c>
      <c r="D19" s="54" t="s">
        <v>54</v>
      </c>
      <c r="E19" s="54" t="s">
        <v>55</v>
      </c>
      <c r="F19" s="55" t="s">
        <v>56</v>
      </c>
      <c r="G19" s="54" t="s">
        <v>57</v>
      </c>
      <c r="H19" s="54" t="s">
        <v>58</v>
      </c>
      <c r="I19" s="54" t="s">
        <v>59</v>
      </c>
      <c r="J19" s="54" t="s">
        <v>60</v>
      </c>
      <c r="K19" s="54" t="s">
        <v>61</v>
      </c>
      <c r="L19" s="54" t="s">
        <v>62</v>
      </c>
      <c r="M19" s="54" t="s">
        <v>63</v>
      </c>
      <c r="N19" s="54" t="s">
        <v>64</v>
      </c>
      <c r="O19" s="84" t="s">
        <v>85</v>
      </c>
      <c r="P19" s="53" t="s">
        <v>52</v>
      </c>
      <c r="Q19" s="54" t="s">
        <v>65</v>
      </c>
      <c r="R19" s="54" t="s">
        <v>66</v>
      </c>
      <c r="S19" s="54" t="s">
        <v>67</v>
      </c>
      <c r="T19" s="54" t="s">
        <v>68</v>
      </c>
      <c r="U19" s="54" t="s">
        <v>69</v>
      </c>
      <c r="V19" s="54" t="s">
        <v>70</v>
      </c>
      <c r="W19" s="54" t="s">
        <v>71</v>
      </c>
      <c r="X19" s="54" t="s">
        <v>72</v>
      </c>
      <c r="Y19" s="54" t="s">
        <v>73</v>
      </c>
      <c r="Z19" s="54" t="s">
        <v>74</v>
      </c>
      <c r="AA19" s="54" t="s">
        <v>75</v>
      </c>
      <c r="AB19" s="54" t="s">
        <v>76</v>
      </c>
      <c r="AC19" s="54" t="s">
        <v>86</v>
      </c>
      <c r="AD19" s="85"/>
    </row>
    <row r="20" spans="1:30" ht="15.75" customHeight="1" x14ac:dyDescent="0.15">
      <c r="A20" s="210" t="s">
        <v>98</v>
      </c>
      <c r="B20" s="106">
        <v>1200</v>
      </c>
      <c r="C20" s="107">
        <f t="shared" ref="C20:N20" si="19">(C5 - B5)*$B$20</f>
        <v>1200</v>
      </c>
      <c r="D20" s="107">
        <f t="shared" si="19"/>
        <v>0</v>
      </c>
      <c r="E20" s="107">
        <f t="shared" si="19"/>
        <v>0</v>
      </c>
      <c r="F20" s="107">
        <f t="shared" si="19"/>
        <v>0</v>
      </c>
      <c r="G20" s="107">
        <f t="shared" si="19"/>
        <v>0</v>
      </c>
      <c r="H20" s="107">
        <f t="shared" si="19"/>
        <v>0</v>
      </c>
      <c r="I20" s="107">
        <f t="shared" si="19"/>
        <v>0</v>
      </c>
      <c r="J20" s="107">
        <f t="shared" si="19"/>
        <v>1200</v>
      </c>
      <c r="K20" s="107">
        <f t="shared" si="19"/>
        <v>0</v>
      </c>
      <c r="L20" s="107">
        <f t="shared" si="19"/>
        <v>0</v>
      </c>
      <c r="M20" s="107">
        <f t="shared" si="19"/>
        <v>1200</v>
      </c>
      <c r="N20" s="107">
        <f t="shared" si="19"/>
        <v>1200</v>
      </c>
      <c r="O20" s="108">
        <f t="shared" ref="O20:O21" si="20">SUM(C20:N20)</f>
        <v>4800</v>
      </c>
      <c r="P20" s="107">
        <f t="shared" ref="P20:AB20" si="21">(P5 - O5)*$B$20</f>
        <v>6000</v>
      </c>
      <c r="Q20" s="107">
        <f t="shared" si="21"/>
        <v>1200</v>
      </c>
      <c r="R20" s="107">
        <f t="shared" si="21"/>
        <v>12000</v>
      </c>
      <c r="S20" s="107">
        <f t="shared" si="21"/>
        <v>16800</v>
      </c>
      <c r="T20" s="107">
        <f t="shared" si="21"/>
        <v>24000</v>
      </c>
      <c r="U20" s="107">
        <f t="shared" si="21"/>
        <v>30000</v>
      </c>
      <c r="V20" s="107">
        <f t="shared" si="21"/>
        <v>60000</v>
      </c>
      <c r="W20" s="107">
        <f t="shared" si="21"/>
        <v>114000</v>
      </c>
      <c r="X20" s="107">
        <f t="shared" si="21"/>
        <v>156000</v>
      </c>
      <c r="Y20" s="107">
        <f t="shared" si="21"/>
        <v>0</v>
      </c>
      <c r="Z20" s="107">
        <f t="shared" si="21"/>
        <v>60000</v>
      </c>
      <c r="AA20" s="107">
        <f t="shared" si="21"/>
        <v>60000</v>
      </c>
      <c r="AB20" s="107">
        <f t="shared" si="21"/>
        <v>60000</v>
      </c>
      <c r="AC20" s="89">
        <f t="shared" ref="AC20:AC21" si="22">SUM(Q20:AB20)</f>
        <v>594000</v>
      </c>
      <c r="AD20" s="63"/>
    </row>
    <row r="21" spans="1:30" ht="15.75" customHeight="1" x14ac:dyDescent="0.15">
      <c r="A21" s="210" t="s">
        <v>99</v>
      </c>
      <c r="B21" s="109">
        <v>1</v>
      </c>
      <c r="C21" s="110">
        <f t="shared" ref="C21:N21" si="23">(C7 -B7) *$B$21</f>
        <v>0</v>
      </c>
      <c r="D21" s="110">
        <f t="shared" si="23"/>
        <v>0</v>
      </c>
      <c r="E21" s="110">
        <f t="shared" si="23"/>
        <v>0</v>
      </c>
      <c r="F21" s="110">
        <f t="shared" si="23"/>
        <v>0</v>
      </c>
      <c r="G21" s="110">
        <f t="shared" si="23"/>
        <v>0</v>
      </c>
      <c r="H21" s="110">
        <f t="shared" si="23"/>
        <v>0</v>
      </c>
      <c r="I21" s="110">
        <f t="shared" si="23"/>
        <v>0</v>
      </c>
      <c r="J21" s="110">
        <f t="shared" si="23"/>
        <v>0</v>
      </c>
      <c r="K21" s="110">
        <f t="shared" si="23"/>
        <v>0</v>
      </c>
      <c r="L21" s="110">
        <f t="shared" si="23"/>
        <v>0</v>
      </c>
      <c r="M21" s="110">
        <f t="shared" si="23"/>
        <v>1</v>
      </c>
      <c r="N21" s="110">
        <f t="shared" si="23"/>
        <v>4</v>
      </c>
      <c r="O21" s="108">
        <f t="shared" si="20"/>
        <v>5</v>
      </c>
      <c r="P21" s="110">
        <f t="shared" ref="P21:AB21" si="24">(P7 -O7) *$B$21</f>
        <v>5</v>
      </c>
      <c r="Q21" s="110">
        <f t="shared" si="24"/>
        <v>45</v>
      </c>
      <c r="R21" s="110">
        <f t="shared" si="24"/>
        <v>950</v>
      </c>
      <c r="S21" s="110">
        <f t="shared" si="24"/>
        <v>4000</v>
      </c>
      <c r="T21" s="110">
        <f t="shared" si="24"/>
        <v>25000</v>
      </c>
      <c r="U21" s="110">
        <f t="shared" si="24"/>
        <v>40000</v>
      </c>
      <c r="V21" s="110">
        <f t="shared" si="24"/>
        <v>20000</v>
      </c>
      <c r="W21" s="110">
        <f t="shared" si="24"/>
        <v>30000</v>
      </c>
      <c r="X21" s="110">
        <f t="shared" si="24"/>
        <v>30000</v>
      </c>
      <c r="Y21" s="110">
        <f t="shared" si="24"/>
        <v>30000</v>
      </c>
      <c r="Z21" s="110">
        <f t="shared" si="24"/>
        <v>40000</v>
      </c>
      <c r="AA21" s="110">
        <f t="shared" si="24"/>
        <v>30000</v>
      </c>
      <c r="AB21" s="110">
        <f t="shared" si="24"/>
        <v>50000</v>
      </c>
      <c r="AC21" s="93">
        <f t="shared" si="22"/>
        <v>299995</v>
      </c>
      <c r="AD21" s="91"/>
    </row>
    <row r="22" spans="1:30" ht="15.75" customHeight="1" x14ac:dyDescent="0.15">
      <c r="A22" s="214" t="s">
        <v>95</v>
      </c>
      <c r="B22" s="102"/>
      <c r="C22" s="111">
        <f t="shared" ref="C22:AC22" si="25">SUM(C20:C21)</f>
        <v>1200</v>
      </c>
      <c r="D22" s="111">
        <f t="shared" si="25"/>
        <v>0</v>
      </c>
      <c r="E22" s="111">
        <f t="shared" si="25"/>
        <v>0</v>
      </c>
      <c r="F22" s="112">
        <f t="shared" si="25"/>
        <v>0</v>
      </c>
      <c r="G22" s="111">
        <f t="shared" si="25"/>
        <v>0</v>
      </c>
      <c r="H22" s="111">
        <f t="shared" si="25"/>
        <v>0</v>
      </c>
      <c r="I22" s="111">
        <f t="shared" si="25"/>
        <v>0</v>
      </c>
      <c r="J22" s="111">
        <f t="shared" si="25"/>
        <v>1200</v>
      </c>
      <c r="K22" s="111">
        <f t="shared" si="25"/>
        <v>0</v>
      </c>
      <c r="L22" s="111">
        <f t="shared" si="25"/>
        <v>0</v>
      </c>
      <c r="M22" s="111">
        <f t="shared" si="25"/>
        <v>1201</v>
      </c>
      <c r="N22" s="111">
        <f t="shared" si="25"/>
        <v>1204</v>
      </c>
      <c r="O22" s="111">
        <f t="shared" si="25"/>
        <v>4805</v>
      </c>
      <c r="P22" s="111">
        <f t="shared" si="25"/>
        <v>6005</v>
      </c>
      <c r="Q22" s="111">
        <f t="shared" si="25"/>
        <v>1245</v>
      </c>
      <c r="R22" s="111">
        <f t="shared" si="25"/>
        <v>12950</v>
      </c>
      <c r="S22" s="111">
        <f t="shared" si="25"/>
        <v>20800</v>
      </c>
      <c r="T22" s="111">
        <f t="shared" si="25"/>
        <v>49000</v>
      </c>
      <c r="U22" s="111">
        <f t="shared" si="25"/>
        <v>70000</v>
      </c>
      <c r="V22" s="111">
        <f t="shared" si="25"/>
        <v>80000</v>
      </c>
      <c r="W22" s="111">
        <f t="shared" si="25"/>
        <v>144000</v>
      </c>
      <c r="X22" s="111">
        <f t="shared" si="25"/>
        <v>186000</v>
      </c>
      <c r="Y22" s="111">
        <f t="shared" si="25"/>
        <v>30000</v>
      </c>
      <c r="Z22" s="111">
        <f t="shared" si="25"/>
        <v>100000</v>
      </c>
      <c r="AA22" s="111">
        <f t="shared" si="25"/>
        <v>90000</v>
      </c>
      <c r="AB22" s="111">
        <f t="shared" si="25"/>
        <v>110000</v>
      </c>
      <c r="AC22" s="111">
        <f t="shared" si="25"/>
        <v>893995</v>
      </c>
      <c r="AD22" s="91"/>
    </row>
    <row r="23" spans="1:30" ht="15.75" customHeight="1" x14ac:dyDescent="0.15">
      <c r="B23" s="102"/>
      <c r="C23" s="102"/>
      <c r="D23" s="102"/>
      <c r="E23" s="102"/>
      <c r="F23" s="103"/>
      <c r="G23" s="102"/>
      <c r="H23" s="102"/>
      <c r="I23" s="102"/>
      <c r="J23" s="102"/>
      <c r="K23" s="102"/>
      <c r="L23" s="102"/>
      <c r="M23" s="102"/>
      <c r="N23" s="102"/>
      <c r="O23" s="113"/>
      <c r="P23" s="105"/>
      <c r="Q23" s="102"/>
      <c r="R23" s="102"/>
      <c r="S23" s="102"/>
      <c r="T23" s="102"/>
      <c r="U23" s="102"/>
      <c r="V23" s="102"/>
      <c r="W23" s="102"/>
      <c r="X23" s="102"/>
      <c r="Y23" s="102"/>
      <c r="Z23" s="102"/>
      <c r="AA23" s="102"/>
      <c r="AB23" s="102"/>
      <c r="AC23" s="114"/>
      <c r="AD23" s="91"/>
    </row>
    <row r="24" spans="1:30" ht="15.75" customHeight="1" x14ac:dyDescent="0.15">
      <c r="A24" s="215" t="s">
        <v>100</v>
      </c>
      <c r="B24" s="56" t="s">
        <v>52</v>
      </c>
      <c r="C24" s="54" t="s">
        <v>53</v>
      </c>
      <c r="D24" s="54" t="s">
        <v>54</v>
      </c>
      <c r="E24" s="54" t="s">
        <v>55</v>
      </c>
      <c r="F24" s="55" t="s">
        <v>56</v>
      </c>
      <c r="G24" s="54" t="s">
        <v>57</v>
      </c>
      <c r="H24" s="54" t="s">
        <v>58</v>
      </c>
      <c r="I24" s="54" t="s">
        <v>59</v>
      </c>
      <c r="J24" s="54" t="s">
        <v>60</v>
      </c>
      <c r="K24" s="54" t="s">
        <v>61</v>
      </c>
      <c r="L24" s="54" t="s">
        <v>62</v>
      </c>
      <c r="M24" s="54" t="s">
        <v>63</v>
      </c>
      <c r="N24" s="54" t="s">
        <v>64</v>
      </c>
      <c r="O24" s="84" t="s">
        <v>85</v>
      </c>
      <c r="P24" s="53" t="s">
        <v>52</v>
      </c>
      <c r="Q24" s="54" t="s">
        <v>65</v>
      </c>
      <c r="R24" s="54" t="s">
        <v>66</v>
      </c>
      <c r="S24" s="54" t="s">
        <v>67</v>
      </c>
      <c r="T24" s="54" t="s">
        <v>68</v>
      </c>
      <c r="U24" s="54" t="s">
        <v>69</v>
      </c>
      <c r="V24" s="54" t="s">
        <v>70</v>
      </c>
      <c r="W24" s="54" t="s">
        <v>71</v>
      </c>
      <c r="X24" s="54" t="s">
        <v>72</v>
      </c>
      <c r="Y24" s="54" t="s">
        <v>73</v>
      </c>
      <c r="Z24" s="54" t="s">
        <v>74</v>
      </c>
      <c r="AA24" s="54" t="s">
        <v>75</v>
      </c>
      <c r="AB24" s="54" t="s">
        <v>76</v>
      </c>
      <c r="AC24" s="54" t="s">
        <v>86</v>
      </c>
      <c r="AD24" s="85"/>
    </row>
    <row r="25" spans="1:30" ht="15.75" customHeight="1" x14ac:dyDescent="0.15">
      <c r="A25" s="216" t="s">
        <v>101</v>
      </c>
      <c r="B25" s="195"/>
      <c r="C25" s="107"/>
      <c r="D25" s="107"/>
      <c r="E25" s="107"/>
      <c r="F25" s="115"/>
      <c r="G25" s="107"/>
      <c r="H25" s="107"/>
      <c r="I25" s="107"/>
      <c r="J25" s="107"/>
      <c r="K25" s="107"/>
      <c r="L25" s="107"/>
      <c r="M25" s="107"/>
      <c r="N25" s="107"/>
      <c r="O25" s="116"/>
      <c r="P25" s="117"/>
      <c r="Q25" s="107"/>
      <c r="R25" s="107"/>
      <c r="S25" s="107"/>
      <c r="T25" s="107"/>
      <c r="U25" s="107"/>
      <c r="V25" s="107"/>
      <c r="W25" s="107"/>
      <c r="X25" s="107"/>
      <c r="Y25" s="107"/>
      <c r="Z25" s="107"/>
      <c r="AA25" s="107"/>
      <c r="AB25" s="107"/>
      <c r="AC25" s="118"/>
      <c r="AD25" s="63"/>
    </row>
    <row r="26" spans="1:30" ht="15.75" customHeight="1" x14ac:dyDescent="0.15">
      <c r="A26" s="210" t="s">
        <v>102</v>
      </c>
      <c r="B26" s="124">
        <v>0</v>
      </c>
      <c r="C26" s="110">
        <f t="shared" ref="C26:N26" si="26">$B26/12</f>
        <v>0</v>
      </c>
      <c r="D26" s="110">
        <f t="shared" si="26"/>
        <v>0</v>
      </c>
      <c r="E26" s="110">
        <f t="shared" si="26"/>
        <v>0</v>
      </c>
      <c r="F26" s="119">
        <f t="shared" si="26"/>
        <v>0</v>
      </c>
      <c r="G26" s="110">
        <f t="shared" si="26"/>
        <v>0</v>
      </c>
      <c r="H26" s="110">
        <f t="shared" si="26"/>
        <v>0</v>
      </c>
      <c r="I26" s="110">
        <f t="shared" si="26"/>
        <v>0</v>
      </c>
      <c r="J26" s="110">
        <f t="shared" si="26"/>
        <v>0</v>
      </c>
      <c r="K26" s="110">
        <f t="shared" si="26"/>
        <v>0</v>
      </c>
      <c r="L26" s="110">
        <f t="shared" si="26"/>
        <v>0</v>
      </c>
      <c r="M26" s="110">
        <f t="shared" si="26"/>
        <v>0</v>
      </c>
      <c r="N26" s="110">
        <f t="shared" si="26"/>
        <v>0</v>
      </c>
      <c r="O26" s="120">
        <f t="shared" ref="O26:O30" si="27">SUM(C26:N26)</f>
        <v>0</v>
      </c>
      <c r="P26" s="121">
        <v>15600</v>
      </c>
      <c r="Q26" s="110">
        <f t="shared" ref="Q26:AB26" si="28">$P26/12</f>
        <v>1300</v>
      </c>
      <c r="R26" s="110">
        <f t="shared" si="28"/>
        <v>1300</v>
      </c>
      <c r="S26" s="110">
        <f t="shared" si="28"/>
        <v>1300</v>
      </c>
      <c r="T26" s="110">
        <f t="shared" si="28"/>
        <v>1300</v>
      </c>
      <c r="U26" s="110">
        <f t="shared" si="28"/>
        <v>1300</v>
      </c>
      <c r="V26" s="110">
        <f t="shared" si="28"/>
        <v>1300</v>
      </c>
      <c r="W26" s="110">
        <f t="shared" si="28"/>
        <v>1300</v>
      </c>
      <c r="X26" s="110">
        <f t="shared" si="28"/>
        <v>1300</v>
      </c>
      <c r="Y26" s="110">
        <f t="shared" si="28"/>
        <v>1300</v>
      </c>
      <c r="Z26" s="110">
        <f t="shared" si="28"/>
        <v>1300</v>
      </c>
      <c r="AA26" s="110">
        <f t="shared" si="28"/>
        <v>1300</v>
      </c>
      <c r="AB26" s="110">
        <f t="shared" si="28"/>
        <v>1300</v>
      </c>
      <c r="AC26" s="122">
        <f t="shared" ref="AC26:AC30" si="29">SUM(Q26:AB26)</f>
        <v>15600</v>
      </c>
      <c r="AD26" s="91"/>
    </row>
    <row r="27" spans="1:30" ht="15.75" customHeight="1" x14ac:dyDescent="0.15">
      <c r="A27" s="210" t="s">
        <v>103</v>
      </c>
      <c r="B27" s="124">
        <v>0</v>
      </c>
      <c r="C27" s="110">
        <f t="shared" ref="C27:N27" si="30">$B27/12</f>
        <v>0</v>
      </c>
      <c r="D27" s="110">
        <f t="shared" si="30"/>
        <v>0</v>
      </c>
      <c r="E27" s="110">
        <f t="shared" si="30"/>
        <v>0</v>
      </c>
      <c r="F27" s="119">
        <f t="shared" si="30"/>
        <v>0</v>
      </c>
      <c r="G27" s="110">
        <f t="shared" si="30"/>
        <v>0</v>
      </c>
      <c r="H27" s="110">
        <f t="shared" si="30"/>
        <v>0</v>
      </c>
      <c r="I27" s="110">
        <f t="shared" si="30"/>
        <v>0</v>
      </c>
      <c r="J27" s="110">
        <f t="shared" si="30"/>
        <v>0</v>
      </c>
      <c r="K27" s="110">
        <f t="shared" si="30"/>
        <v>0</v>
      </c>
      <c r="L27" s="110">
        <f t="shared" si="30"/>
        <v>0</v>
      </c>
      <c r="M27" s="110">
        <f t="shared" si="30"/>
        <v>0</v>
      </c>
      <c r="N27" s="110">
        <f t="shared" si="30"/>
        <v>0</v>
      </c>
      <c r="O27" s="120">
        <f t="shared" si="27"/>
        <v>0</v>
      </c>
      <c r="P27" s="121">
        <v>15600</v>
      </c>
      <c r="Q27" s="110">
        <f t="shared" ref="Q27:AB27" si="31">$P27/12</f>
        <v>1300</v>
      </c>
      <c r="R27" s="110">
        <f t="shared" si="31"/>
        <v>1300</v>
      </c>
      <c r="S27" s="110">
        <f t="shared" si="31"/>
        <v>1300</v>
      </c>
      <c r="T27" s="110">
        <f t="shared" si="31"/>
        <v>1300</v>
      </c>
      <c r="U27" s="110">
        <f t="shared" si="31"/>
        <v>1300</v>
      </c>
      <c r="V27" s="110">
        <f t="shared" si="31"/>
        <v>1300</v>
      </c>
      <c r="W27" s="110">
        <f t="shared" si="31"/>
        <v>1300</v>
      </c>
      <c r="X27" s="110">
        <f t="shared" si="31"/>
        <v>1300</v>
      </c>
      <c r="Y27" s="110">
        <f t="shared" si="31"/>
        <v>1300</v>
      </c>
      <c r="Z27" s="110">
        <f t="shared" si="31"/>
        <v>1300</v>
      </c>
      <c r="AA27" s="110">
        <f t="shared" si="31"/>
        <v>1300</v>
      </c>
      <c r="AB27" s="110">
        <f t="shared" si="31"/>
        <v>1300</v>
      </c>
      <c r="AC27" s="122">
        <f t="shared" si="29"/>
        <v>15600</v>
      </c>
      <c r="AD27" s="91"/>
    </row>
    <row r="28" spans="1:30" ht="15.75" customHeight="1" x14ac:dyDescent="0.15">
      <c r="A28" s="210" t="s">
        <v>104</v>
      </c>
      <c r="B28" s="124">
        <v>36000</v>
      </c>
      <c r="C28" s="110"/>
      <c r="D28" s="110"/>
      <c r="E28" s="110">
        <f t="shared" ref="E28:N28" si="32">$B28/12</f>
        <v>3000</v>
      </c>
      <c r="F28" s="119">
        <f t="shared" si="32"/>
        <v>3000</v>
      </c>
      <c r="G28" s="110">
        <f t="shared" si="32"/>
        <v>3000</v>
      </c>
      <c r="H28" s="110">
        <f t="shared" si="32"/>
        <v>3000</v>
      </c>
      <c r="I28" s="110">
        <f t="shared" si="32"/>
        <v>3000</v>
      </c>
      <c r="J28" s="110">
        <f t="shared" si="32"/>
        <v>3000</v>
      </c>
      <c r="K28" s="110">
        <f t="shared" si="32"/>
        <v>3000</v>
      </c>
      <c r="L28" s="110">
        <f t="shared" si="32"/>
        <v>3000</v>
      </c>
      <c r="M28" s="110">
        <f t="shared" si="32"/>
        <v>3000</v>
      </c>
      <c r="N28" s="110">
        <f t="shared" si="32"/>
        <v>3000</v>
      </c>
      <c r="O28" s="120">
        <f t="shared" si="27"/>
        <v>30000</v>
      </c>
      <c r="P28" s="121">
        <v>38000</v>
      </c>
      <c r="Q28" s="110">
        <f t="shared" ref="Q28:AB28" si="33">$P28/12</f>
        <v>3166.6666666666665</v>
      </c>
      <c r="R28" s="110">
        <f t="shared" si="33"/>
        <v>3166.6666666666665</v>
      </c>
      <c r="S28" s="110">
        <f t="shared" si="33"/>
        <v>3166.6666666666665</v>
      </c>
      <c r="T28" s="110">
        <f t="shared" si="33"/>
        <v>3166.6666666666665</v>
      </c>
      <c r="U28" s="110">
        <f t="shared" si="33"/>
        <v>3166.6666666666665</v>
      </c>
      <c r="V28" s="110">
        <f t="shared" si="33"/>
        <v>3166.6666666666665</v>
      </c>
      <c r="W28" s="110">
        <f t="shared" si="33"/>
        <v>3166.6666666666665</v>
      </c>
      <c r="X28" s="110">
        <f t="shared" si="33"/>
        <v>3166.6666666666665</v>
      </c>
      <c r="Y28" s="110">
        <f t="shared" si="33"/>
        <v>3166.6666666666665</v>
      </c>
      <c r="Z28" s="110">
        <f t="shared" si="33"/>
        <v>3166.6666666666665</v>
      </c>
      <c r="AA28" s="110">
        <f t="shared" si="33"/>
        <v>3166.6666666666665</v>
      </c>
      <c r="AB28" s="110">
        <f t="shared" si="33"/>
        <v>3166.6666666666665</v>
      </c>
      <c r="AC28" s="122">
        <f t="shared" si="29"/>
        <v>38000</v>
      </c>
      <c r="AD28" s="91"/>
    </row>
    <row r="29" spans="1:30" ht="15.75" customHeight="1" x14ac:dyDescent="0.15">
      <c r="A29" s="210" t="s">
        <v>105</v>
      </c>
      <c r="B29" s="124">
        <v>36000</v>
      </c>
      <c r="C29" s="110"/>
      <c r="D29" s="110"/>
      <c r="E29" s="110"/>
      <c r="F29" s="119"/>
      <c r="G29" s="110"/>
      <c r="H29" s="110"/>
      <c r="I29" s="110">
        <f t="shared" ref="I29:N29" si="34">$B29/12</f>
        <v>3000</v>
      </c>
      <c r="J29" s="110">
        <f t="shared" si="34"/>
        <v>3000</v>
      </c>
      <c r="K29" s="110">
        <f t="shared" si="34"/>
        <v>3000</v>
      </c>
      <c r="L29" s="110">
        <f t="shared" si="34"/>
        <v>3000</v>
      </c>
      <c r="M29" s="110">
        <f t="shared" si="34"/>
        <v>3000</v>
      </c>
      <c r="N29" s="110">
        <f t="shared" si="34"/>
        <v>3000</v>
      </c>
      <c r="O29" s="120">
        <f t="shared" si="27"/>
        <v>18000</v>
      </c>
      <c r="P29" s="121">
        <v>36000</v>
      </c>
      <c r="Q29" s="110">
        <f t="shared" ref="Q29:AB29" si="35">$P29/12</f>
        <v>3000</v>
      </c>
      <c r="R29" s="110">
        <f t="shared" si="35"/>
        <v>3000</v>
      </c>
      <c r="S29" s="110">
        <f t="shared" si="35"/>
        <v>3000</v>
      </c>
      <c r="T29" s="110">
        <f t="shared" si="35"/>
        <v>3000</v>
      </c>
      <c r="U29" s="110">
        <f t="shared" si="35"/>
        <v>3000</v>
      </c>
      <c r="V29" s="110">
        <f t="shared" si="35"/>
        <v>3000</v>
      </c>
      <c r="W29" s="110">
        <f t="shared" si="35"/>
        <v>3000</v>
      </c>
      <c r="X29" s="110">
        <f t="shared" si="35"/>
        <v>3000</v>
      </c>
      <c r="Y29" s="110">
        <f t="shared" si="35"/>
        <v>3000</v>
      </c>
      <c r="Z29" s="110">
        <f t="shared" si="35"/>
        <v>3000</v>
      </c>
      <c r="AA29" s="110">
        <f t="shared" si="35"/>
        <v>3000</v>
      </c>
      <c r="AB29" s="110">
        <f t="shared" si="35"/>
        <v>3000</v>
      </c>
      <c r="AC29" s="122">
        <f t="shared" si="29"/>
        <v>36000</v>
      </c>
      <c r="AD29" s="91"/>
    </row>
    <row r="30" spans="1:30" ht="15.75" customHeight="1" x14ac:dyDescent="0.15">
      <c r="A30" s="210" t="s">
        <v>106</v>
      </c>
      <c r="B30" s="124">
        <v>6800</v>
      </c>
      <c r="C30" s="90">
        <v>0</v>
      </c>
      <c r="D30" s="90">
        <v>0</v>
      </c>
      <c r="E30" s="90">
        <v>0</v>
      </c>
      <c r="F30" s="119"/>
      <c r="G30" s="110"/>
      <c r="H30" s="110"/>
      <c r="I30" s="110"/>
      <c r="J30" s="110">
        <f t="shared" ref="J30:N30" si="36">$B30/12</f>
        <v>566.66666666666663</v>
      </c>
      <c r="K30" s="110">
        <f t="shared" si="36"/>
        <v>566.66666666666663</v>
      </c>
      <c r="L30" s="110">
        <f t="shared" si="36"/>
        <v>566.66666666666663</v>
      </c>
      <c r="M30" s="110">
        <f t="shared" si="36"/>
        <v>566.66666666666663</v>
      </c>
      <c r="N30" s="110">
        <f t="shared" si="36"/>
        <v>566.66666666666663</v>
      </c>
      <c r="O30" s="120">
        <f t="shared" si="27"/>
        <v>2833.333333333333</v>
      </c>
      <c r="P30" s="121">
        <v>8000</v>
      </c>
      <c r="Q30" s="110">
        <f t="shared" ref="Q30:AB30" si="37">$P30/12</f>
        <v>666.66666666666663</v>
      </c>
      <c r="R30" s="110">
        <f t="shared" si="37"/>
        <v>666.66666666666663</v>
      </c>
      <c r="S30" s="110">
        <f t="shared" si="37"/>
        <v>666.66666666666663</v>
      </c>
      <c r="T30" s="110">
        <f t="shared" si="37"/>
        <v>666.66666666666663</v>
      </c>
      <c r="U30" s="110">
        <f t="shared" si="37"/>
        <v>666.66666666666663</v>
      </c>
      <c r="V30" s="110">
        <f t="shared" si="37"/>
        <v>666.66666666666663</v>
      </c>
      <c r="W30" s="110">
        <f t="shared" si="37"/>
        <v>666.66666666666663</v>
      </c>
      <c r="X30" s="110">
        <f t="shared" si="37"/>
        <v>666.66666666666663</v>
      </c>
      <c r="Y30" s="110">
        <f t="shared" si="37"/>
        <v>666.66666666666663</v>
      </c>
      <c r="Z30" s="110">
        <f t="shared" si="37"/>
        <v>666.66666666666663</v>
      </c>
      <c r="AA30" s="110">
        <f t="shared" si="37"/>
        <v>666.66666666666663</v>
      </c>
      <c r="AB30" s="110">
        <f t="shared" si="37"/>
        <v>666.66666666666663</v>
      </c>
      <c r="AC30" s="122">
        <f t="shared" si="29"/>
        <v>8000.0000000000009</v>
      </c>
      <c r="AD30" s="91"/>
    </row>
    <row r="31" spans="1:30" ht="15.75" customHeight="1" x14ac:dyDescent="0.15">
      <c r="A31" s="216" t="s">
        <v>107</v>
      </c>
      <c r="B31" s="110"/>
      <c r="C31" s="110"/>
      <c r="D31" s="110"/>
      <c r="E31" s="110"/>
      <c r="F31" s="119"/>
      <c r="G31" s="110"/>
      <c r="H31" s="110"/>
      <c r="I31" s="110"/>
      <c r="J31" s="110"/>
      <c r="K31" s="110"/>
      <c r="L31" s="110"/>
      <c r="M31" s="110"/>
      <c r="N31" s="110"/>
      <c r="O31" s="120"/>
      <c r="P31" s="123"/>
      <c r="Q31" s="110"/>
      <c r="R31" s="110"/>
      <c r="S31" s="110"/>
      <c r="T31" s="110"/>
      <c r="U31" s="110"/>
      <c r="V31" s="110"/>
      <c r="W31" s="110"/>
      <c r="X31" s="110"/>
      <c r="Y31" s="110"/>
      <c r="Z31" s="110"/>
      <c r="AA31" s="110"/>
      <c r="AB31" s="110"/>
      <c r="AC31" s="122"/>
      <c r="AD31" s="91"/>
    </row>
    <row r="32" spans="1:30" ht="15.75" customHeight="1" x14ac:dyDescent="0.15">
      <c r="A32" s="210" t="s">
        <v>108</v>
      </c>
      <c r="B32" s="124">
        <v>3000</v>
      </c>
      <c r="C32" s="110"/>
      <c r="D32" s="110"/>
      <c r="E32" s="110"/>
      <c r="F32" s="119"/>
      <c r="G32" s="110"/>
      <c r="H32" s="110"/>
      <c r="I32" s="110"/>
      <c r="J32" s="110"/>
      <c r="K32" s="110">
        <f t="shared" ref="K32:N32" si="38">$B32/12</f>
        <v>250</v>
      </c>
      <c r="L32" s="110">
        <f t="shared" si="38"/>
        <v>250</v>
      </c>
      <c r="M32" s="110">
        <f t="shared" si="38"/>
        <v>250</v>
      </c>
      <c r="N32" s="110">
        <f t="shared" si="38"/>
        <v>250</v>
      </c>
      <c r="O32" s="120">
        <f t="shared" ref="O32:O39" si="39">SUM(C32:N32)</f>
        <v>1000</v>
      </c>
      <c r="P32" s="121">
        <v>13000</v>
      </c>
      <c r="Q32" s="110">
        <f t="shared" ref="Q32:AB32" si="40">$P32/12</f>
        <v>1083.3333333333333</v>
      </c>
      <c r="R32" s="110">
        <f t="shared" si="40"/>
        <v>1083.3333333333333</v>
      </c>
      <c r="S32" s="110">
        <f t="shared" si="40"/>
        <v>1083.3333333333333</v>
      </c>
      <c r="T32" s="110">
        <f t="shared" si="40"/>
        <v>1083.3333333333333</v>
      </c>
      <c r="U32" s="110">
        <f t="shared" si="40"/>
        <v>1083.3333333333333</v>
      </c>
      <c r="V32" s="110">
        <f t="shared" si="40"/>
        <v>1083.3333333333333</v>
      </c>
      <c r="W32" s="110">
        <f t="shared" si="40"/>
        <v>1083.3333333333333</v>
      </c>
      <c r="X32" s="110">
        <f t="shared" si="40"/>
        <v>1083.3333333333333</v>
      </c>
      <c r="Y32" s="110">
        <f t="shared" si="40"/>
        <v>1083.3333333333333</v>
      </c>
      <c r="Z32" s="110">
        <f t="shared" si="40"/>
        <v>1083.3333333333333</v>
      </c>
      <c r="AA32" s="110">
        <f t="shared" si="40"/>
        <v>1083.3333333333333</v>
      </c>
      <c r="AB32" s="110">
        <f t="shared" si="40"/>
        <v>1083.3333333333333</v>
      </c>
      <c r="AC32" s="122">
        <f t="shared" ref="AC32:AC39" si="41">SUM(Q32:AB32)</f>
        <v>13000.000000000002</v>
      </c>
      <c r="AD32" s="91"/>
    </row>
    <row r="33" spans="1:30" ht="15.75" customHeight="1" x14ac:dyDescent="0.15">
      <c r="A33" s="217" t="s">
        <v>109</v>
      </c>
      <c r="B33" s="124">
        <v>500</v>
      </c>
      <c r="C33" s="110"/>
      <c r="D33" s="110"/>
      <c r="E33" s="110"/>
      <c r="F33" s="119"/>
      <c r="G33" s="110">
        <f t="shared" ref="G33:N33" si="42">$B33</f>
        <v>500</v>
      </c>
      <c r="H33" s="110">
        <f t="shared" si="42"/>
        <v>500</v>
      </c>
      <c r="I33" s="110">
        <f t="shared" si="42"/>
        <v>500</v>
      </c>
      <c r="J33" s="110">
        <f t="shared" si="42"/>
        <v>500</v>
      </c>
      <c r="K33" s="110">
        <f t="shared" si="42"/>
        <v>500</v>
      </c>
      <c r="L33" s="110">
        <f t="shared" si="42"/>
        <v>500</v>
      </c>
      <c r="M33" s="110">
        <f t="shared" si="42"/>
        <v>500</v>
      </c>
      <c r="N33" s="110">
        <f t="shared" si="42"/>
        <v>500</v>
      </c>
      <c r="O33" s="120">
        <f t="shared" si="39"/>
        <v>4000</v>
      </c>
      <c r="P33" s="121">
        <v>850</v>
      </c>
      <c r="Q33" s="110">
        <f t="shared" ref="Q33:AB33" si="43">$P33</f>
        <v>850</v>
      </c>
      <c r="R33" s="110">
        <f t="shared" si="43"/>
        <v>850</v>
      </c>
      <c r="S33" s="110">
        <f t="shared" si="43"/>
        <v>850</v>
      </c>
      <c r="T33" s="110">
        <f t="shared" si="43"/>
        <v>850</v>
      </c>
      <c r="U33" s="110">
        <f t="shared" si="43"/>
        <v>850</v>
      </c>
      <c r="V33" s="110">
        <f t="shared" si="43"/>
        <v>850</v>
      </c>
      <c r="W33" s="110">
        <f t="shared" si="43"/>
        <v>850</v>
      </c>
      <c r="X33" s="110">
        <f t="shared" si="43"/>
        <v>850</v>
      </c>
      <c r="Y33" s="110">
        <f t="shared" si="43"/>
        <v>850</v>
      </c>
      <c r="Z33" s="110">
        <f t="shared" si="43"/>
        <v>850</v>
      </c>
      <c r="AA33" s="110">
        <f t="shared" si="43"/>
        <v>850</v>
      </c>
      <c r="AB33" s="110">
        <f t="shared" si="43"/>
        <v>850</v>
      </c>
      <c r="AC33" s="122">
        <f t="shared" si="41"/>
        <v>10200</v>
      </c>
      <c r="AD33" s="91"/>
    </row>
    <row r="34" spans="1:30" ht="15.75" customHeight="1" x14ac:dyDescent="0.15">
      <c r="A34" s="217" t="s">
        <v>110</v>
      </c>
      <c r="B34" s="124">
        <v>250</v>
      </c>
      <c r="C34" s="110"/>
      <c r="D34" s="110"/>
      <c r="E34" s="110"/>
      <c r="F34" s="119">
        <f t="shared" ref="F34:N34" si="44">$B34</f>
        <v>250</v>
      </c>
      <c r="G34" s="110">
        <f t="shared" si="44"/>
        <v>250</v>
      </c>
      <c r="H34" s="110">
        <f t="shared" si="44"/>
        <v>250</v>
      </c>
      <c r="I34" s="110">
        <f t="shared" si="44"/>
        <v>250</v>
      </c>
      <c r="J34" s="110">
        <f t="shared" si="44"/>
        <v>250</v>
      </c>
      <c r="K34" s="110">
        <f t="shared" si="44"/>
        <v>250</v>
      </c>
      <c r="L34" s="110">
        <f t="shared" si="44"/>
        <v>250</v>
      </c>
      <c r="M34" s="110">
        <f t="shared" si="44"/>
        <v>250</v>
      </c>
      <c r="N34" s="110">
        <f t="shared" si="44"/>
        <v>250</v>
      </c>
      <c r="O34" s="120">
        <f t="shared" si="39"/>
        <v>2250</v>
      </c>
      <c r="P34" s="121">
        <v>1000</v>
      </c>
      <c r="Q34" s="110">
        <f t="shared" ref="Q34:AB34" si="45">$P34</f>
        <v>1000</v>
      </c>
      <c r="R34" s="110">
        <f t="shared" si="45"/>
        <v>1000</v>
      </c>
      <c r="S34" s="110">
        <f t="shared" si="45"/>
        <v>1000</v>
      </c>
      <c r="T34" s="110">
        <f t="shared" si="45"/>
        <v>1000</v>
      </c>
      <c r="U34" s="110">
        <f t="shared" si="45"/>
        <v>1000</v>
      </c>
      <c r="V34" s="110">
        <f t="shared" si="45"/>
        <v>1000</v>
      </c>
      <c r="W34" s="110">
        <f t="shared" si="45"/>
        <v>1000</v>
      </c>
      <c r="X34" s="110">
        <f t="shared" si="45"/>
        <v>1000</v>
      </c>
      <c r="Y34" s="110">
        <f t="shared" si="45"/>
        <v>1000</v>
      </c>
      <c r="Z34" s="110">
        <f t="shared" si="45"/>
        <v>1000</v>
      </c>
      <c r="AA34" s="110">
        <f t="shared" si="45"/>
        <v>1000</v>
      </c>
      <c r="AB34" s="110">
        <f t="shared" si="45"/>
        <v>1000</v>
      </c>
      <c r="AC34" s="122">
        <f t="shared" si="41"/>
        <v>12000</v>
      </c>
      <c r="AD34" s="91"/>
    </row>
    <row r="35" spans="1:30" ht="15.75" customHeight="1" x14ac:dyDescent="0.15">
      <c r="A35" s="217" t="s">
        <v>111</v>
      </c>
      <c r="B35" s="124">
        <v>150</v>
      </c>
      <c r="C35" s="110"/>
      <c r="D35" s="110"/>
      <c r="E35" s="110"/>
      <c r="F35" s="119">
        <f t="shared" ref="F35:N35" si="46">$B35</f>
        <v>150</v>
      </c>
      <c r="G35" s="110">
        <f t="shared" si="46"/>
        <v>150</v>
      </c>
      <c r="H35" s="110">
        <f t="shared" si="46"/>
        <v>150</v>
      </c>
      <c r="I35" s="110">
        <f t="shared" si="46"/>
        <v>150</v>
      </c>
      <c r="J35" s="110">
        <f t="shared" si="46"/>
        <v>150</v>
      </c>
      <c r="K35" s="110">
        <f t="shared" si="46"/>
        <v>150</v>
      </c>
      <c r="L35" s="110">
        <f t="shared" si="46"/>
        <v>150</v>
      </c>
      <c r="M35" s="110">
        <f t="shared" si="46"/>
        <v>150</v>
      </c>
      <c r="N35" s="110">
        <f t="shared" si="46"/>
        <v>150</v>
      </c>
      <c r="O35" s="120">
        <f t="shared" si="39"/>
        <v>1350</v>
      </c>
      <c r="P35" s="121">
        <v>420</v>
      </c>
      <c r="Q35" s="110">
        <f t="shared" ref="Q35:AB35" si="47">$P35</f>
        <v>420</v>
      </c>
      <c r="R35" s="110">
        <f t="shared" si="47"/>
        <v>420</v>
      </c>
      <c r="S35" s="110">
        <f t="shared" si="47"/>
        <v>420</v>
      </c>
      <c r="T35" s="110">
        <f t="shared" si="47"/>
        <v>420</v>
      </c>
      <c r="U35" s="110">
        <f t="shared" si="47"/>
        <v>420</v>
      </c>
      <c r="V35" s="110">
        <f t="shared" si="47"/>
        <v>420</v>
      </c>
      <c r="W35" s="110">
        <f t="shared" si="47"/>
        <v>420</v>
      </c>
      <c r="X35" s="110">
        <f t="shared" si="47"/>
        <v>420</v>
      </c>
      <c r="Y35" s="110">
        <f t="shared" si="47"/>
        <v>420</v>
      </c>
      <c r="Z35" s="110">
        <f t="shared" si="47"/>
        <v>420</v>
      </c>
      <c r="AA35" s="110">
        <f t="shared" si="47"/>
        <v>420</v>
      </c>
      <c r="AB35" s="110">
        <f t="shared" si="47"/>
        <v>420</v>
      </c>
      <c r="AC35" s="122">
        <f t="shared" si="41"/>
        <v>5040</v>
      </c>
      <c r="AD35" s="91"/>
    </row>
    <row r="36" spans="1:30" ht="15.75" customHeight="1" x14ac:dyDescent="0.15">
      <c r="A36" s="217" t="s">
        <v>112</v>
      </c>
      <c r="B36" s="124">
        <v>350</v>
      </c>
      <c r="C36" s="110"/>
      <c r="D36" s="110"/>
      <c r="E36" s="110"/>
      <c r="F36" s="119">
        <f t="shared" ref="F36:N36" si="48">$B36</f>
        <v>350</v>
      </c>
      <c r="G36" s="110">
        <f t="shared" si="48"/>
        <v>350</v>
      </c>
      <c r="H36" s="110">
        <f t="shared" si="48"/>
        <v>350</v>
      </c>
      <c r="I36" s="110">
        <f t="shared" si="48"/>
        <v>350</v>
      </c>
      <c r="J36" s="110">
        <f t="shared" si="48"/>
        <v>350</v>
      </c>
      <c r="K36" s="110">
        <f t="shared" si="48"/>
        <v>350</v>
      </c>
      <c r="L36" s="110">
        <f t="shared" si="48"/>
        <v>350</v>
      </c>
      <c r="M36" s="110">
        <f t="shared" si="48"/>
        <v>350</v>
      </c>
      <c r="N36" s="110">
        <f t="shared" si="48"/>
        <v>350</v>
      </c>
      <c r="O36" s="120">
        <f t="shared" si="39"/>
        <v>3150</v>
      </c>
      <c r="P36" s="121">
        <v>3000</v>
      </c>
      <c r="Q36" s="110">
        <f t="shared" ref="Q36:AB36" si="49">$P36</f>
        <v>3000</v>
      </c>
      <c r="R36" s="110">
        <f t="shared" si="49"/>
        <v>3000</v>
      </c>
      <c r="S36" s="110">
        <f t="shared" si="49"/>
        <v>3000</v>
      </c>
      <c r="T36" s="110">
        <f t="shared" si="49"/>
        <v>3000</v>
      </c>
      <c r="U36" s="110">
        <f t="shared" si="49"/>
        <v>3000</v>
      </c>
      <c r="V36" s="110">
        <f t="shared" si="49"/>
        <v>3000</v>
      </c>
      <c r="W36" s="110">
        <f t="shared" si="49"/>
        <v>3000</v>
      </c>
      <c r="X36" s="110">
        <f t="shared" si="49"/>
        <v>3000</v>
      </c>
      <c r="Y36" s="110">
        <f t="shared" si="49"/>
        <v>3000</v>
      </c>
      <c r="Z36" s="110">
        <f t="shared" si="49"/>
        <v>3000</v>
      </c>
      <c r="AA36" s="110">
        <f t="shared" si="49"/>
        <v>3000</v>
      </c>
      <c r="AB36" s="110">
        <f t="shared" si="49"/>
        <v>3000</v>
      </c>
      <c r="AC36" s="122">
        <f t="shared" si="41"/>
        <v>36000</v>
      </c>
      <c r="AD36" s="91"/>
    </row>
    <row r="37" spans="1:30" ht="15.75" customHeight="1" x14ac:dyDescent="0.15">
      <c r="A37" s="217" t="s">
        <v>113</v>
      </c>
      <c r="B37" s="124"/>
      <c r="C37" s="125">
        <v>6000</v>
      </c>
      <c r="D37" s="110"/>
      <c r="E37" s="110"/>
      <c r="F37" s="119"/>
      <c r="G37" s="110"/>
      <c r="H37" s="110"/>
      <c r="I37" s="110"/>
      <c r="J37" s="110"/>
      <c r="K37" s="110"/>
      <c r="L37" s="110"/>
      <c r="M37" s="110"/>
      <c r="N37" s="110"/>
      <c r="O37" s="120">
        <f t="shared" si="39"/>
        <v>6000</v>
      </c>
      <c r="P37" s="126"/>
      <c r="Q37" s="125">
        <v>15000</v>
      </c>
      <c r="R37" s="110"/>
      <c r="S37" s="110"/>
      <c r="T37" s="110"/>
      <c r="U37" s="110"/>
      <c r="V37" s="110"/>
      <c r="W37" s="110"/>
      <c r="X37" s="110"/>
      <c r="Y37" s="110"/>
      <c r="Z37" s="110"/>
      <c r="AA37" s="110"/>
      <c r="AB37" s="110"/>
      <c r="AC37" s="122">
        <f t="shared" si="41"/>
        <v>15000</v>
      </c>
      <c r="AD37" s="91"/>
    </row>
    <row r="38" spans="1:30" ht="15.75" customHeight="1" x14ac:dyDescent="0.15">
      <c r="A38" s="217" t="s">
        <v>114</v>
      </c>
      <c r="B38" s="124">
        <v>150</v>
      </c>
      <c r="C38" s="110">
        <f t="shared" ref="C38:N38" si="50">$B38</f>
        <v>150</v>
      </c>
      <c r="D38" s="110">
        <f t="shared" si="50"/>
        <v>150</v>
      </c>
      <c r="E38" s="110">
        <f t="shared" si="50"/>
        <v>150</v>
      </c>
      <c r="F38" s="119">
        <f t="shared" si="50"/>
        <v>150</v>
      </c>
      <c r="G38" s="110">
        <f t="shared" si="50"/>
        <v>150</v>
      </c>
      <c r="H38" s="110">
        <f t="shared" si="50"/>
        <v>150</v>
      </c>
      <c r="I38" s="110">
        <f t="shared" si="50"/>
        <v>150</v>
      </c>
      <c r="J38" s="110">
        <f t="shared" si="50"/>
        <v>150</v>
      </c>
      <c r="K38" s="110">
        <f t="shared" si="50"/>
        <v>150</v>
      </c>
      <c r="L38" s="110">
        <f t="shared" si="50"/>
        <v>150</v>
      </c>
      <c r="M38" s="110">
        <f t="shared" si="50"/>
        <v>150</v>
      </c>
      <c r="N38" s="110">
        <f t="shared" si="50"/>
        <v>150</v>
      </c>
      <c r="O38" s="120">
        <f t="shared" si="39"/>
        <v>1800</v>
      </c>
      <c r="P38" s="121">
        <v>200</v>
      </c>
      <c r="Q38" s="110">
        <f t="shared" ref="Q38:AB38" si="51">$P38</f>
        <v>200</v>
      </c>
      <c r="R38" s="110">
        <f t="shared" si="51"/>
        <v>200</v>
      </c>
      <c r="S38" s="110">
        <f t="shared" si="51"/>
        <v>200</v>
      </c>
      <c r="T38" s="110">
        <f t="shared" si="51"/>
        <v>200</v>
      </c>
      <c r="U38" s="110">
        <f t="shared" si="51"/>
        <v>200</v>
      </c>
      <c r="V38" s="110">
        <f t="shared" si="51"/>
        <v>200</v>
      </c>
      <c r="W38" s="110">
        <f t="shared" si="51"/>
        <v>200</v>
      </c>
      <c r="X38" s="110">
        <f t="shared" si="51"/>
        <v>200</v>
      </c>
      <c r="Y38" s="110">
        <f t="shared" si="51"/>
        <v>200</v>
      </c>
      <c r="Z38" s="110">
        <f t="shared" si="51"/>
        <v>200</v>
      </c>
      <c r="AA38" s="110">
        <f t="shared" si="51"/>
        <v>200</v>
      </c>
      <c r="AB38" s="110">
        <f t="shared" si="51"/>
        <v>200</v>
      </c>
      <c r="AC38" s="122">
        <f t="shared" si="41"/>
        <v>2400</v>
      </c>
      <c r="AD38" s="91"/>
    </row>
    <row r="39" spans="1:30" ht="15.75" customHeight="1" x14ac:dyDescent="0.15">
      <c r="A39" s="210" t="s">
        <v>115</v>
      </c>
      <c r="B39" s="124">
        <v>500</v>
      </c>
      <c r="C39" s="110">
        <f t="shared" ref="C39:N39" si="52">$B39</f>
        <v>500</v>
      </c>
      <c r="D39" s="110">
        <f t="shared" si="52"/>
        <v>500</v>
      </c>
      <c r="E39" s="110">
        <f t="shared" si="52"/>
        <v>500</v>
      </c>
      <c r="F39" s="119">
        <f t="shared" si="52"/>
        <v>500</v>
      </c>
      <c r="G39" s="110">
        <f t="shared" si="52"/>
        <v>500</v>
      </c>
      <c r="H39" s="110">
        <f t="shared" si="52"/>
        <v>500</v>
      </c>
      <c r="I39" s="110">
        <f t="shared" si="52"/>
        <v>500</v>
      </c>
      <c r="J39" s="110">
        <f t="shared" si="52"/>
        <v>500</v>
      </c>
      <c r="K39" s="110">
        <f t="shared" si="52"/>
        <v>500</v>
      </c>
      <c r="L39" s="110">
        <f t="shared" si="52"/>
        <v>500</v>
      </c>
      <c r="M39" s="110">
        <f t="shared" si="52"/>
        <v>500</v>
      </c>
      <c r="N39" s="110">
        <f t="shared" si="52"/>
        <v>500</v>
      </c>
      <c r="O39" s="120">
        <f t="shared" si="39"/>
        <v>6000</v>
      </c>
      <c r="P39" s="121">
        <v>1500</v>
      </c>
      <c r="Q39" s="110">
        <f t="shared" ref="Q39:AB39" si="53">$P39</f>
        <v>1500</v>
      </c>
      <c r="R39" s="110">
        <f t="shared" si="53"/>
        <v>1500</v>
      </c>
      <c r="S39" s="110">
        <f t="shared" si="53"/>
        <v>1500</v>
      </c>
      <c r="T39" s="110">
        <f t="shared" si="53"/>
        <v>1500</v>
      </c>
      <c r="U39" s="110">
        <f t="shared" si="53"/>
        <v>1500</v>
      </c>
      <c r="V39" s="110">
        <f t="shared" si="53"/>
        <v>1500</v>
      </c>
      <c r="W39" s="110">
        <f t="shared" si="53"/>
        <v>1500</v>
      </c>
      <c r="X39" s="110">
        <f t="shared" si="53"/>
        <v>1500</v>
      </c>
      <c r="Y39" s="110">
        <f t="shared" si="53"/>
        <v>1500</v>
      </c>
      <c r="Z39" s="110">
        <f t="shared" si="53"/>
        <v>1500</v>
      </c>
      <c r="AA39" s="110">
        <f t="shared" si="53"/>
        <v>1500</v>
      </c>
      <c r="AB39" s="110">
        <f t="shared" si="53"/>
        <v>1500</v>
      </c>
      <c r="AC39" s="122">
        <f t="shared" si="41"/>
        <v>18000</v>
      </c>
      <c r="AD39" s="91"/>
    </row>
    <row r="40" spans="1:30" ht="15.75" customHeight="1" x14ac:dyDescent="0.15">
      <c r="A40" s="210"/>
      <c r="B40" s="110"/>
      <c r="C40" s="110"/>
      <c r="D40" s="110"/>
      <c r="E40" s="110"/>
      <c r="F40" s="119"/>
      <c r="G40" s="110"/>
      <c r="H40" s="110"/>
      <c r="I40" s="110"/>
      <c r="J40" s="110"/>
      <c r="K40" s="110"/>
      <c r="L40" s="110"/>
      <c r="M40" s="110"/>
      <c r="N40" s="110"/>
      <c r="O40" s="108"/>
      <c r="P40" s="123"/>
      <c r="Q40" s="110"/>
      <c r="R40" s="110"/>
      <c r="S40" s="110"/>
      <c r="T40" s="110"/>
      <c r="U40" s="110"/>
      <c r="V40" s="110"/>
      <c r="W40" s="110"/>
      <c r="X40" s="110"/>
      <c r="Y40" s="110"/>
      <c r="Z40" s="110"/>
      <c r="AA40" s="110"/>
      <c r="AB40" s="110"/>
      <c r="AC40" s="93"/>
      <c r="AD40" s="91"/>
    </row>
    <row r="41" spans="1:30" ht="15.75" customHeight="1" x14ac:dyDescent="0.15">
      <c r="A41" s="214" t="s">
        <v>95</v>
      </c>
      <c r="B41" s="110"/>
      <c r="C41" s="111">
        <f t="shared" ref="C41:O41" si="54">SUM(C26:C39)</f>
        <v>6650</v>
      </c>
      <c r="D41" s="111">
        <f t="shared" si="54"/>
        <v>650</v>
      </c>
      <c r="E41" s="111">
        <f t="shared" si="54"/>
        <v>3650</v>
      </c>
      <c r="F41" s="112">
        <f t="shared" si="54"/>
        <v>4400</v>
      </c>
      <c r="G41" s="111">
        <f t="shared" si="54"/>
        <v>4900</v>
      </c>
      <c r="H41" s="111">
        <f t="shared" si="54"/>
        <v>4900</v>
      </c>
      <c r="I41" s="111">
        <f t="shared" si="54"/>
        <v>7900</v>
      </c>
      <c r="J41" s="111">
        <f t="shared" si="54"/>
        <v>8466.6666666666679</v>
      </c>
      <c r="K41" s="111">
        <f t="shared" si="54"/>
        <v>8716.6666666666679</v>
      </c>
      <c r="L41" s="111">
        <f t="shared" si="54"/>
        <v>8716.6666666666679</v>
      </c>
      <c r="M41" s="111">
        <f t="shared" si="54"/>
        <v>8716.6666666666679</v>
      </c>
      <c r="N41" s="111">
        <f t="shared" si="54"/>
        <v>8716.6666666666679</v>
      </c>
      <c r="O41" s="127">
        <f t="shared" si="54"/>
        <v>76383.333333333343</v>
      </c>
      <c r="P41" s="123"/>
      <c r="Q41" s="111">
        <f t="shared" ref="Q41:AC41" si="55">SUM(Q26:Q39)</f>
        <v>32486.666666666664</v>
      </c>
      <c r="R41" s="111">
        <f t="shared" si="55"/>
        <v>17486.666666666664</v>
      </c>
      <c r="S41" s="111">
        <f t="shared" si="55"/>
        <v>17486.666666666664</v>
      </c>
      <c r="T41" s="111">
        <f t="shared" si="55"/>
        <v>17486.666666666664</v>
      </c>
      <c r="U41" s="111">
        <f t="shared" si="55"/>
        <v>17486.666666666664</v>
      </c>
      <c r="V41" s="111">
        <f t="shared" si="55"/>
        <v>17486.666666666664</v>
      </c>
      <c r="W41" s="111">
        <f t="shared" si="55"/>
        <v>17486.666666666664</v>
      </c>
      <c r="X41" s="111">
        <f t="shared" si="55"/>
        <v>17486.666666666664</v>
      </c>
      <c r="Y41" s="111">
        <f t="shared" si="55"/>
        <v>17486.666666666664</v>
      </c>
      <c r="Z41" s="111">
        <f t="shared" si="55"/>
        <v>17486.666666666664</v>
      </c>
      <c r="AA41" s="111">
        <f t="shared" si="55"/>
        <v>17486.666666666664</v>
      </c>
      <c r="AB41" s="111">
        <f t="shared" si="55"/>
        <v>17486.666666666664</v>
      </c>
      <c r="AC41" s="128">
        <f t="shared" si="55"/>
        <v>224840</v>
      </c>
      <c r="AD41" s="91"/>
    </row>
    <row r="42" spans="1:30" ht="15.75" customHeight="1" x14ac:dyDescent="0.15">
      <c r="A42" s="211"/>
      <c r="B42" s="129"/>
      <c r="C42" s="129"/>
      <c r="D42" s="129"/>
      <c r="E42" s="129"/>
      <c r="F42" s="130"/>
      <c r="G42" s="129"/>
      <c r="H42" s="129"/>
      <c r="I42" s="129"/>
      <c r="J42" s="129"/>
      <c r="K42" s="129"/>
      <c r="L42" s="129"/>
      <c r="M42" s="129"/>
      <c r="N42" s="129"/>
      <c r="O42" s="131"/>
      <c r="P42" s="132"/>
      <c r="Q42" s="129"/>
      <c r="R42" s="129"/>
      <c r="S42" s="129"/>
      <c r="T42" s="129"/>
      <c r="U42" s="129"/>
      <c r="V42" s="129"/>
      <c r="W42" s="129"/>
      <c r="X42" s="129"/>
      <c r="Y42" s="129"/>
      <c r="Z42" s="129"/>
      <c r="AA42" s="129"/>
      <c r="AB42" s="129"/>
      <c r="AC42" s="129"/>
      <c r="AD42" s="85"/>
    </row>
    <row r="43" spans="1:30" ht="15.75" customHeight="1" x14ac:dyDescent="0.15">
      <c r="A43" s="218" t="s">
        <v>116</v>
      </c>
      <c r="B43" s="134"/>
      <c r="C43" s="135">
        <f t="shared" ref="C43:AC43" si="56">C22 +C41</f>
        <v>7850</v>
      </c>
      <c r="D43" s="135">
        <f t="shared" si="56"/>
        <v>650</v>
      </c>
      <c r="E43" s="135">
        <f t="shared" si="56"/>
        <v>3650</v>
      </c>
      <c r="F43" s="136">
        <f t="shared" si="56"/>
        <v>4400</v>
      </c>
      <c r="G43" s="135">
        <f t="shared" si="56"/>
        <v>4900</v>
      </c>
      <c r="H43" s="135">
        <f t="shared" si="56"/>
        <v>4900</v>
      </c>
      <c r="I43" s="135">
        <f t="shared" si="56"/>
        <v>7900</v>
      </c>
      <c r="J43" s="135">
        <f t="shared" si="56"/>
        <v>9666.6666666666679</v>
      </c>
      <c r="K43" s="135">
        <f t="shared" si="56"/>
        <v>8716.6666666666679</v>
      </c>
      <c r="L43" s="135">
        <f t="shared" si="56"/>
        <v>8716.6666666666679</v>
      </c>
      <c r="M43" s="135">
        <f t="shared" si="56"/>
        <v>9917.6666666666679</v>
      </c>
      <c r="N43" s="135">
        <f t="shared" si="56"/>
        <v>9920.6666666666679</v>
      </c>
      <c r="O43" s="135">
        <f t="shared" si="56"/>
        <v>81188.333333333343</v>
      </c>
      <c r="P43" s="135">
        <f t="shared" si="56"/>
        <v>6005</v>
      </c>
      <c r="Q43" s="135">
        <f t="shared" si="56"/>
        <v>33731.666666666664</v>
      </c>
      <c r="R43" s="135">
        <f t="shared" si="56"/>
        <v>30436.666666666664</v>
      </c>
      <c r="S43" s="135">
        <f t="shared" si="56"/>
        <v>38286.666666666664</v>
      </c>
      <c r="T43" s="135">
        <f t="shared" si="56"/>
        <v>66486.666666666657</v>
      </c>
      <c r="U43" s="135">
        <f t="shared" si="56"/>
        <v>87486.666666666657</v>
      </c>
      <c r="V43" s="135">
        <f t="shared" si="56"/>
        <v>97486.666666666657</v>
      </c>
      <c r="W43" s="135">
        <f t="shared" si="56"/>
        <v>161486.66666666666</v>
      </c>
      <c r="X43" s="135">
        <f t="shared" si="56"/>
        <v>203486.66666666666</v>
      </c>
      <c r="Y43" s="135">
        <f t="shared" si="56"/>
        <v>47486.666666666664</v>
      </c>
      <c r="Z43" s="135">
        <f t="shared" si="56"/>
        <v>117486.66666666666</v>
      </c>
      <c r="AA43" s="135">
        <f t="shared" si="56"/>
        <v>107486.66666666666</v>
      </c>
      <c r="AB43" s="135">
        <f t="shared" si="56"/>
        <v>127486.66666666666</v>
      </c>
      <c r="AC43" s="135">
        <f t="shared" si="56"/>
        <v>1118835</v>
      </c>
      <c r="AD43" s="137"/>
    </row>
    <row r="44" spans="1:30" ht="15.75" customHeight="1" x14ac:dyDescent="0.15">
      <c r="A44" s="209"/>
      <c r="B44" s="59"/>
      <c r="C44" s="59"/>
      <c r="D44" s="59"/>
      <c r="E44" s="59"/>
      <c r="F44" s="80"/>
      <c r="G44" s="59"/>
      <c r="H44" s="59"/>
      <c r="I44" s="59"/>
      <c r="J44" s="59"/>
      <c r="K44" s="59"/>
      <c r="L44" s="59"/>
      <c r="M44" s="59"/>
      <c r="N44" s="59"/>
      <c r="O44" s="138"/>
      <c r="P44" s="82"/>
      <c r="Q44" s="59"/>
      <c r="R44" s="59"/>
      <c r="S44" s="59"/>
      <c r="T44" s="59"/>
      <c r="U44" s="59"/>
      <c r="V44" s="59"/>
      <c r="W44" s="59"/>
      <c r="X44" s="59"/>
      <c r="Y44" s="59"/>
      <c r="Z44" s="59"/>
      <c r="AA44" s="59"/>
      <c r="AB44" s="59"/>
      <c r="AC44" s="59"/>
      <c r="AD44" s="63"/>
    </row>
    <row r="45" spans="1:30" ht="15.75" customHeight="1" x14ac:dyDescent="0.15">
      <c r="A45" s="211"/>
      <c r="B45" s="56" t="s">
        <v>52</v>
      </c>
      <c r="C45" s="54" t="s">
        <v>53</v>
      </c>
      <c r="D45" s="54" t="s">
        <v>54</v>
      </c>
      <c r="E45" s="54" t="s">
        <v>55</v>
      </c>
      <c r="F45" s="55" t="s">
        <v>56</v>
      </c>
      <c r="G45" s="54" t="s">
        <v>57</v>
      </c>
      <c r="H45" s="54" t="s">
        <v>58</v>
      </c>
      <c r="I45" s="54" t="s">
        <v>59</v>
      </c>
      <c r="J45" s="54" t="s">
        <v>60</v>
      </c>
      <c r="K45" s="54" t="s">
        <v>61</v>
      </c>
      <c r="L45" s="54" t="s">
        <v>62</v>
      </c>
      <c r="M45" s="54" t="s">
        <v>63</v>
      </c>
      <c r="N45" s="54" t="s">
        <v>64</v>
      </c>
      <c r="O45" s="84" t="s">
        <v>85</v>
      </c>
      <c r="P45" s="53" t="s">
        <v>52</v>
      </c>
      <c r="Q45" s="54" t="s">
        <v>65</v>
      </c>
      <c r="R45" s="54" t="s">
        <v>66</v>
      </c>
      <c r="S45" s="54" t="s">
        <v>67</v>
      </c>
      <c r="T45" s="54" t="s">
        <v>68</v>
      </c>
      <c r="U45" s="54" t="s">
        <v>69</v>
      </c>
      <c r="V45" s="54" t="s">
        <v>70</v>
      </c>
      <c r="W45" s="54" t="s">
        <v>71</v>
      </c>
      <c r="X45" s="54" t="s">
        <v>72</v>
      </c>
      <c r="Y45" s="54" t="s">
        <v>73</v>
      </c>
      <c r="Z45" s="54" t="s">
        <v>74</v>
      </c>
      <c r="AA45" s="54" t="s">
        <v>75</v>
      </c>
      <c r="AB45" s="54" t="s">
        <v>76</v>
      </c>
      <c r="AC45" s="54" t="s">
        <v>86</v>
      </c>
      <c r="AD45" s="85"/>
    </row>
    <row r="46" spans="1:30" ht="15.75" customHeight="1" x14ac:dyDescent="0.15">
      <c r="A46" s="219" t="s">
        <v>117</v>
      </c>
      <c r="B46" s="139">
        <v>0.1</v>
      </c>
      <c r="C46" s="140">
        <f t="shared" ref="C46:O46" si="57">C16 -C43</f>
        <v>-7590</v>
      </c>
      <c r="D46" s="140">
        <f t="shared" si="57"/>
        <v>-340</v>
      </c>
      <c r="E46" s="140">
        <f t="shared" si="57"/>
        <v>-2990</v>
      </c>
      <c r="F46" s="141">
        <f t="shared" si="57"/>
        <v>-3490</v>
      </c>
      <c r="G46" s="140">
        <f t="shared" si="57"/>
        <v>-3740</v>
      </c>
      <c r="H46" s="140">
        <f t="shared" si="57"/>
        <v>-3240</v>
      </c>
      <c r="I46" s="140">
        <f t="shared" si="57"/>
        <v>-6240</v>
      </c>
      <c r="J46" s="140">
        <f t="shared" si="57"/>
        <v>-7846.6666666666679</v>
      </c>
      <c r="K46" s="140">
        <f t="shared" si="57"/>
        <v>-6896.6666666666679</v>
      </c>
      <c r="L46" s="140">
        <f t="shared" si="57"/>
        <v>-6896.6666666666679</v>
      </c>
      <c r="M46" s="140">
        <f t="shared" si="57"/>
        <v>-7177.4766666666683</v>
      </c>
      <c r="N46" s="140">
        <f t="shared" si="57"/>
        <v>-6229.7166666666681</v>
      </c>
      <c r="O46" s="140">
        <f t="shared" si="57"/>
        <v>-62677.193333333344</v>
      </c>
      <c r="P46" s="140"/>
      <c r="Q46" s="140">
        <f t="shared" ref="Q46:AC46" si="58">Q16 -Q43</f>
        <v>-27762.166666666664</v>
      </c>
      <c r="R46" s="140">
        <f t="shared" si="58"/>
        <v>-5686.6666666666642</v>
      </c>
      <c r="S46" s="140">
        <f t="shared" si="58"/>
        <v>39963.333333333336</v>
      </c>
      <c r="T46" s="140">
        <f t="shared" si="58"/>
        <v>284713.33333333337</v>
      </c>
      <c r="U46" s="140">
        <f t="shared" si="58"/>
        <v>694063.33333333337</v>
      </c>
      <c r="V46" s="140">
        <f t="shared" si="58"/>
        <v>933363.33333333337</v>
      </c>
      <c r="W46" s="140">
        <f t="shared" si="58"/>
        <v>1261513.3333333333</v>
      </c>
      <c r="X46" s="140">
        <f t="shared" si="58"/>
        <v>1643513.3333333333</v>
      </c>
      <c r="Y46" s="140">
        <f t="shared" si="58"/>
        <v>2105213.3333333335</v>
      </c>
      <c r="Z46" s="140">
        <f t="shared" si="58"/>
        <v>2488313.3333333335</v>
      </c>
      <c r="AA46" s="140">
        <f t="shared" si="58"/>
        <v>2849513.3333333335</v>
      </c>
      <c r="AB46" s="140">
        <f t="shared" si="58"/>
        <v>3384513.3333333335</v>
      </c>
      <c r="AC46" s="140">
        <f t="shared" si="58"/>
        <v>15651234.5</v>
      </c>
      <c r="AD46" s="6"/>
    </row>
    <row r="47" spans="1:30" ht="15.75" customHeight="1" x14ac:dyDescent="0.15">
      <c r="A47" s="220" t="s">
        <v>118</v>
      </c>
      <c r="B47" s="142"/>
      <c r="C47" s="143"/>
      <c r="D47" s="143">
        <f>(D46 -C46) / C46 * -1</f>
        <v>0.95520421607378125</v>
      </c>
      <c r="E47" s="143">
        <f t="shared" ref="E47:N47" si="59">(E46 -D46) / D46</f>
        <v>7.7941176470588234</v>
      </c>
      <c r="F47" s="144">
        <f t="shared" si="59"/>
        <v>0.16722408026755853</v>
      </c>
      <c r="G47" s="143">
        <f t="shared" si="59"/>
        <v>7.1633237822349566E-2</v>
      </c>
      <c r="H47" s="143">
        <f t="shared" si="59"/>
        <v>-0.13368983957219252</v>
      </c>
      <c r="I47" s="143">
        <f t="shared" si="59"/>
        <v>0.92592592592592593</v>
      </c>
      <c r="J47" s="143">
        <f t="shared" si="59"/>
        <v>0.25747863247863267</v>
      </c>
      <c r="K47" s="143">
        <f t="shared" si="59"/>
        <v>-0.12107051826677993</v>
      </c>
      <c r="L47" s="143">
        <f t="shared" si="59"/>
        <v>0</v>
      </c>
      <c r="M47" s="143">
        <f t="shared" si="59"/>
        <v>4.0716771387143601E-2</v>
      </c>
      <c r="N47" s="143">
        <f t="shared" si="59"/>
        <v>-0.13204640628113037</v>
      </c>
      <c r="O47" s="145"/>
      <c r="P47" s="146"/>
      <c r="Q47" s="147"/>
      <c r="R47" s="147"/>
      <c r="S47" s="147"/>
      <c r="T47" s="147"/>
      <c r="U47" s="147"/>
      <c r="V47" s="147"/>
      <c r="W47" s="147"/>
      <c r="X47" s="147"/>
      <c r="Y47" s="147"/>
      <c r="Z47" s="147"/>
      <c r="AA47" s="147"/>
      <c r="AB47" s="147"/>
      <c r="AC47" s="148"/>
      <c r="AD47" s="32"/>
    </row>
    <row r="48" spans="1:30" ht="15.75" customHeight="1" x14ac:dyDescent="0.15">
      <c r="A48" s="210" t="s">
        <v>119</v>
      </c>
      <c r="B48" s="195" t="s">
        <v>120</v>
      </c>
      <c r="C48" s="267"/>
      <c r="D48" s="268"/>
      <c r="E48" s="268"/>
      <c r="F48" s="268"/>
      <c r="G48" s="107"/>
      <c r="H48" s="107"/>
      <c r="I48" s="107"/>
      <c r="J48" s="107"/>
      <c r="K48" s="107"/>
      <c r="L48" s="107"/>
      <c r="M48" s="107"/>
      <c r="N48" s="107"/>
      <c r="O48" s="150"/>
      <c r="P48" s="107"/>
      <c r="Q48" s="107"/>
      <c r="R48" s="107"/>
      <c r="S48" s="107"/>
      <c r="T48" s="107"/>
      <c r="U48" s="107"/>
      <c r="V48" s="107"/>
      <c r="W48" s="107"/>
      <c r="X48" s="107"/>
      <c r="Y48" s="107"/>
      <c r="Z48" s="107"/>
      <c r="AA48" s="107"/>
      <c r="AB48" s="107"/>
      <c r="AC48" s="150"/>
      <c r="AD48" s="149"/>
    </row>
    <row r="49" spans="1:29" ht="15.75" customHeight="1" x14ac:dyDescent="0.15">
      <c r="A49" s="210"/>
      <c r="B49" s="110"/>
      <c r="C49" s="269"/>
      <c r="D49" s="269"/>
      <c r="E49" s="269"/>
      <c r="F49" s="269"/>
      <c r="G49" s="110"/>
      <c r="H49" s="110"/>
      <c r="I49" s="110"/>
      <c r="J49" s="110"/>
      <c r="K49" s="110"/>
      <c r="L49" s="110"/>
      <c r="M49" s="110"/>
      <c r="N49" s="110"/>
      <c r="O49" s="151"/>
      <c r="P49" s="110"/>
      <c r="Q49" s="110"/>
      <c r="R49" s="110"/>
      <c r="S49" s="110"/>
      <c r="T49" s="110"/>
      <c r="U49" s="110"/>
      <c r="V49" s="110"/>
      <c r="W49" s="110"/>
      <c r="X49" s="110"/>
      <c r="Y49" s="110"/>
      <c r="Z49" s="110"/>
      <c r="AA49" s="110"/>
      <c r="AB49" s="110"/>
      <c r="AC49" s="151"/>
    </row>
  </sheetData>
  <mergeCells count="1">
    <mergeCell ref="C48:F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8"/>
  <sheetViews>
    <sheetView workbookViewId="0">
      <pane xSplit="4" ySplit="1" topLeftCell="E2" activePane="bottomRight" state="frozen"/>
      <selection pane="topRight" activeCell="E1" sqref="E1"/>
      <selection pane="bottomLeft" activeCell="A2" sqref="A2"/>
      <selection pane="bottomRight" activeCell="C26" sqref="C26"/>
    </sheetView>
  </sheetViews>
  <sheetFormatPr baseColWidth="10" defaultColWidth="14.5" defaultRowHeight="12.75" customHeight="1" x14ac:dyDescent="0.15"/>
  <cols>
    <col min="1" max="30" width="17.33203125" customWidth="1"/>
  </cols>
  <sheetData>
    <row r="1" spans="1:30" ht="14" x14ac:dyDescent="0.15">
      <c r="A1" s="152" t="s">
        <v>121</v>
      </c>
      <c r="B1" s="153"/>
      <c r="C1" s="53" t="s">
        <v>53</v>
      </c>
      <c r="D1" s="54" t="s">
        <v>54</v>
      </c>
      <c r="E1" s="54" t="s">
        <v>55</v>
      </c>
      <c r="F1" s="54" t="s">
        <v>56</v>
      </c>
      <c r="G1" s="54" t="s">
        <v>57</v>
      </c>
      <c r="H1" s="54" t="s">
        <v>58</v>
      </c>
      <c r="I1" s="54" t="s">
        <v>59</v>
      </c>
      <c r="J1" s="54" t="s">
        <v>60</v>
      </c>
      <c r="K1" s="54" t="s">
        <v>61</v>
      </c>
      <c r="L1" s="54" t="s">
        <v>62</v>
      </c>
      <c r="M1" s="54" t="s">
        <v>63</v>
      </c>
      <c r="N1" s="54" t="s">
        <v>64</v>
      </c>
      <c r="O1" s="54" t="s">
        <v>65</v>
      </c>
      <c r="P1" s="54" t="s">
        <v>66</v>
      </c>
      <c r="Q1" s="54" t="s">
        <v>67</v>
      </c>
      <c r="R1" s="54" t="s">
        <v>68</v>
      </c>
      <c r="S1" s="54" t="s">
        <v>69</v>
      </c>
      <c r="T1" s="54" t="s">
        <v>70</v>
      </c>
      <c r="U1" s="54" t="s">
        <v>71</v>
      </c>
      <c r="V1" s="54" t="s">
        <v>72</v>
      </c>
      <c r="W1" s="54" t="s">
        <v>73</v>
      </c>
      <c r="X1" s="54" t="s">
        <v>74</v>
      </c>
      <c r="Y1" s="54" t="s">
        <v>75</v>
      </c>
      <c r="Z1" s="54" t="s">
        <v>76</v>
      </c>
      <c r="AA1" s="58"/>
    </row>
    <row r="2" spans="1:30" ht="15.75" customHeight="1" x14ac:dyDescent="0.15">
      <c r="A2" s="133" t="s">
        <v>96</v>
      </c>
      <c r="B2" s="134"/>
      <c r="C2" s="135">
        <v>7850</v>
      </c>
      <c r="D2" s="135">
        <v>650</v>
      </c>
      <c r="E2" s="135">
        <v>3650</v>
      </c>
      <c r="F2" s="136">
        <v>4400</v>
      </c>
      <c r="G2" s="135">
        <v>4900</v>
      </c>
      <c r="H2" s="135">
        <v>4900</v>
      </c>
      <c r="I2" s="135">
        <v>7900</v>
      </c>
      <c r="J2" s="135">
        <v>9666.6666666666679</v>
      </c>
      <c r="K2" s="135">
        <v>8716.6666666666679</v>
      </c>
      <c r="L2" s="135">
        <v>8716.6666666666679</v>
      </c>
      <c r="M2" s="135">
        <v>9917.6666666666679</v>
      </c>
      <c r="N2" s="135">
        <v>9920.6666666666679</v>
      </c>
      <c r="O2" s="135">
        <v>81188.333333333343</v>
      </c>
      <c r="P2" s="135">
        <v>6005</v>
      </c>
      <c r="Q2" s="135">
        <v>33731.666666666664</v>
      </c>
      <c r="R2" s="135">
        <v>30436.666666666664</v>
      </c>
      <c r="S2" s="135">
        <v>38286.666666666664</v>
      </c>
      <c r="T2" s="135">
        <v>66486.666666666657</v>
      </c>
      <c r="U2" s="135">
        <v>87486.666666666657</v>
      </c>
      <c r="V2" s="135">
        <v>97486.666666666657</v>
      </c>
      <c r="W2" s="135">
        <v>161486.66666666666</v>
      </c>
      <c r="X2" s="135">
        <v>203486.66666666666</v>
      </c>
      <c r="Y2" s="135">
        <v>47486.666666666664</v>
      </c>
      <c r="Z2" s="135">
        <v>117486.66666666666</v>
      </c>
      <c r="AA2" s="135">
        <v>107486.66666666666</v>
      </c>
      <c r="AB2" s="135">
        <v>127486.66666666666</v>
      </c>
      <c r="AC2" s="135">
        <v>1118835</v>
      </c>
      <c r="AD2" s="137"/>
    </row>
    <row r="3" spans="1:30" ht="28" x14ac:dyDescent="0.15">
      <c r="A3" s="154" t="s">
        <v>122</v>
      </c>
      <c r="B3" s="154"/>
      <c r="C3" s="155">
        <f>0 +C2</f>
        <v>7850</v>
      </c>
      <c r="D3" s="155">
        <f t="shared" ref="D3:Y3" si="0">D2 +C3</f>
        <v>8500</v>
      </c>
      <c r="E3" s="155">
        <f t="shared" si="0"/>
        <v>12150</v>
      </c>
      <c r="F3" s="155">
        <f t="shared" si="0"/>
        <v>16550</v>
      </c>
      <c r="G3" s="155">
        <f t="shared" si="0"/>
        <v>21450</v>
      </c>
      <c r="H3" s="155">
        <f t="shared" si="0"/>
        <v>26350</v>
      </c>
      <c r="I3" s="155">
        <f t="shared" si="0"/>
        <v>34250</v>
      </c>
      <c r="J3" s="155">
        <f t="shared" si="0"/>
        <v>43916.666666666672</v>
      </c>
      <c r="K3" s="155">
        <f t="shared" si="0"/>
        <v>52633.333333333343</v>
      </c>
      <c r="L3" s="155">
        <f t="shared" si="0"/>
        <v>61350.000000000015</v>
      </c>
      <c r="M3" s="155">
        <f t="shared" si="0"/>
        <v>71267.666666666686</v>
      </c>
      <c r="N3" s="155">
        <f t="shared" si="0"/>
        <v>81188.333333333358</v>
      </c>
      <c r="O3" s="155">
        <f t="shared" si="0"/>
        <v>162376.66666666669</v>
      </c>
      <c r="P3" s="155">
        <f t="shared" si="0"/>
        <v>168381.66666666669</v>
      </c>
      <c r="Q3" s="155">
        <f t="shared" si="0"/>
        <v>202113.33333333334</v>
      </c>
      <c r="R3" s="155">
        <f t="shared" si="0"/>
        <v>232550</v>
      </c>
      <c r="S3" s="155">
        <f t="shared" si="0"/>
        <v>270836.66666666669</v>
      </c>
      <c r="T3" s="155">
        <f t="shared" si="0"/>
        <v>337323.33333333337</v>
      </c>
      <c r="U3" s="155">
        <f t="shared" si="0"/>
        <v>424810</v>
      </c>
      <c r="V3" s="155">
        <f t="shared" si="0"/>
        <v>522296.66666666663</v>
      </c>
      <c r="W3" s="155">
        <f t="shared" si="0"/>
        <v>683783.33333333326</v>
      </c>
      <c r="X3" s="155">
        <f t="shared" si="0"/>
        <v>887269.99999999988</v>
      </c>
      <c r="Y3" s="155">
        <f t="shared" si="0"/>
        <v>934756.66666666651</v>
      </c>
      <c r="Z3" s="155">
        <f>Z2 +Y3</f>
        <v>1052243.3333333333</v>
      </c>
      <c r="AA3" s="155">
        <f t="shared" ref="AA3" si="1">AA2 +Z3</f>
        <v>1159730</v>
      </c>
      <c r="AB3" s="155">
        <f t="shared" ref="AB3" si="2">AB2 +AA3</f>
        <v>1287216.6666666667</v>
      </c>
      <c r="AC3" s="155">
        <f t="shared" ref="AC3" si="3">AC2 +AB3</f>
        <v>2406051.666666667</v>
      </c>
      <c r="AD3" s="156"/>
    </row>
    <row r="4" spans="1:30" ht="13" x14ac:dyDescent="0.15">
      <c r="A4" s="157"/>
      <c r="B4" s="157"/>
      <c r="C4" s="158"/>
      <c r="D4" s="158"/>
      <c r="E4" s="158"/>
      <c r="F4" s="158"/>
      <c r="G4" s="158"/>
      <c r="H4" s="158"/>
      <c r="I4" s="158"/>
      <c r="J4" s="158"/>
      <c r="K4" s="158"/>
      <c r="L4" s="158"/>
      <c r="M4" s="158"/>
      <c r="N4" s="158"/>
      <c r="O4" s="158"/>
      <c r="P4" s="158"/>
      <c r="Q4" s="158"/>
      <c r="R4" s="158"/>
      <c r="S4" s="158"/>
      <c r="T4" s="158"/>
      <c r="U4" s="158"/>
      <c r="V4" s="158"/>
      <c r="W4" s="158"/>
      <c r="X4" s="158"/>
      <c r="Y4" s="158"/>
      <c r="Z4" s="158"/>
      <c r="AA4" s="91"/>
    </row>
    <row r="5" spans="1:30" ht="13" x14ac:dyDescent="0.15">
      <c r="A5" s="159"/>
      <c r="B5" s="159"/>
      <c r="C5" s="160"/>
      <c r="D5" s="160"/>
      <c r="E5" s="160"/>
      <c r="F5" s="160"/>
      <c r="G5" s="160"/>
      <c r="H5" s="160"/>
      <c r="I5" s="160"/>
      <c r="J5" s="160"/>
      <c r="K5" s="160"/>
      <c r="L5" s="160"/>
      <c r="M5" s="160"/>
      <c r="N5" s="160"/>
      <c r="O5" s="160"/>
      <c r="P5" s="160"/>
      <c r="Q5" s="160"/>
      <c r="R5" s="160"/>
      <c r="S5" s="160"/>
      <c r="T5" s="160"/>
      <c r="U5" s="160"/>
      <c r="V5" s="160"/>
      <c r="W5" s="160"/>
      <c r="X5" s="160"/>
      <c r="Y5" s="160"/>
      <c r="Z5" s="160"/>
      <c r="AA5" s="58"/>
    </row>
    <row r="6" spans="1:30" ht="14" x14ac:dyDescent="0.15">
      <c r="A6" s="161" t="s">
        <v>123</v>
      </c>
      <c r="B6" s="162"/>
      <c r="C6" s="163">
        <v>260</v>
      </c>
      <c r="D6" s="163">
        <v>310</v>
      </c>
      <c r="E6" s="163">
        <v>660</v>
      </c>
      <c r="F6" s="163">
        <v>910</v>
      </c>
      <c r="G6" s="163">
        <v>1160</v>
      </c>
      <c r="H6" s="163">
        <v>1660</v>
      </c>
      <c r="I6" s="163">
        <v>1660</v>
      </c>
      <c r="J6" s="163">
        <v>1820</v>
      </c>
      <c r="K6" s="163">
        <v>1820</v>
      </c>
      <c r="L6" s="163">
        <v>1820</v>
      </c>
      <c r="M6" s="163">
        <v>2740.1899999999996</v>
      </c>
      <c r="N6" s="163">
        <v>3690.95</v>
      </c>
      <c r="O6" s="163">
        <v>18511.14</v>
      </c>
      <c r="P6" s="163"/>
      <c r="Q6" s="163">
        <v>5969.5</v>
      </c>
      <c r="R6" s="163">
        <v>24750</v>
      </c>
      <c r="S6" s="163">
        <v>78250</v>
      </c>
      <c r="T6" s="163">
        <v>351200</v>
      </c>
      <c r="U6" s="163">
        <v>781550</v>
      </c>
      <c r="V6" s="163">
        <v>1030850</v>
      </c>
      <c r="W6" s="163">
        <v>1423000</v>
      </c>
      <c r="X6" s="163">
        <v>1847000</v>
      </c>
      <c r="Y6" s="163">
        <v>2152700</v>
      </c>
      <c r="Z6" s="163">
        <v>2605800</v>
      </c>
      <c r="AA6" s="163">
        <v>2605800</v>
      </c>
      <c r="AB6" s="163">
        <v>2605800</v>
      </c>
      <c r="AC6" s="163">
        <v>2605800</v>
      </c>
      <c r="AD6" s="163">
        <v>2605800</v>
      </c>
    </row>
    <row r="7" spans="1:30" ht="28" x14ac:dyDescent="0.15">
      <c r="A7" s="164" t="s">
        <v>124</v>
      </c>
      <c r="B7" s="164"/>
      <c r="C7" s="163">
        <f>0 +C6</f>
        <v>260</v>
      </c>
      <c r="D7" s="163">
        <f t="shared" ref="D7:Z7" si="4">D6 +C7</f>
        <v>570</v>
      </c>
      <c r="E7" s="163">
        <f t="shared" si="4"/>
        <v>1230</v>
      </c>
      <c r="F7" s="163">
        <f t="shared" si="4"/>
        <v>2140</v>
      </c>
      <c r="G7" s="163">
        <f t="shared" si="4"/>
        <v>3300</v>
      </c>
      <c r="H7" s="163">
        <f t="shared" si="4"/>
        <v>4960</v>
      </c>
      <c r="I7" s="163">
        <f t="shared" si="4"/>
        <v>6620</v>
      </c>
      <c r="J7" s="163">
        <f t="shared" si="4"/>
        <v>8440</v>
      </c>
      <c r="K7" s="163">
        <f t="shared" si="4"/>
        <v>10260</v>
      </c>
      <c r="L7" s="163">
        <f t="shared" si="4"/>
        <v>12080</v>
      </c>
      <c r="M7" s="163">
        <f t="shared" si="4"/>
        <v>14820.189999999999</v>
      </c>
      <c r="N7" s="163">
        <f t="shared" si="4"/>
        <v>18511.14</v>
      </c>
      <c r="O7" s="163">
        <f t="shared" si="4"/>
        <v>37022.28</v>
      </c>
      <c r="P7" s="163">
        <f t="shared" si="4"/>
        <v>37022.28</v>
      </c>
      <c r="Q7" s="163">
        <f t="shared" si="4"/>
        <v>42991.78</v>
      </c>
      <c r="R7" s="163">
        <f t="shared" si="4"/>
        <v>67741.78</v>
      </c>
      <c r="S7" s="163">
        <f t="shared" si="4"/>
        <v>145991.78</v>
      </c>
      <c r="T7" s="163">
        <f t="shared" si="4"/>
        <v>497191.78</v>
      </c>
      <c r="U7" s="163">
        <f t="shared" si="4"/>
        <v>1278741.78</v>
      </c>
      <c r="V7" s="163">
        <f t="shared" si="4"/>
        <v>2309591.7800000003</v>
      </c>
      <c r="W7" s="163">
        <f t="shared" si="4"/>
        <v>3732591.7800000003</v>
      </c>
      <c r="X7" s="163">
        <f t="shared" si="4"/>
        <v>5579591.7800000003</v>
      </c>
      <c r="Y7" s="163">
        <f t="shared" si="4"/>
        <v>7732291.7800000003</v>
      </c>
      <c r="Z7" s="163">
        <f t="shared" si="4"/>
        <v>10338091.780000001</v>
      </c>
      <c r="AA7" s="163">
        <f t="shared" ref="AA7" si="5">AA6 +Z7</f>
        <v>12943891.780000001</v>
      </c>
      <c r="AB7" s="163">
        <f t="shared" ref="AB7" si="6">AB6 +AA7</f>
        <v>15549691.780000001</v>
      </c>
      <c r="AC7" s="163">
        <f t="shared" ref="AC7" si="7">AC6 +AB7</f>
        <v>18155491.780000001</v>
      </c>
      <c r="AD7" s="163">
        <f t="shared" ref="AD7" si="8">AD6 +AC7</f>
        <v>20761291.780000001</v>
      </c>
    </row>
    <row r="8" spans="1:30" ht="13" x14ac:dyDescent="0.15">
      <c r="A8" s="165"/>
      <c r="B8" s="165"/>
      <c r="C8" s="166"/>
      <c r="D8" s="166"/>
      <c r="E8" s="166"/>
      <c r="F8" s="166"/>
      <c r="G8" s="166"/>
      <c r="H8" s="166"/>
      <c r="I8" s="166"/>
      <c r="J8" s="166"/>
      <c r="K8" s="166"/>
      <c r="L8" s="166"/>
      <c r="M8" s="166"/>
      <c r="N8" s="166"/>
      <c r="O8" s="166"/>
      <c r="P8" s="166"/>
      <c r="Q8" s="166"/>
      <c r="R8" s="166"/>
      <c r="S8" s="166"/>
      <c r="T8" s="166"/>
      <c r="U8" s="166"/>
      <c r="V8" s="166"/>
      <c r="W8" s="166"/>
      <c r="X8" s="166"/>
      <c r="Y8" s="166"/>
      <c r="Z8" s="166"/>
      <c r="AA8" s="32"/>
    </row>
    <row r="9" spans="1:30" ht="14" x14ac:dyDescent="0.15">
      <c r="A9" s="167" t="s">
        <v>125</v>
      </c>
      <c r="B9" s="167"/>
      <c r="C9" s="168">
        <f t="shared" ref="C9:AD9" si="9">C7 -C3</f>
        <v>-7590</v>
      </c>
      <c r="D9" s="168">
        <f t="shared" si="9"/>
        <v>-7930</v>
      </c>
      <c r="E9" s="168">
        <f t="shared" si="9"/>
        <v>-10920</v>
      </c>
      <c r="F9" s="168">
        <f t="shared" si="9"/>
        <v>-14410</v>
      </c>
      <c r="G9" s="168">
        <f t="shared" si="9"/>
        <v>-18150</v>
      </c>
      <c r="H9" s="168">
        <f t="shared" si="9"/>
        <v>-21390</v>
      </c>
      <c r="I9" s="168">
        <f t="shared" si="9"/>
        <v>-27630</v>
      </c>
      <c r="J9" s="168">
        <f t="shared" si="9"/>
        <v>-35476.666666666672</v>
      </c>
      <c r="K9" s="168">
        <f t="shared" si="9"/>
        <v>-42373.333333333343</v>
      </c>
      <c r="L9" s="168">
        <f t="shared" si="9"/>
        <v>-49270.000000000015</v>
      </c>
      <c r="M9" s="168">
        <f t="shared" si="9"/>
        <v>-56447.476666666684</v>
      </c>
      <c r="N9" s="168">
        <f t="shared" si="9"/>
        <v>-62677.193333333358</v>
      </c>
      <c r="O9" s="168">
        <f t="shared" si="9"/>
        <v>-125354.38666666669</v>
      </c>
      <c r="P9" s="168">
        <f t="shared" si="9"/>
        <v>-131359.38666666669</v>
      </c>
      <c r="Q9" s="168">
        <f t="shared" si="9"/>
        <v>-159121.55333333334</v>
      </c>
      <c r="R9" s="168">
        <f t="shared" si="9"/>
        <v>-164808.22</v>
      </c>
      <c r="S9" s="168">
        <f t="shared" si="9"/>
        <v>-124844.88666666669</v>
      </c>
      <c r="T9" s="168">
        <f t="shared" si="9"/>
        <v>159868.44666666666</v>
      </c>
      <c r="U9" s="168">
        <f t="shared" si="9"/>
        <v>853931.78</v>
      </c>
      <c r="V9" s="168">
        <f t="shared" si="9"/>
        <v>1787295.1133333337</v>
      </c>
      <c r="W9" s="168">
        <f t="shared" si="9"/>
        <v>3048808.4466666672</v>
      </c>
      <c r="X9" s="168">
        <f t="shared" si="9"/>
        <v>4692321.78</v>
      </c>
      <c r="Y9" s="168">
        <f t="shared" si="9"/>
        <v>6797535.1133333333</v>
      </c>
      <c r="Z9" s="168">
        <f t="shared" si="9"/>
        <v>9285848.4466666672</v>
      </c>
      <c r="AA9" s="168">
        <f t="shared" si="9"/>
        <v>11784161.780000001</v>
      </c>
      <c r="AB9" s="168">
        <f t="shared" si="9"/>
        <v>14262475.113333335</v>
      </c>
      <c r="AC9" s="168">
        <f t="shared" si="9"/>
        <v>15749440.113333333</v>
      </c>
      <c r="AD9" s="168">
        <f t="shared" si="9"/>
        <v>20761291.780000001</v>
      </c>
    </row>
    <row r="10" spans="1:30" ht="13" x14ac:dyDescent="0.15">
      <c r="A10" s="169"/>
      <c r="B10" s="169"/>
      <c r="C10" s="170"/>
      <c r="D10" s="170"/>
      <c r="E10" s="149"/>
      <c r="F10" s="149"/>
      <c r="G10" s="149"/>
      <c r="H10" s="149"/>
      <c r="I10" s="149"/>
      <c r="J10" s="149"/>
      <c r="K10" s="149"/>
      <c r="L10" s="149"/>
      <c r="M10" s="149"/>
      <c r="N10" s="149"/>
      <c r="O10" s="149"/>
      <c r="P10" s="149"/>
      <c r="Q10" s="149"/>
      <c r="R10" s="149"/>
      <c r="S10" s="149"/>
      <c r="T10" s="149"/>
      <c r="U10" s="149"/>
      <c r="V10" s="149"/>
      <c r="W10" s="149"/>
      <c r="X10" s="149"/>
      <c r="Y10" s="149"/>
      <c r="Z10" s="149"/>
      <c r="AA10" s="149"/>
    </row>
    <row r="11" spans="1:30" ht="14" x14ac:dyDescent="0.15">
      <c r="A11" s="171" t="s">
        <v>126</v>
      </c>
      <c r="B11" s="171"/>
      <c r="C11" s="172" t="s">
        <v>127</v>
      </c>
      <c r="D11" s="173"/>
      <c r="E11" s="174"/>
    </row>
    <row r="12" spans="1:30" ht="28" x14ac:dyDescent="0.15">
      <c r="A12" s="175" t="s">
        <v>128</v>
      </c>
      <c r="B12" s="176" t="s">
        <v>129</v>
      </c>
      <c r="C12" s="177"/>
      <c r="D12" s="178">
        <v>155732.5</v>
      </c>
      <c r="E12" s="174"/>
    </row>
    <row r="13" spans="1:30" ht="14" x14ac:dyDescent="0.15">
      <c r="A13" s="179" t="s">
        <v>130</v>
      </c>
      <c r="B13" s="179"/>
      <c r="C13" s="180" t="s">
        <v>131</v>
      </c>
      <c r="D13" s="181">
        <f>H9 /D12</f>
        <v>-0.13735090620133883</v>
      </c>
      <c r="E13" s="182"/>
      <c r="F13" s="58"/>
      <c r="G13" s="58"/>
      <c r="H13" s="58"/>
      <c r="I13" s="58"/>
      <c r="J13" s="58"/>
      <c r="K13" s="58"/>
      <c r="L13" s="58"/>
      <c r="M13" s="58"/>
      <c r="N13" s="58"/>
      <c r="O13" s="58"/>
      <c r="P13" s="58"/>
      <c r="Q13" s="58"/>
      <c r="R13" s="58"/>
      <c r="S13" s="58"/>
      <c r="T13" s="58"/>
      <c r="U13" s="58"/>
      <c r="V13" s="58"/>
      <c r="W13" s="58"/>
      <c r="X13" s="58"/>
      <c r="Y13" s="58"/>
      <c r="Z13" s="58"/>
      <c r="AA13" s="58"/>
    </row>
    <row r="14" spans="1:30" ht="14" x14ac:dyDescent="0.15">
      <c r="A14" s="183"/>
      <c r="B14" s="183"/>
      <c r="C14" s="180" t="s">
        <v>132</v>
      </c>
      <c r="D14" s="184">
        <f>N9 /D12</f>
        <v>-0.40246700806404162</v>
      </c>
      <c r="E14" s="185"/>
      <c r="F14" s="149"/>
      <c r="G14" s="149"/>
      <c r="H14" s="149"/>
      <c r="I14" s="149"/>
      <c r="J14" s="149"/>
      <c r="K14" s="149"/>
      <c r="L14" s="149"/>
      <c r="M14" s="149"/>
      <c r="N14" s="149"/>
      <c r="O14" s="149"/>
      <c r="P14" s="149"/>
      <c r="Q14" s="149"/>
      <c r="R14" s="149"/>
      <c r="S14" s="149"/>
      <c r="T14" s="149"/>
      <c r="U14" s="149"/>
      <c r="V14" s="149"/>
      <c r="W14" s="149"/>
      <c r="X14" s="149"/>
      <c r="Y14" s="149"/>
      <c r="Z14" s="149"/>
      <c r="AA14" s="63"/>
    </row>
    <row r="15" spans="1:30" ht="14" x14ac:dyDescent="0.15">
      <c r="A15" s="183"/>
      <c r="B15" s="183"/>
      <c r="C15" s="180" t="s">
        <v>133</v>
      </c>
      <c r="D15" s="181">
        <f>Q9 /D12</f>
        <v>-1.0217620171340815</v>
      </c>
      <c r="E15" s="174"/>
    </row>
    <row r="16" spans="1:30" ht="14" x14ac:dyDescent="0.15">
      <c r="A16" s="183"/>
      <c r="B16" s="183"/>
      <c r="C16" s="180" t="s">
        <v>134</v>
      </c>
      <c r="D16" s="184">
        <f>Z9 /D12</f>
        <v>59.626914399156675</v>
      </c>
      <c r="E16" s="174"/>
    </row>
    <row r="17" spans="1:4" ht="13" x14ac:dyDescent="0.15">
      <c r="A17" s="186"/>
      <c r="B17" s="186"/>
      <c r="C17" s="149"/>
      <c r="D17" s="149"/>
    </row>
    <row r="18" spans="1:4" ht="13" x14ac:dyDescent="0.15">
      <c r="A18" s="157"/>
      <c r="B18" s="157"/>
    </row>
    <row r="19" spans="1:4" ht="13" x14ac:dyDescent="0.15">
      <c r="A19" s="157"/>
      <c r="B19" s="157"/>
    </row>
    <row r="20" spans="1:4" ht="13" x14ac:dyDescent="0.15">
      <c r="A20" s="157"/>
      <c r="B20" s="157"/>
    </row>
    <row r="21" spans="1:4" ht="13" x14ac:dyDescent="0.15">
      <c r="A21" s="157"/>
      <c r="B21" s="157"/>
    </row>
    <row r="22" spans="1:4" ht="13" x14ac:dyDescent="0.15">
      <c r="A22" s="157"/>
      <c r="B22" s="157"/>
    </row>
    <row r="23" spans="1:4" ht="13" x14ac:dyDescent="0.15">
      <c r="A23" s="157"/>
      <c r="B23" s="157"/>
    </row>
    <row r="24" spans="1:4" ht="13" x14ac:dyDescent="0.15">
      <c r="A24" s="157"/>
      <c r="B24" s="157"/>
    </row>
    <row r="25" spans="1:4" ht="13" x14ac:dyDescent="0.15">
      <c r="A25" s="157"/>
      <c r="B25" s="157"/>
    </row>
    <row r="26" spans="1:4" ht="13" x14ac:dyDescent="0.15">
      <c r="A26" s="157"/>
      <c r="B26" s="157"/>
    </row>
    <row r="27" spans="1:4" ht="13" x14ac:dyDescent="0.15">
      <c r="A27" s="157"/>
      <c r="B27" s="157"/>
    </row>
    <row r="28" spans="1:4" ht="13" x14ac:dyDescent="0.15">
      <c r="A28" s="157"/>
      <c r="B28" s="157"/>
    </row>
    <row r="29" spans="1:4" ht="13" x14ac:dyDescent="0.15">
      <c r="A29" s="157"/>
      <c r="B29" s="157"/>
    </row>
    <row r="30" spans="1:4" ht="13" x14ac:dyDescent="0.15">
      <c r="A30" s="157"/>
      <c r="B30" s="157"/>
    </row>
    <row r="31" spans="1:4" ht="13" x14ac:dyDescent="0.15">
      <c r="A31" s="157"/>
      <c r="B31" s="157"/>
    </row>
    <row r="32" spans="1:4" ht="13" x14ac:dyDescent="0.15">
      <c r="A32" s="157"/>
      <c r="B32" s="157"/>
    </row>
    <row r="33" spans="1:2" ht="13" x14ac:dyDescent="0.15">
      <c r="A33" s="157"/>
      <c r="B33" s="157"/>
    </row>
    <row r="34" spans="1:2" ht="13" x14ac:dyDescent="0.15">
      <c r="A34" s="157"/>
      <c r="B34" s="157"/>
    </row>
    <row r="35" spans="1:2" ht="13" x14ac:dyDescent="0.15">
      <c r="A35" s="157"/>
      <c r="B35" s="157"/>
    </row>
    <row r="36" spans="1:2" ht="13" x14ac:dyDescent="0.15">
      <c r="A36" s="157"/>
      <c r="B36" s="157"/>
    </row>
    <row r="37" spans="1:2" ht="13" x14ac:dyDescent="0.15">
      <c r="A37" s="157"/>
      <c r="B37" s="157"/>
    </row>
    <row r="38" spans="1:2" ht="13" x14ac:dyDescent="0.15">
      <c r="A38" s="157"/>
      <c r="B38" s="157"/>
    </row>
    <row r="39" spans="1:2" ht="13" x14ac:dyDescent="0.15">
      <c r="A39" s="157"/>
      <c r="B39" s="157"/>
    </row>
    <row r="40" spans="1:2" ht="13" x14ac:dyDescent="0.15">
      <c r="A40" s="157"/>
      <c r="B40" s="157"/>
    </row>
    <row r="41" spans="1:2" ht="13" x14ac:dyDescent="0.15">
      <c r="A41" s="157"/>
      <c r="B41" s="157"/>
    </row>
    <row r="42" spans="1:2" ht="13" x14ac:dyDescent="0.15">
      <c r="A42" s="157"/>
      <c r="B42" s="157"/>
    </row>
    <row r="43" spans="1:2" ht="13" x14ac:dyDescent="0.15">
      <c r="A43" s="157"/>
      <c r="B43" s="157"/>
    </row>
    <row r="44" spans="1:2" ht="13" x14ac:dyDescent="0.15">
      <c r="A44" s="157"/>
      <c r="B44" s="157"/>
    </row>
    <row r="45" spans="1:2" ht="13" x14ac:dyDescent="0.15">
      <c r="A45" s="157"/>
      <c r="B45" s="157"/>
    </row>
    <row r="46" spans="1:2" ht="13" x14ac:dyDescent="0.15">
      <c r="A46" s="157"/>
      <c r="B46" s="157"/>
    </row>
    <row r="47" spans="1:2" ht="13" x14ac:dyDescent="0.15">
      <c r="A47" s="157"/>
      <c r="B47" s="157"/>
    </row>
    <row r="48" spans="1:2" ht="13" x14ac:dyDescent="0.15">
      <c r="A48" s="157"/>
      <c r="B48" s="157"/>
    </row>
    <row r="49" spans="1:2" ht="13" x14ac:dyDescent="0.15">
      <c r="A49" s="157"/>
      <c r="B49" s="157"/>
    </row>
    <row r="50" spans="1:2" ht="13" x14ac:dyDescent="0.15">
      <c r="A50" s="157"/>
      <c r="B50" s="157"/>
    </row>
    <row r="51" spans="1:2" ht="13" x14ac:dyDescent="0.15">
      <c r="A51" s="157"/>
      <c r="B51" s="157"/>
    </row>
    <row r="52" spans="1:2" ht="13" x14ac:dyDescent="0.15">
      <c r="A52" s="157"/>
      <c r="B52" s="157"/>
    </row>
    <row r="53" spans="1:2" ht="13" x14ac:dyDescent="0.15">
      <c r="A53" s="157"/>
      <c r="B53" s="157"/>
    </row>
    <row r="54" spans="1:2" ht="13" x14ac:dyDescent="0.15">
      <c r="A54" s="157"/>
      <c r="B54" s="157"/>
    </row>
    <row r="55" spans="1:2" ht="13" x14ac:dyDescent="0.15">
      <c r="A55" s="157"/>
      <c r="B55" s="157"/>
    </row>
    <row r="56" spans="1:2" ht="13" x14ac:dyDescent="0.15">
      <c r="A56" s="157"/>
      <c r="B56" s="157"/>
    </row>
    <row r="57" spans="1:2" ht="13" x14ac:dyDescent="0.15">
      <c r="A57" s="157"/>
      <c r="B57" s="157"/>
    </row>
    <row r="58" spans="1:2" ht="13" x14ac:dyDescent="0.15">
      <c r="A58" s="157"/>
      <c r="B58" s="157"/>
    </row>
    <row r="59" spans="1:2" ht="13" x14ac:dyDescent="0.15">
      <c r="A59" s="157"/>
      <c r="B59" s="157"/>
    </row>
    <row r="60" spans="1:2" ht="13" x14ac:dyDescent="0.15">
      <c r="A60" s="157"/>
      <c r="B60" s="157"/>
    </row>
    <row r="61" spans="1:2" ht="13" x14ac:dyDescent="0.15">
      <c r="A61" s="157"/>
      <c r="B61" s="157"/>
    </row>
    <row r="62" spans="1:2" ht="13" x14ac:dyDescent="0.15">
      <c r="A62" s="157"/>
      <c r="B62" s="157"/>
    </row>
    <row r="63" spans="1:2" ht="13" x14ac:dyDescent="0.15">
      <c r="A63" s="157"/>
      <c r="B63" s="157"/>
    </row>
    <row r="64" spans="1:2" ht="13" x14ac:dyDescent="0.15">
      <c r="A64" s="157"/>
      <c r="B64" s="157"/>
    </row>
    <row r="65" spans="1:2" ht="13" x14ac:dyDescent="0.15">
      <c r="A65" s="157"/>
      <c r="B65" s="157"/>
    </row>
    <row r="66" spans="1:2" ht="13" x14ac:dyDescent="0.15">
      <c r="A66" s="157"/>
      <c r="B66" s="157"/>
    </row>
    <row r="67" spans="1:2" ht="13" x14ac:dyDescent="0.15">
      <c r="A67" s="157"/>
      <c r="B67" s="157"/>
    </row>
    <row r="68" spans="1:2" ht="13" x14ac:dyDescent="0.15">
      <c r="A68" s="157"/>
      <c r="B68" s="157"/>
    </row>
    <row r="69" spans="1:2" ht="13" x14ac:dyDescent="0.15">
      <c r="A69" s="157"/>
      <c r="B69" s="157"/>
    </row>
    <row r="70" spans="1:2" ht="13" x14ac:dyDescent="0.15">
      <c r="A70" s="157"/>
      <c r="B70" s="157"/>
    </row>
    <row r="71" spans="1:2" ht="13" x14ac:dyDescent="0.15">
      <c r="A71" s="157"/>
      <c r="B71" s="157"/>
    </row>
    <row r="72" spans="1:2" ht="13" x14ac:dyDescent="0.15">
      <c r="A72" s="157"/>
      <c r="B72" s="157"/>
    </row>
    <row r="73" spans="1:2" ht="13" x14ac:dyDescent="0.15">
      <c r="A73" s="157"/>
      <c r="B73" s="157"/>
    </row>
    <row r="74" spans="1:2" ht="13" x14ac:dyDescent="0.15">
      <c r="A74" s="157"/>
      <c r="B74" s="157"/>
    </row>
    <row r="75" spans="1:2" ht="13" x14ac:dyDescent="0.15">
      <c r="A75" s="157"/>
      <c r="B75" s="157"/>
    </row>
    <row r="76" spans="1:2" ht="13" x14ac:dyDescent="0.15">
      <c r="A76" s="157"/>
      <c r="B76" s="157"/>
    </row>
    <row r="77" spans="1:2" ht="13" x14ac:dyDescent="0.15">
      <c r="A77" s="157"/>
      <c r="B77" s="157"/>
    </row>
    <row r="78" spans="1:2" ht="13" x14ac:dyDescent="0.15">
      <c r="A78" s="157"/>
      <c r="B78" s="157"/>
    </row>
    <row r="79" spans="1:2" ht="13" x14ac:dyDescent="0.15">
      <c r="A79" s="157"/>
      <c r="B79" s="157"/>
    </row>
    <row r="80" spans="1:2" ht="13" x14ac:dyDescent="0.15">
      <c r="A80" s="157"/>
      <c r="B80" s="157"/>
    </row>
    <row r="81" spans="1:2" ht="13" x14ac:dyDescent="0.15">
      <c r="A81" s="157"/>
      <c r="B81" s="157"/>
    </row>
    <row r="82" spans="1:2" ht="13" x14ac:dyDescent="0.15">
      <c r="A82" s="157"/>
      <c r="B82" s="157"/>
    </row>
    <row r="83" spans="1:2" ht="13" x14ac:dyDescent="0.15">
      <c r="A83" s="157"/>
      <c r="B83" s="157"/>
    </row>
    <row r="84" spans="1:2" ht="13" x14ac:dyDescent="0.15">
      <c r="A84" s="157"/>
      <c r="B84" s="157"/>
    </row>
    <row r="85" spans="1:2" ht="13" x14ac:dyDescent="0.15">
      <c r="A85" s="157"/>
      <c r="B85" s="157"/>
    </row>
    <row r="86" spans="1:2" ht="13" x14ac:dyDescent="0.15">
      <c r="A86" s="157"/>
      <c r="B86" s="157"/>
    </row>
    <row r="87" spans="1:2" ht="13" x14ac:dyDescent="0.15">
      <c r="A87" s="157"/>
      <c r="B87" s="157"/>
    </row>
    <row r="88" spans="1:2" ht="13" x14ac:dyDescent="0.15">
      <c r="A88" s="157"/>
      <c r="B88" s="157"/>
    </row>
    <row r="89" spans="1:2" ht="13" x14ac:dyDescent="0.15">
      <c r="A89" s="157"/>
      <c r="B89" s="157"/>
    </row>
    <row r="90" spans="1:2" ht="13" x14ac:dyDescent="0.15">
      <c r="A90" s="157"/>
      <c r="B90" s="157"/>
    </row>
    <row r="91" spans="1:2" ht="13" x14ac:dyDescent="0.15">
      <c r="A91" s="157"/>
      <c r="B91" s="157"/>
    </row>
    <row r="92" spans="1:2" ht="13" x14ac:dyDescent="0.15">
      <c r="A92" s="157"/>
      <c r="B92" s="157"/>
    </row>
    <row r="93" spans="1:2" ht="13" x14ac:dyDescent="0.15">
      <c r="A93" s="157"/>
      <c r="B93" s="157"/>
    </row>
    <row r="94" spans="1:2" ht="13" x14ac:dyDescent="0.15">
      <c r="A94" s="157"/>
      <c r="B94" s="157"/>
    </row>
    <row r="95" spans="1:2" ht="13" x14ac:dyDescent="0.15">
      <c r="A95" s="157"/>
      <c r="B95" s="157"/>
    </row>
    <row r="96" spans="1:2" ht="13" x14ac:dyDescent="0.15">
      <c r="A96" s="157"/>
      <c r="B96" s="157"/>
    </row>
    <row r="97" spans="1:2" ht="13" x14ac:dyDescent="0.15">
      <c r="A97" s="157"/>
      <c r="B97" s="157"/>
    </row>
    <row r="98" spans="1:2" ht="13" x14ac:dyDescent="0.15">
      <c r="A98" s="157"/>
      <c r="B98" s="15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tabSelected="1" topLeftCell="A33" workbookViewId="0">
      <selection activeCell="A6" sqref="A6"/>
    </sheetView>
  </sheetViews>
  <sheetFormatPr baseColWidth="10" defaultColWidth="14.5" defaultRowHeight="12.75" customHeight="1" x14ac:dyDescent="0.15"/>
  <cols>
    <col min="1" max="1" width="8.1640625" customWidth="1"/>
    <col min="2" max="2" width="47" customWidth="1"/>
    <col min="3" max="3" width="18.1640625" customWidth="1"/>
  </cols>
  <sheetData>
    <row r="1" spans="1:20" ht="17" x14ac:dyDescent="0.2">
      <c r="A1" s="187" t="s">
        <v>135</v>
      </c>
      <c r="B1" s="41" t="s">
        <v>136</v>
      </c>
      <c r="C1" s="187" t="s">
        <v>137</v>
      </c>
      <c r="D1" s="187" t="s">
        <v>138</v>
      </c>
      <c r="E1" s="188" t="s">
        <v>139</v>
      </c>
      <c r="F1" s="187"/>
      <c r="G1" s="187"/>
      <c r="H1" s="187"/>
      <c r="I1" s="189"/>
      <c r="J1" s="189"/>
      <c r="K1" s="189"/>
      <c r="L1" s="189"/>
      <c r="M1" s="189"/>
      <c r="N1" s="189"/>
      <c r="O1" s="189"/>
      <c r="P1" s="189"/>
      <c r="Q1" s="189"/>
      <c r="R1" s="189"/>
      <c r="S1" s="189"/>
      <c r="T1" s="189"/>
    </row>
    <row r="2" spans="1:20" ht="16" x14ac:dyDescent="0.2">
      <c r="A2" s="190">
        <v>0</v>
      </c>
      <c r="B2" s="20"/>
      <c r="C2" s="190">
        <v>0</v>
      </c>
      <c r="D2" s="191">
        <v>42416</v>
      </c>
      <c r="E2" s="192" t="s">
        <v>140</v>
      </c>
      <c r="F2" s="190"/>
      <c r="G2" s="190"/>
      <c r="H2" s="190"/>
    </row>
    <row r="3" spans="1:20" ht="85" x14ac:dyDescent="0.2">
      <c r="A3" s="190">
        <v>1</v>
      </c>
      <c r="B3" s="20" t="s">
        <v>141</v>
      </c>
      <c r="C3" s="190">
        <v>352</v>
      </c>
      <c r="D3" s="191">
        <v>42375</v>
      </c>
      <c r="E3" s="192" t="s">
        <v>142</v>
      </c>
      <c r="F3" s="190"/>
      <c r="G3" s="190"/>
      <c r="H3" s="190"/>
    </row>
    <row r="4" spans="1:20" ht="85" x14ac:dyDescent="0.2">
      <c r="A4" s="190">
        <v>0</v>
      </c>
      <c r="B4" s="20" t="s">
        <v>141</v>
      </c>
      <c r="C4" s="190">
        <v>0</v>
      </c>
      <c r="D4" s="191">
        <v>42375</v>
      </c>
      <c r="E4" s="192" t="s">
        <v>142</v>
      </c>
      <c r="F4" s="190"/>
      <c r="G4" s="190"/>
      <c r="H4" s="190"/>
    </row>
    <row r="5" spans="1:20" ht="16" x14ac:dyDescent="0.2">
      <c r="A5" s="190">
        <v>4</v>
      </c>
      <c r="B5" s="20"/>
      <c r="C5" s="190">
        <v>40</v>
      </c>
      <c r="D5" s="191">
        <v>42461</v>
      </c>
      <c r="E5" s="192" t="s">
        <v>143</v>
      </c>
      <c r="F5" s="190"/>
      <c r="G5" s="190"/>
      <c r="H5" s="190"/>
    </row>
    <row r="6" spans="1:20" ht="17" x14ac:dyDescent="0.2">
      <c r="A6" s="190">
        <v>6</v>
      </c>
      <c r="B6" s="20" t="s">
        <v>144</v>
      </c>
      <c r="C6" s="190">
        <v>16</v>
      </c>
      <c r="D6" s="191">
        <v>42388</v>
      </c>
      <c r="E6" s="192" t="s">
        <v>145</v>
      </c>
      <c r="F6" s="190"/>
      <c r="G6" s="190"/>
      <c r="H6" s="190"/>
    </row>
    <row r="7" spans="1:20" ht="16" x14ac:dyDescent="0.2">
      <c r="A7" s="190">
        <v>4</v>
      </c>
      <c r="B7" s="20"/>
      <c r="C7" s="190">
        <v>0</v>
      </c>
      <c r="D7" s="191">
        <v>42415</v>
      </c>
      <c r="E7" s="192" t="s">
        <v>146</v>
      </c>
      <c r="F7" s="190"/>
      <c r="G7" s="190"/>
      <c r="H7" s="190"/>
    </row>
    <row r="8" spans="1:20" ht="17" x14ac:dyDescent="0.2">
      <c r="A8" s="190">
        <v>5</v>
      </c>
      <c r="B8" s="20" t="s">
        <v>147</v>
      </c>
      <c r="C8" s="190">
        <v>32</v>
      </c>
      <c r="D8" s="191">
        <v>42441</v>
      </c>
      <c r="E8" s="192" t="s">
        <v>148</v>
      </c>
      <c r="F8" s="190"/>
      <c r="G8" s="190"/>
      <c r="H8" s="190"/>
    </row>
    <row r="9" spans="1:20" ht="17" x14ac:dyDescent="0.2">
      <c r="A9" s="190">
        <v>3</v>
      </c>
      <c r="B9" s="20" t="s">
        <v>149</v>
      </c>
      <c r="C9" s="190">
        <v>24</v>
      </c>
      <c r="D9" s="191">
        <v>42461</v>
      </c>
      <c r="E9" s="192" t="s">
        <v>150</v>
      </c>
      <c r="F9" s="190"/>
      <c r="G9" s="190"/>
      <c r="H9" s="190"/>
    </row>
    <row r="10" spans="1:20" ht="17" x14ac:dyDescent="0.2">
      <c r="A10" s="190">
        <v>3</v>
      </c>
      <c r="B10" s="20" t="s">
        <v>151</v>
      </c>
      <c r="C10" s="190">
        <v>32</v>
      </c>
      <c r="D10" s="191">
        <v>42461</v>
      </c>
      <c r="E10" s="192" t="s">
        <v>152</v>
      </c>
      <c r="F10" s="190"/>
      <c r="G10" s="190"/>
      <c r="H10" s="190"/>
    </row>
    <row r="11" spans="1:20" ht="119" x14ac:dyDescent="0.2">
      <c r="A11" s="190">
        <v>1</v>
      </c>
      <c r="B11" s="20" t="s">
        <v>153</v>
      </c>
      <c r="C11" s="190">
        <v>40</v>
      </c>
      <c r="D11" s="191">
        <v>42461</v>
      </c>
      <c r="E11" s="192" t="s">
        <v>154</v>
      </c>
      <c r="F11" s="190"/>
      <c r="G11" s="190"/>
      <c r="H11" s="190"/>
    </row>
    <row r="12" spans="1:20" ht="85" x14ac:dyDescent="0.2">
      <c r="A12" s="190">
        <v>0</v>
      </c>
      <c r="B12" s="20" t="s">
        <v>155</v>
      </c>
      <c r="C12" s="190">
        <v>56</v>
      </c>
      <c r="D12" s="191">
        <v>42461</v>
      </c>
      <c r="E12" s="192" t="s">
        <v>156</v>
      </c>
      <c r="F12" s="190"/>
      <c r="G12" s="190"/>
      <c r="H12" s="190"/>
    </row>
    <row r="13" spans="1:20" ht="16" x14ac:dyDescent="0.2">
      <c r="A13" s="190">
        <v>1</v>
      </c>
      <c r="B13" s="20"/>
      <c r="C13" s="190">
        <v>16</v>
      </c>
      <c r="D13" s="191">
        <v>42461</v>
      </c>
      <c r="E13" s="192" t="s">
        <v>157</v>
      </c>
      <c r="F13" s="190"/>
      <c r="G13" s="190"/>
      <c r="H13" s="190"/>
    </row>
    <row r="14" spans="1:20" ht="102" x14ac:dyDescent="0.2">
      <c r="A14" s="190">
        <v>5</v>
      </c>
      <c r="B14" s="20" t="s">
        <v>158</v>
      </c>
      <c r="C14" s="190">
        <v>40</v>
      </c>
      <c r="D14" s="191">
        <v>42461</v>
      </c>
      <c r="E14" s="192" t="s">
        <v>159</v>
      </c>
      <c r="F14" s="190"/>
      <c r="G14" s="190"/>
      <c r="H14" s="190"/>
    </row>
    <row r="15" spans="1:20" ht="34" x14ac:dyDescent="0.2">
      <c r="A15" s="190">
        <v>1</v>
      </c>
      <c r="B15" s="20" t="s">
        <v>160</v>
      </c>
      <c r="C15" s="190">
        <v>24</v>
      </c>
      <c r="D15" s="191">
        <v>42461</v>
      </c>
      <c r="E15" s="192" t="s">
        <v>161</v>
      </c>
      <c r="F15" s="190"/>
      <c r="G15" s="190"/>
      <c r="H15" s="190"/>
    </row>
    <row r="16" spans="1:20" ht="16" x14ac:dyDescent="0.2">
      <c r="A16" s="190">
        <v>2</v>
      </c>
      <c r="B16" s="20"/>
      <c r="C16" s="190">
        <v>24</v>
      </c>
      <c r="D16" s="191">
        <v>42461</v>
      </c>
      <c r="E16" s="192" t="s">
        <v>162</v>
      </c>
      <c r="F16" s="190"/>
      <c r="G16" s="190"/>
      <c r="H16" s="190"/>
    </row>
    <row r="17" spans="1:8" ht="17" x14ac:dyDescent="0.2">
      <c r="A17" s="190">
        <v>3</v>
      </c>
      <c r="B17" s="20" t="s">
        <v>163</v>
      </c>
      <c r="C17" s="190">
        <v>3</v>
      </c>
      <c r="D17" s="191">
        <v>42461</v>
      </c>
      <c r="E17" s="192" t="s">
        <v>164</v>
      </c>
      <c r="F17" s="190"/>
      <c r="G17" s="190"/>
      <c r="H17" s="190"/>
    </row>
    <row r="18" spans="1:8" ht="102" x14ac:dyDescent="0.2">
      <c r="A18" s="190">
        <v>3</v>
      </c>
      <c r="B18" s="20" t="s">
        <v>165</v>
      </c>
      <c r="C18" s="190">
        <v>124</v>
      </c>
      <c r="D18" s="191">
        <v>42461</v>
      </c>
      <c r="E18" s="192" t="s">
        <v>166</v>
      </c>
      <c r="F18" s="190"/>
      <c r="G18" s="190"/>
      <c r="H18" s="190"/>
    </row>
    <row r="19" spans="1:8" ht="51" x14ac:dyDescent="0.2">
      <c r="A19" s="190">
        <v>2</v>
      </c>
      <c r="B19" s="20" t="s">
        <v>167</v>
      </c>
      <c r="C19" s="190">
        <v>32</v>
      </c>
      <c r="D19" s="191">
        <v>42461</v>
      </c>
      <c r="E19" s="192" t="s">
        <v>168</v>
      </c>
      <c r="F19" s="190"/>
      <c r="G19" s="190"/>
      <c r="H19" s="190"/>
    </row>
    <row r="20" spans="1:8" ht="409.6" x14ac:dyDescent="0.2">
      <c r="A20" s="190">
        <v>10</v>
      </c>
      <c r="B20" s="20" t="s">
        <v>169</v>
      </c>
      <c r="C20" s="190">
        <v>80</v>
      </c>
      <c r="D20" s="191">
        <v>42461</v>
      </c>
      <c r="E20" s="192" t="s">
        <v>170</v>
      </c>
      <c r="F20" s="190"/>
      <c r="G20" s="190"/>
      <c r="H20" s="190"/>
    </row>
    <row r="21" spans="1:8" ht="409.6" x14ac:dyDescent="0.2">
      <c r="A21" s="190">
        <v>10</v>
      </c>
      <c r="B21" s="20" t="s">
        <v>169</v>
      </c>
      <c r="C21" s="190">
        <v>80</v>
      </c>
      <c r="D21" s="191">
        <v>42461</v>
      </c>
      <c r="E21" s="192" t="s">
        <v>170</v>
      </c>
      <c r="F21" s="190"/>
      <c r="G21" s="190"/>
      <c r="H21" s="190"/>
    </row>
    <row r="22" spans="1:8" ht="136" x14ac:dyDescent="0.2">
      <c r="A22" s="190">
        <v>6</v>
      </c>
      <c r="B22" s="20" t="s">
        <v>171</v>
      </c>
      <c r="C22" s="190">
        <v>40</v>
      </c>
      <c r="D22" s="191">
        <v>42461</v>
      </c>
      <c r="E22" s="192" t="s">
        <v>172</v>
      </c>
      <c r="F22" s="190"/>
      <c r="G22" s="190"/>
      <c r="H22" s="190"/>
    </row>
    <row r="23" spans="1:8" ht="16" x14ac:dyDescent="0.2">
      <c r="A23" s="190">
        <v>3</v>
      </c>
      <c r="B23" s="20"/>
      <c r="C23" s="190">
        <v>24</v>
      </c>
      <c r="D23" s="191">
        <v>42461</v>
      </c>
      <c r="E23" s="192" t="s">
        <v>173</v>
      </c>
      <c r="F23" s="190"/>
      <c r="G23" s="190"/>
      <c r="H23" s="190"/>
    </row>
    <row r="24" spans="1:8" ht="16" x14ac:dyDescent="0.2">
      <c r="A24" s="190">
        <v>2</v>
      </c>
      <c r="B24" s="20"/>
      <c r="C24" s="190">
        <v>0</v>
      </c>
      <c r="D24" s="191">
        <v>42461</v>
      </c>
      <c r="E24" s="192" t="s">
        <v>174</v>
      </c>
      <c r="F24" s="190"/>
      <c r="G24" s="190"/>
      <c r="H24" s="190"/>
    </row>
    <row r="25" spans="1:8" ht="102" x14ac:dyDescent="0.2">
      <c r="A25" s="190">
        <v>4</v>
      </c>
      <c r="B25" s="20" t="s">
        <v>175</v>
      </c>
      <c r="C25" s="190">
        <v>32</v>
      </c>
      <c r="D25" s="191">
        <v>42461</v>
      </c>
      <c r="E25" s="192" t="s">
        <v>176</v>
      </c>
      <c r="F25" s="190"/>
      <c r="G25" s="190"/>
      <c r="H25" s="190"/>
    </row>
    <row r="26" spans="1:8" ht="102" x14ac:dyDescent="0.2">
      <c r="A26" s="190">
        <v>3</v>
      </c>
      <c r="B26" s="20" t="s">
        <v>177</v>
      </c>
      <c r="C26" s="190">
        <v>32</v>
      </c>
      <c r="D26" s="191">
        <v>42461</v>
      </c>
      <c r="E26" s="192" t="s">
        <v>178</v>
      </c>
      <c r="F26" s="190"/>
      <c r="G26" s="190"/>
      <c r="H26" s="190"/>
    </row>
    <row r="27" spans="1:8" ht="51" x14ac:dyDescent="0.2">
      <c r="A27" s="190">
        <v>1</v>
      </c>
      <c r="B27" s="20" t="s">
        <v>179</v>
      </c>
      <c r="C27" s="190">
        <v>24</v>
      </c>
      <c r="D27" s="191">
        <v>42461</v>
      </c>
      <c r="E27" s="192" t="s">
        <v>180</v>
      </c>
      <c r="F27" s="190"/>
      <c r="G27" s="190"/>
      <c r="H27" s="190"/>
    </row>
    <row r="28" spans="1:8" ht="51" x14ac:dyDescent="0.2">
      <c r="A28" s="190">
        <v>1</v>
      </c>
      <c r="B28" s="20" t="s">
        <v>181</v>
      </c>
      <c r="C28" s="190">
        <v>40</v>
      </c>
      <c r="D28" s="191">
        <v>42461</v>
      </c>
      <c r="E28" s="192" t="s">
        <v>182</v>
      </c>
      <c r="F28" s="190"/>
      <c r="G28" s="190"/>
      <c r="H28" s="190"/>
    </row>
    <row r="29" spans="1:8" ht="17" x14ac:dyDescent="0.2">
      <c r="A29" s="190">
        <v>6</v>
      </c>
      <c r="B29" s="20" t="s">
        <v>183</v>
      </c>
      <c r="C29" s="190">
        <v>40</v>
      </c>
      <c r="D29" s="191">
        <v>42461</v>
      </c>
      <c r="E29" s="192" t="s">
        <v>184</v>
      </c>
      <c r="F29" s="190"/>
      <c r="G29" s="190"/>
      <c r="H29" s="190"/>
    </row>
    <row r="30" spans="1:8" ht="85" x14ac:dyDescent="0.2">
      <c r="A30" s="190">
        <v>9</v>
      </c>
      <c r="B30" s="20" t="s">
        <v>185</v>
      </c>
      <c r="C30" s="190">
        <v>0</v>
      </c>
      <c r="D30" s="191">
        <v>42461</v>
      </c>
      <c r="E30" s="192" t="s">
        <v>186</v>
      </c>
      <c r="F30" s="190"/>
      <c r="G30" s="190"/>
      <c r="H30" s="190"/>
    </row>
    <row r="31" spans="1:8" ht="85" x14ac:dyDescent="0.2">
      <c r="A31" s="190">
        <v>1</v>
      </c>
      <c r="B31" s="20" t="s">
        <v>187</v>
      </c>
      <c r="C31" s="190">
        <v>16</v>
      </c>
      <c r="D31" s="191">
        <v>42461</v>
      </c>
      <c r="E31" s="192" t="s">
        <v>188</v>
      </c>
      <c r="F31" s="190"/>
      <c r="G31" s="190"/>
      <c r="H31" s="190"/>
    </row>
    <row r="32" spans="1:8" ht="289" x14ac:dyDescent="0.2">
      <c r="A32" s="190">
        <v>4</v>
      </c>
      <c r="B32" s="20" t="s">
        <v>189</v>
      </c>
      <c r="C32" s="190">
        <v>8</v>
      </c>
      <c r="D32" s="191">
        <v>42461</v>
      </c>
      <c r="E32" s="192" t="s">
        <v>190</v>
      </c>
      <c r="F32" s="190"/>
      <c r="G32" s="190"/>
      <c r="H32" s="190"/>
    </row>
    <row r="33" spans="1:8" ht="136" x14ac:dyDescent="0.2">
      <c r="A33" s="190">
        <v>8</v>
      </c>
      <c r="B33" s="20" t="s">
        <v>191</v>
      </c>
      <c r="C33" s="190">
        <v>24</v>
      </c>
      <c r="D33" s="191">
        <v>42461</v>
      </c>
      <c r="E33" s="192" t="s">
        <v>192</v>
      </c>
      <c r="F33" s="190"/>
      <c r="G33" s="190"/>
      <c r="H33" s="190"/>
    </row>
    <row r="34" spans="1:8" ht="255" x14ac:dyDescent="0.2">
      <c r="A34" s="190">
        <v>2</v>
      </c>
      <c r="B34" s="20" t="s">
        <v>193</v>
      </c>
      <c r="C34" s="190">
        <v>4</v>
      </c>
      <c r="D34" s="191">
        <v>42461</v>
      </c>
      <c r="E34" s="192" t="s">
        <v>194</v>
      </c>
      <c r="F34" s="190"/>
      <c r="G34" s="190"/>
      <c r="H34" s="190"/>
    </row>
    <row r="35" spans="1:8" ht="170" x14ac:dyDescent="0.2">
      <c r="A35" s="190">
        <v>3</v>
      </c>
      <c r="B35" s="20" t="s">
        <v>195</v>
      </c>
      <c r="C35" s="190">
        <v>0</v>
      </c>
      <c r="D35" s="191">
        <v>42461</v>
      </c>
      <c r="E35" s="192" t="s">
        <v>196</v>
      </c>
      <c r="F35" s="190"/>
      <c r="G35" s="190"/>
      <c r="H35" s="190"/>
    </row>
    <row r="36" spans="1:8" ht="68" x14ac:dyDescent="0.2">
      <c r="A36" s="190">
        <v>3</v>
      </c>
      <c r="B36" s="20" t="s">
        <v>197</v>
      </c>
      <c r="C36" s="190">
        <v>4</v>
      </c>
      <c r="D36" s="191">
        <v>42461</v>
      </c>
      <c r="E36" s="192" t="s">
        <v>198</v>
      </c>
      <c r="F36" s="190"/>
      <c r="G36" s="190"/>
      <c r="H36" s="190"/>
    </row>
    <row r="37" spans="1:8" ht="16" x14ac:dyDescent="0.2">
      <c r="A37" s="190">
        <v>1</v>
      </c>
      <c r="B37" s="20"/>
      <c r="C37" s="190">
        <v>2</v>
      </c>
      <c r="D37" s="191">
        <v>42461</v>
      </c>
      <c r="E37" s="192" t="s">
        <v>199</v>
      </c>
      <c r="F37" s="190"/>
      <c r="G37" s="190"/>
      <c r="H37" s="190"/>
    </row>
    <row r="38" spans="1:8" ht="119" x14ac:dyDescent="0.2">
      <c r="A38" s="190">
        <v>3</v>
      </c>
      <c r="B38" s="20" t="s">
        <v>200</v>
      </c>
      <c r="C38" s="190">
        <v>16</v>
      </c>
      <c r="D38" s="191">
        <v>42461</v>
      </c>
      <c r="E38" s="192" t="s">
        <v>201</v>
      </c>
      <c r="F38" s="190"/>
      <c r="G38" s="190"/>
      <c r="H38" s="190"/>
    </row>
    <row r="39" spans="1:8" ht="16" x14ac:dyDescent="0.2">
      <c r="A39" s="190">
        <v>1</v>
      </c>
      <c r="B39" s="20"/>
      <c r="C39" s="190">
        <v>24</v>
      </c>
      <c r="D39" s="191">
        <v>42461</v>
      </c>
      <c r="E39" s="192" t="s">
        <v>202</v>
      </c>
      <c r="F39" s="190"/>
      <c r="G39" s="190"/>
      <c r="H39" s="190"/>
    </row>
    <row r="40" spans="1:8" ht="51" x14ac:dyDescent="0.2">
      <c r="A40" s="190">
        <v>1</v>
      </c>
      <c r="B40" s="20" t="s">
        <v>203</v>
      </c>
      <c r="C40" s="190">
        <v>24</v>
      </c>
      <c r="D40" s="191">
        <v>42461</v>
      </c>
      <c r="E40" s="192" t="s">
        <v>204</v>
      </c>
      <c r="F40" s="190"/>
      <c r="G40" s="190"/>
      <c r="H40" s="190"/>
    </row>
    <row r="41" spans="1:8" ht="68" x14ac:dyDescent="0.2">
      <c r="A41" s="190">
        <v>0</v>
      </c>
      <c r="B41" s="20" t="s">
        <v>205</v>
      </c>
      <c r="C41" s="190">
        <v>24</v>
      </c>
      <c r="D41" s="191">
        <v>42461</v>
      </c>
      <c r="E41" s="192" t="s">
        <v>206</v>
      </c>
      <c r="F41" s="190"/>
      <c r="G41" s="190"/>
      <c r="H41" s="190"/>
    </row>
    <row r="42" spans="1:8" ht="85" x14ac:dyDescent="0.2">
      <c r="A42" s="190">
        <v>1</v>
      </c>
      <c r="B42" s="20" t="s">
        <v>207</v>
      </c>
      <c r="C42" s="190">
        <v>40</v>
      </c>
      <c r="D42" s="191">
        <v>42461</v>
      </c>
      <c r="E42" s="192" t="s">
        <v>208</v>
      </c>
      <c r="F42" s="190"/>
      <c r="G42" s="190"/>
      <c r="H42" s="190"/>
    </row>
    <row r="43" spans="1:8" ht="17" x14ac:dyDescent="0.2">
      <c r="A43" s="190">
        <v>0</v>
      </c>
      <c r="B43" s="20" t="s">
        <v>209</v>
      </c>
      <c r="C43" s="190">
        <v>80</v>
      </c>
      <c r="D43" s="191">
        <v>42461</v>
      </c>
      <c r="E43" s="192" t="s">
        <v>210</v>
      </c>
      <c r="F43" s="190"/>
      <c r="G43" s="190"/>
      <c r="H43" s="190"/>
    </row>
    <row r="44" spans="1:8" ht="153" x14ac:dyDescent="0.2">
      <c r="A44" s="190">
        <v>8</v>
      </c>
      <c r="B44" s="20" t="s">
        <v>211</v>
      </c>
      <c r="C44" s="190">
        <v>40</v>
      </c>
      <c r="D44" s="191">
        <v>42461</v>
      </c>
      <c r="E44" s="192" t="s">
        <v>212</v>
      </c>
      <c r="F44" s="190"/>
      <c r="G44" s="190"/>
      <c r="H44" s="190"/>
    </row>
    <row r="45" spans="1:8" ht="16" x14ac:dyDescent="0.2">
      <c r="A45" s="190">
        <v>1</v>
      </c>
      <c r="B45" s="20"/>
      <c r="C45" s="190">
        <v>16</v>
      </c>
      <c r="D45" s="191">
        <v>42461</v>
      </c>
      <c r="E45" s="192" t="s">
        <v>213</v>
      </c>
      <c r="F45" s="190"/>
      <c r="G45" s="190"/>
      <c r="H45" s="190"/>
    </row>
    <row r="46" spans="1:8" ht="136" x14ac:dyDescent="0.2">
      <c r="A46" s="190">
        <v>8</v>
      </c>
      <c r="B46" s="20" t="s">
        <v>214</v>
      </c>
      <c r="C46" s="190">
        <v>4</v>
      </c>
      <c r="D46" s="191">
        <v>42461</v>
      </c>
      <c r="E46" s="192" t="s">
        <v>215</v>
      </c>
      <c r="F46" s="190"/>
      <c r="G46" s="190"/>
      <c r="H46" s="190"/>
    </row>
    <row r="47" spans="1:8" ht="68" x14ac:dyDescent="0.2">
      <c r="A47" s="190">
        <v>10</v>
      </c>
      <c r="B47" s="20" t="s">
        <v>216</v>
      </c>
      <c r="C47" s="190">
        <v>40</v>
      </c>
      <c r="D47" s="191">
        <v>42382</v>
      </c>
      <c r="E47" s="192" t="s">
        <v>217</v>
      </c>
      <c r="F47" s="190"/>
      <c r="G47" s="190"/>
      <c r="H47" s="190"/>
    </row>
    <row r="48" spans="1:8" ht="51" x14ac:dyDescent="0.2">
      <c r="A48" s="190">
        <v>3</v>
      </c>
      <c r="B48" s="20" t="s">
        <v>218</v>
      </c>
      <c r="C48" s="190">
        <v>32</v>
      </c>
      <c r="D48" s="191">
        <v>42461</v>
      </c>
      <c r="E48" s="192" t="s">
        <v>219</v>
      </c>
      <c r="F48" s="190"/>
      <c r="G48" s="190"/>
      <c r="H48" s="190"/>
    </row>
    <row r="49" spans="1:8" ht="119" x14ac:dyDescent="0.2">
      <c r="A49" s="190">
        <v>4</v>
      </c>
      <c r="B49" s="20" t="s">
        <v>220</v>
      </c>
      <c r="C49" s="190">
        <v>80</v>
      </c>
      <c r="D49" s="191">
        <v>42461</v>
      </c>
      <c r="E49" s="192" t="s">
        <v>221</v>
      </c>
      <c r="F49" s="190"/>
      <c r="G49" s="190"/>
      <c r="H49" s="190"/>
    </row>
    <row r="50" spans="1:8" ht="16" x14ac:dyDescent="0.2">
      <c r="A50" s="190">
        <v>3</v>
      </c>
      <c r="B50" s="20"/>
      <c r="C50" s="190">
        <v>5</v>
      </c>
      <c r="D50" s="191">
        <v>42462</v>
      </c>
      <c r="E50" s="192" t="s">
        <v>222</v>
      </c>
      <c r="F50" s="190"/>
      <c r="G50" s="190"/>
      <c r="H50" s="190"/>
    </row>
    <row r="51" spans="1:8" ht="68" x14ac:dyDescent="0.2">
      <c r="A51" s="190">
        <v>2</v>
      </c>
      <c r="B51" s="20" t="s">
        <v>223</v>
      </c>
      <c r="C51" s="190">
        <v>32</v>
      </c>
      <c r="D51" s="191">
        <v>42461</v>
      </c>
      <c r="E51" s="192" t="s">
        <v>224</v>
      </c>
      <c r="F51" s="190"/>
      <c r="G51" s="190"/>
      <c r="H51" s="190"/>
    </row>
    <row r="52" spans="1:8" ht="16" x14ac:dyDescent="0.2">
      <c r="A52" s="190">
        <v>0</v>
      </c>
      <c r="B52" s="20"/>
      <c r="C52" s="190">
        <v>24</v>
      </c>
      <c r="D52" s="191">
        <v>42462</v>
      </c>
      <c r="E52" s="192" t="s">
        <v>225</v>
      </c>
      <c r="F52" s="190"/>
      <c r="G52" s="190"/>
      <c r="H52" s="190"/>
    </row>
    <row r="53" spans="1:8" ht="51" x14ac:dyDescent="0.2">
      <c r="A53" s="190">
        <v>8</v>
      </c>
      <c r="B53" s="20" t="s">
        <v>226</v>
      </c>
      <c r="C53" s="190">
        <v>8</v>
      </c>
      <c r="D53" s="191">
        <v>42382</v>
      </c>
      <c r="E53" s="192" t="s">
        <v>227</v>
      </c>
      <c r="F53" s="190"/>
      <c r="G53" s="190"/>
      <c r="H53" s="190"/>
    </row>
    <row r="54" spans="1:8" ht="12.75" customHeight="1" x14ac:dyDescent="0.15">
      <c r="E54" s="193"/>
    </row>
    <row r="55" spans="1:8" ht="12.75" customHeight="1" x14ac:dyDescent="0.15">
      <c r="E55" s="193"/>
    </row>
    <row r="56" spans="1:8" ht="12.75" customHeight="1" x14ac:dyDescent="0.15">
      <c r="E56" s="193"/>
    </row>
    <row r="57" spans="1:8" ht="12.75" customHeight="1" x14ac:dyDescent="0.15">
      <c r="E57" s="193"/>
    </row>
    <row r="58" spans="1:8" ht="12.75" customHeight="1" x14ac:dyDescent="0.15">
      <c r="E58" s="193"/>
    </row>
    <row r="59" spans="1:8" ht="12.75" customHeight="1" x14ac:dyDescent="0.15">
      <c r="E59" s="193"/>
    </row>
    <row r="60" spans="1:8" ht="12.75" customHeight="1" x14ac:dyDescent="0.15">
      <c r="E60" s="193"/>
    </row>
    <row r="61" spans="1:8" ht="12.75" customHeight="1" x14ac:dyDescent="0.15">
      <c r="E61" s="193"/>
    </row>
    <row r="62" spans="1:8" ht="12.75" customHeight="1" x14ac:dyDescent="0.15">
      <c r="E62" s="193"/>
    </row>
    <row r="63" spans="1:8" ht="12.75" customHeight="1" x14ac:dyDescent="0.15">
      <c r="E63" s="193"/>
    </row>
    <row r="64" spans="1:8" ht="12.75" customHeight="1" x14ac:dyDescent="0.15">
      <c r="E64" s="193"/>
    </row>
    <row r="65" spans="5:5" ht="12.75" customHeight="1" x14ac:dyDescent="0.15">
      <c r="E65" s="193"/>
    </row>
    <row r="66" spans="5:5" ht="12.75" customHeight="1" x14ac:dyDescent="0.15">
      <c r="E66" s="193"/>
    </row>
    <row r="67" spans="5:5" ht="12.75" customHeight="1" x14ac:dyDescent="0.15">
      <c r="E67" s="193"/>
    </row>
    <row r="68" spans="5:5" ht="12.75" customHeight="1" x14ac:dyDescent="0.15">
      <c r="E68" s="193"/>
    </row>
    <row r="69" spans="5:5" ht="12.75" customHeight="1" x14ac:dyDescent="0.15">
      <c r="E69" s="193"/>
    </row>
    <row r="70" spans="5:5" ht="12.75" customHeight="1" x14ac:dyDescent="0.15">
      <c r="E70" s="193"/>
    </row>
    <row r="71" spans="5:5" ht="12.75" customHeight="1" x14ac:dyDescent="0.15">
      <c r="E71" s="193"/>
    </row>
    <row r="72" spans="5:5" ht="12.75" customHeight="1" x14ac:dyDescent="0.15">
      <c r="E72" s="193"/>
    </row>
    <row r="73" spans="5:5" ht="12.75" customHeight="1" x14ac:dyDescent="0.15">
      <c r="E73" s="193"/>
    </row>
    <row r="74" spans="5:5" ht="12.75" customHeight="1" x14ac:dyDescent="0.15">
      <c r="E74" s="193"/>
    </row>
    <row r="75" spans="5:5" ht="12.75" customHeight="1" x14ac:dyDescent="0.15">
      <c r="E75" s="193"/>
    </row>
    <row r="76" spans="5:5" ht="12.75" customHeight="1" x14ac:dyDescent="0.15">
      <c r="E76" s="193"/>
    </row>
    <row r="77" spans="5:5" ht="12.75" customHeight="1" x14ac:dyDescent="0.15">
      <c r="E77" s="193"/>
    </row>
    <row r="78" spans="5:5" ht="12.75" customHeight="1" x14ac:dyDescent="0.15">
      <c r="E78" s="193"/>
    </row>
    <row r="79" spans="5:5" ht="12.75" customHeight="1" x14ac:dyDescent="0.15">
      <c r="E79" s="193"/>
    </row>
    <row r="80" spans="5:5" ht="12.75" customHeight="1" x14ac:dyDescent="0.15">
      <c r="E80" s="193"/>
    </row>
    <row r="81" spans="5:5" ht="12.75" customHeight="1" x14ac:dyDescent="0.15">
      <c r="E81" s="193"/>
    </row>
    <row r="82" spans="5:5" ht="12.75" customHeight="1" x14ac:dyDescent="0.15">
      <c r="E82" s="193"/>
    </row>
    <row r="83" spans="5:5" ht="12.75" customHeight="1" x14ac:dyDescent="0.15">
      <c r="E83" s="193"/>
    </row>
    <row r="84" spans="5:5" ht="12.75" customHeight="1" x14ac:dyDescent="0.15">
      <c r="E84" s="193"/>
    </row>
    <row r="85" spans="5:5" ht="12.75" customHeight="1" x14ac:dyDescent="0.15">
      <c r="E85" s="193"/>
    </row>
    <row r="86" spans="5:5" ht="12.75" customHeight="1" x14ac:dyDescent="0.15">
      <c r="E86" s="193"/>
    </row>
    <row r="87" spans="5:5" ht="12.75" customHeight="1" x14ac:dyDescent="0.15">
      <c r="E87" s="193"/>
    </row>
    <row r="88" spans="5:5" ht="12.75" customHeight="1" x14ac:dyDescent="0.15">
      <c r="E88" s="193"/>
    </row>
    <row r="89" spans="5:5" ht="12.75" customHeight="1" x14ac:dyDescent="0.15">
      <c r="E89" s="193"/>
    </row>
    <row r="90" spans="5:5" ht="12.75" customHeight="1" x14ac:dyDescent="0.15">
      <c r="E90" s="193"/>
    </row>
    <row r="91" spans="5:5" ht="12.75" customHeight="1" x14ac:dyDescent="0.15">
      <c r="E91" s="193"/>
    </row>
    <row r="92" spans="5:5" ht="12.75" customHeight="1" x14ac:dyDescent="0.15">
      <c r="E92" s="193"/>
    </row>
    <row r="93" spans="5:5" ht="12.75" customHeight="1" x14ac:dyDescent="0.15">
      <c r="E93" s="193"/>
    </row>
    <row r="94" spans="5:5" ht="12.75" customHeight="1" x14ac:dyDescent="0.15">
      <c r="E94" s="193"/>
    </row>
    <row r="95" spans="5:5" ht="12.75" customHeight="1" x14ac:dyDescent="0.15">
      <c r="E95" s="193"/>
    </row>
    <row r="96" spans="5:5" ht="12.75" customHeight="1" x14ac:dyDescent="0.15">
      <c r="E96" s="193"/>
    </row>
    <row r="97" spans="5:5" ht="12.75" customHeight="1" x14ac:dyDescent="0.15">
      <c r="E97" s="193"/>
    </row>
    <row r="98" spans="5:5" ht="12.75" customHeight="1" x14ac:dyDescent="0.15">
      <c r="E98" s="193"/>
    </row>
    <row r="99" spans="5:5" ht="12.75" customHeight="1" x14ac:dyDescent="0.15">
      <c r="E99" s="193"/>
    </row>
    <row r="100" spans="5:5" ht="12.75" customHeight="1" x14ac:dyDescent="0.15">
      <c r="E100" s="193"/>
    </row>
    <row r="101" spans="5:5" ht="12.75" customHeight="1" x14ac:dyDescent="0.15">
      <c r="E101" s="193"/>
    </row>
    <row r="102" spans="5:5" ht="12.75" customHeight="1" x14ac:dyDescent="0.15">
      <c r="E102" s="193"/>
    </row>
    <row r="103" spans="5:5" ht="12.75" customHeight="1" x14ac:dyDescent="0.15">
      <c r="E103" s="193"/>
    </row>
    <row r="104" spans="5:5" ht="12.75" customHeight="1" x14ac:dyDescent="0.15">
      <c r="E104" s="193"/>
    </row>
    <row r="105" spans="5:5" ht="12.75" customHeight="1" x14ac:dyDescent="0.15">
      <c r="E105" s="193"/>
    </row>
    <row r="106" spans="5:5" ht="12.75" customHeight="1" x14ac:dyDescent="0.15">
      <c r="E106" s="193"/>
    </row>
    <row r="107" spans="5:5" ht="12.75" customHeight="1" x14ac:dyDescent="0.15">
      <c r="E107" s="193"/>
    </row>
    <row r="108" spans="5:5" ht="12.75" customHeight="1" x14ac:dyDescent="0.15">
      <c r="E108" s="193"/>
    </row>
    <row r="109" spans="5:5" ht="12.75" customHeight="1" x14ac:dyDescent="0.15">
      <c r="E109" s="193"/>
    </row>
    <row r="110" spans="5:5" ht="12.75" customHeight="1" x14ac:dyDescent="0.15">
      <c r="E110" s="193"/>
    </row>
    <row r="111" spans="5:5" ht="12.75" customHeight="1" x14ac:dyDescent="0.15">
      <c r="E111" s="193"/>
    </row>
    <row r="112" spans="5:5" ht="12.75" customHeight="1" x14ac:dyDescent="0.15">
      <c r="E112" s="193"/>
    </row>
    <row r="113" spans="5:5" ht="12.75" customHeight="1" x14ac:dyDescent="0.15">
      <c r="E113" s="193"/>
    </row>
    <row r="114" spans="5:5" ht="12.75" customHeight="1" x14ac:dyDescent="0.15">
      <c r="E114" s="193"/>
    </row>
    <row r="115" spans="5:5" ht="12.75" customHeight="1" x14ac:dyDescent="0.15">
      <c r="E115" s="193"/>
    </row>
    <row r="116" spans="5:5" ht="12.75" customHeight="1" x14ac:dyDescent="0.15">
      <c r="E116" s="193"/>
    </row>
    <row r="117" spans="5:5" ht="12.75" customHeight="1" x14ac:dyDescent="0.15">
      <c r="E117" s="193"/>
    </row>
    <row r="118" spans="5:5" ht="12.75" customHeight="1" x14ac:dyDescent="0.15">
      <c r="E118" s="193"/>
    </row>
    <row r="119" spans="5:5" ht="12.75" customHeight="1" x14ac:dyDescent="0.15">
      <c r="E119" s="193"/>
    </row>
    <row r="120" spans="5:5" ht="12.75" customHeight="1" x14ac:dyDescent="0.15">
      <c r="E120" s="193"/>
    </row>
    <row r="121" spans="5:5" ht="12.75" customHeight="1" x14ac:dyDescent="0.15">
      <c r="E121" s="193"/>
    </row>
    <row r="122" spans="5:5" ht="12.75" customHeight="1" x14ac:dyDescent="0.15">
      <c r="E122" s="193"/>
    </row>
    <row r="123" spans="5:5" ht="12.75" customHeight="1" x14ac:dyDescent="0.15">
      <c r="E123" s="193"/>
    </row>
    <row r="124" spans="5:5" ht="12.75" customHeight="1" x14ac:dyDescent="0.15">
      <c r="E124" s="193"/>
    </row>
    <row r="125" spans="5:5" ht="12.75" customHeight="1" x14ac:dyDescent="0.15">
      <c r="E125" s="193"/>
    </row>
    <row r="126" spans="5:5" ht="12.75" customHeight="1" x14ac:dyDescent="0.15">
      <c r="E126" s="193"/>
    </row>
    <row r="127" spans="5:5" ht="12.75" customHeight="1" x14ac:dyDescent="0.15">
      <c r="E127" s="193"/>
    </row>
    <row r="128" spans="5:5" ht="12.75" customHeight="1" x14ac:dyDescent="0.15">
      <c r="E128" s="193"/>
    </row>
    <row r="129" spans="5:5" ht="12.75" customHeight="1" x14ac:dyDescent="0.15">
      <c r="E129" s="193"/>
    </row>
    <row r="130" spans="5:5" ht="12.75" customHeight="1" x14ac:dyDescent="0.15">
      <c r="E130" s="193"/>
    </row>
    <row r="131" spans="5:5" ht="12.75" customHeight="1" x14ac:dyDescent="0.15">
      <c r="E131" s="193"/>
    </row>
    <row r="132" spans="5:5" ht="12.75" customHeight="1" x14ac:dyDescent="0.15">
      <c r="E132" s="193"/>
    </row>
    <row r="133" spans="5:5" ht="12.75" customHeight="1" x14ac:dyDescent="0.15">
      <c r="E133" s="193"/>
    </row>
    <row r="134" spans="5:5" ht="12.75" customHeight="1" x14ac:dyDescent="0.15">
      <c r="E134" s="193"/>
    </row>
    <row r="135" spans="5:5" ht="12.75" customHeight="1" x14ac:dyDescent="0.15">
      <c r="E135" s="193"/>
    </row>
    <row r="136" spans="5:5" ht="12.75" customHeight="1" x14ac:dyDescent="0.15">
      <c r="E136" s="193"/>
    </row>
    <row r="137" spans="5:5" ht="12.75" customHeight="1" x14ac:dyDescent="0.15">
      <c r="E137" s="193"/>
    </row>
    <row r="138" spans="5:5" ht="12.75" customHeight="1" x14ac:dyDescent="0.15">
      <c r="E138" s="193"/>
    </row>
    <row r="139" spans="5:5" ht="12.75" customHeight="1" x14ac:dyDescent="0.15">
      <c r="E139" s="193"/>
    </row>
    <row r="140" spans="5:5" ht="12.75" customHeight="1" x14ac:dyDescent="0.15">
      <c r="E140" s="193"/>
    </row>
    <row r="141" spans="5:5" ht="12.75" customHeight="1" x14ac:dyDescent="0.15">
      <c r="E141" s="193"/>
    </row>
    <row r="142" spans="5:5" ht="12.75" customHeight="1" x14ac:dyDescent="0.15">
      <c r="E142" s="193"/>
    </row>
    <row r="143" spans="5:5" ht="12.75" customHeight="1" x14ac:dyDescent="0.15">
      <c r="E143" s="193"/>
    </row>
    <row r="144" spans="5:5" ht="12.75" customHeight="1" x14ac:dyDescent="0.15">
      <c r="E144" s="193"/>
    </row>
    <row r="145" spans="5:5" ht="12.75" customHeight="1" x14ac:dyDescent="0.15">
      <c r="E145" s="193"/>
    </row>
    <row r="146" spans="5:5" ht="12.75" customHeight="1" x14ac:dyDescent="0.15">
      <c r="E146" s="193"/>
    </row>
    <row r="147" spans="5:5" ht="12.75" customHeight="1" x14ac:dyDescent="0.15">
      <c r="E147" s="193"/>
    </row>
    <row r="148" spans="5:5" ht="12.75" customHeight="1" x14ac:dyDescent="0.15">
      <c r="E148" s="193"/>
    </row>
    <row r="149" spans="5:5" ht="12.75" customHeight="1" x14ac:dyDescent="0.15">
      <c r="E149" s="193"/>
    </row>
    <row r="150" spans="5:5" ht="12.75" customHeight="1" x14ac:dyDescent="0.15">
      <c r="E150" s="193"/>
    </row>
    <row r="151" spans="5:5" ht="12.75" customHeight="1" x14ac:dyDescent="0.15">
      <c r="E151" s="193"/>
    </row>
    <row r="152" spans="5:5" ht="12.75" customHeight="1" x14ac:dyDescent="0.15">
      <c r="E152" s="193"/>
    </row>
    <row r="153" spans="5:5" ht="12.75" customHeight="1" x14ac:dyDescent="0.15">
      <c r="E153" s="193"/>
    </row>
    <row r="154" spans="5:5" ht="12.75" customHeight="1" x14ac:dyDescent="0.15">
      <c r="E154" s="193"/>
    </row>
    <row r="155" spans="5:5" ht="12.75" customHeight="1" x14ac:dyDescent="0.15">
      <c r="E155" s="193"/>
    </row>
    <row r="156" spans="5:5" ht="12.75" customHeight="1" x14ac:dyDescent="0.15">
      <c r="E156" s="193"/>
    </row>
    <row r="157" spans="5:5" ht="12.75" customHeight="1" x14ac:dyDescent="0.15">
      <c r="E157" s="193"/>
    </row>
    <row r="158" spans="5:5" ht="12.75" customHeight="1" x14ac:dyDescent="0.15">
      <c r="E158" s="193"/>
    </row>
    <row r="159" spans="5:5" ht="12.75" customHeight="1" x14ac:dyDescent="0.15">
      <c r="E159" s="193"/>
    </row>
    <row r="160" spans="5:5" ht="12.75" customHeight="1" x14ac:dyDescent="0.15">
      <c r="E160" s="193"/>
    </row>
    <row r="161" spans="5:5" ht="12.75" customHeight="1" x14ac:dyDescent="0.15">
      <c r="E161" s="193"/>
    </row>
    <row r="162" spans="5:5" ht="12.75" customHeight="1" x14ac:dyDescent="0.15">
      <c r="E162" s="193"/>
    </row>
    <row r="163" spans="5:5" ht="12.75" customHeight="1" x14ac:dyDescent="0.15">
      <c r="E163" s="193"/>
    </row>
    <row r="164" spans="5:5" ht="12.75" customHeight="1" x14ac:dyDescent="0.15">
      <c r="E164" s="193"/>
    </row>
    <row r="165" spans="5:5" ht="12.75" customHeight="1" x14ac:dyDescent="0.15">
      <c r="E165" s="193"/>
    </row>
    <row r="166" spans="5:5" ht="12.75" customHeight="1" x14ac:dyDescent="0.15">
      <c r="E166" s="193"/>
    </row>
    <row r="167" spans="5:5" ht="12.75" customHeight="1" x14ac:dyDescent="0.15">
      <c r="E167" s="193"/>
    </row>
    <row r="168" spans="5:5" ht="12.75" customHeight="1" x14ac:dyDescent="0.15">
      <c r="E168" s="193"/>
    </row>
    <row r="169" spans="5:5" ht="12.75" customHeight="1" x14ac:dyDescent="0.15">
      <c r="E169" s="193"/>
    </row>
    <row r="170" spans="5:5" ht="12.75" customHeight="1" x14ac:dyDescent="0.15">
      <c r="E170" s="193"/>
    </row>
    <row r="171" spans="5:5" ht="12.75" customHeight="1" x14ac:dyDescent="0.15">
      <c r="E171" s="193"/>
    </row>
    <row r="172" spans="5:5" ht="12.75" customHeight="1" x14ac:dyDescent="0.15">
      <c r="E172" s="193"/>
    </row>
    <row r="173" spans="5:5" ht="12.75" customHeight="1" x14ac:dyDescent="0.15">
      <c r="E173" s="193"/>
    </row>
    <row r="174" spans="5:5" ht="12.75" customHeight="1" x14ac:dyDescent="0.15">
      <c r="E174" s="193"/>
    </row>
    <row r="175" spans="5:5" ht="12.75" customHeight="1" x14ac:dyDescent="0.15">
      <c r="E175" s="193"/>
    </row>
    <row r="176" spans="5:5" ht="12.75" customHeight="1" x14ac:dyDescent="0.15">
      <c r="E176" s="193"/>
    </row>
    <row r="177" spans="5:5" ht="12.75" customHeight="1" x14ac:dyDescent="0.15">
      <c r="E177" s="193"/>
    </row>
    <row r="178" spans="5:5" ht="12.75" customHeight="1" x14ac:dyDescent="0.15">
      <c r="E178" s="193"/>
    </row>
    <row r="179" spans="5:5" ht="12.75" customHeight="1" x14ac:dyDescent="0.15">
      <c r="E179" s="193"/>
    </row>
    <row r="180" spans="5:5" ht="12.75" customHeight="1" x14ac:dyDescent="0.15">
      <c r="E180" s="193"/>
    </row>
    <row r="181" spans="5:5" ht="12.75" customHeight="1" x14ac:dyDescent="0.15">
      <c r="E181" s="193"/>
    </row>
    <row r="182" spans="5:5" ht="12.75" customHeight="1" x14ac:dyDescent="0.15">
      <c r="E182" s="193"/>
    </row>
    <row r="183" spans="5:5" ht="12.75" customHeight="1" x14ac:dyDescent="0.15">
      <c r="E183" s="193"/>
    </row>
    <row r="184" spans="5:5" ht="12.75" customHeight="1" x14ac:dyDescent="0.15">
      <c r="E184" s="193"/>
    </row>
    <row r="185" spans="5:5" ht="12.75" customHeight="1" x14ac:dyDescent="0.15">
      <c r="E185" s="193"/>
    </row>
    <row r="186" spans="5:5" ht="12.75" customHeight="1" x14ac:dyDescent="0.15">
      <c r="E186" s="193"/>
    </row>
    <row r="187" spans="5:5" ht="12.75" customHeight="1" x14ac:dyDescent="0.15">
      <c r="E187" s="193"/>
    </row>
    <row r="188" spans="5:5" ht="12.75" customHeight="1" x14ac:dyDescent="0.15">
      <c r="E188" s="193"/>
    </row>
    <row r="189" spans="5:5" ht="12.75" customHeight="1" x14ac:dyDescent="0.15">
      <c r="E189" s="193"/>
    </row>
    <row r="190" spans="5:5" ht="12.75" customHeight="1" x14ac:dyDescent="0.15">
      <c r="E190" s="193"/>
    </row>
    <row r="191" spans="5:5" ht="12.75" customHeight="1" x14ac:dyDescent="0.15">
      <c r="E191" s="193"/>
    </row>
    <row r="192" spans="5:5" ht="12.75" customHeight="1" x14ac:dyDescent="0.15">
      <c r="E192" s="193"/>
    </row>
    <row r="193" spans="5:5" ht="12.75" customHeight="1" x14ac:dyDescent="0.15">
      <c r="E193" s="193"/>
    </row>
    <row r="194" spans="5:5" ht="12.75" customHeight="1" x14ac:dyDescent="0.15">
      <c r="E194" s="193"/>
    </row>
    <row r="195" spans="5:5" ht="12.75" customHeight="1" x14ac:dyDescent="0.15">
      <c r="E195" s="193"/>
    </row>
    <row r="196" spans="5:5" ht="12.75" customHeight="1" x14ac:dyDescent="0.15">
      <c r="E196" s="193"/>
    </row>
    <row r="197" spans="5:5" ht="12.75" customHeight="1" x14ac:dyDescent="0.15">
      <c r="E197" s="193"/>
    </row>
    <row r="198" spans="5:5" ht="12.75" customHeight="1" x14ac:dyDescent="0.15">
      <c r="E198" s="193"/>
    </row>
    <row r="199" spans="5:5" ht="12.75" customHeight="1" x14ac:dyDescent="0.15">
      <c r="E199" s="193"/>
    </row>
    <row r="200" spans="5:5" ht="12.75" customHeight="1" x14ac:dyDescent="0.15">
      <c r="E200" s="193"/>
    </row>
    <row r="201" spans="5:5" ht="12.75" customHeight="1" x14ac:dyDescent="0.15">
      <c r="E201" s="193"/>
    </row>
    <row r="202" spans="5:5" ht="12.75" customHeight="1" x14ac:dyDescent="0.15">
      <c r="E202" s="193"/>
    </row>
    <row r="203" spans="5:5" ht="12.75" customHeight="1" x14ac:dyDescent="0.15">
      <c r="E203" s="193"/>
    </row>
    <row r="204" spans="5:5" ht="12.75" customHeight="1" x14ac:dyDescent="0.15">
      <c r="E204" s="193"/>
    </row>
    <row r="205" spans="5:5" ht="12.75" customHeight="1" x14ac:dyDescent="0.15">
      <c r="E205" s="193"/>
    </row>
    <row r="206" spans="5:5" ht="12.75" customHeight="1" x14ac:dyDescent="0.15">
      <c r="E206" s="193"/>
    </row>
    <row r="207" spans="5:5" ht="12.75" customHeight="1" x14ac:dyDescent="0.15">
      <c r="E207" s="193"/>
    </row>
    <row r="208" spans="5:5" ht="12.75" customHeight="1" x14ac:dyDescent="0.15">
      <c r="E208" s="193"/>
    </row>
    <row r="209" spans="5:5" ht="12.75" customHeight="1" x14ac:dyDescent="0.15">
      <c r="E209" s="193"/>
    </row>
    <row r="210" spans="5:5" ht="12.75" customHeight="1" x14ac:dyDescent="0.15">
      <c r="E210" s="193"/>
    </row>
    <row r="211" spans="5:5" ht="12.75" customHeight="1" x14ac:dyDescent="0.15">
      <c r="E211" s="193"/>
    </row>
    <row r="212" spans="5:5" ht="12.75" customHeight="1" x14ac:dyDescent="0.15">
      <c r="E212" s="193"/>
    </row>
    <row r="213" spans="5:5" ht="12.75" customHeight="1" x14ac:dyDescent="0.15">
      <c r="E213" s="193"/>
    </row>
    <row r="214" spans="5:5" ht="12.75" customHeight="1" x14ac:dyDescent="0.15">
      <c r="E214" s="193"/>
    </row>
    <row r="215" spans="5:5" ht="12.75" customHeight="1" x14ac:dyDescent="0.15">
      <c r="E215" s="193"/>
    </row>
    <row r="216" spans="5:5" ht="12.75" customHeight="1" x14ac:dyDescent="0.15">
      <c r="E216" s="193"/>
    </row>
    <row r="217" spans="5:5" ht="12.75" customHeight="1" x14ac:dyDescent="0.15">
      <c r="E217" s="193"/>
    </row>
    <row r="218" spans="5:5" ht="12.75" customHeight="1" x14ac:dyDescent="0.15">
      <c r="E218" s="193"/>
    </row>
    <row r="219" spans="5:5" ht="12.75" customHeight="1" x14ac:dyDescent="0.15">
      <c r="E219" s="193"/>
    </row>
    <row r="220" spans="5:5" ht="12.75" customHeight="1" x14ac:dyDescent="0.15">
      <c r="E220" s="193"/>
    </row>
    <row r="221" spans="5:5" ht="12.75" customHeight="1" x14ac:dyDescent="0.15">
      <c r="E221" s="193"/>
    </row>
    <row r="222" spans="5:5" ht="12.75" customHeight="1" x14ac:dyDescent="0.15">
      <c r="E222" s="193"/>
    </row>
    <row r="223" spans="5:5" ht="12.75" customHeight="1" x14ac:dyDescent="0.15">
      <c r="E223" s="193"/>
    </row>
    <row r="224" spans="5:5" ht="12.75" customHeight="1" x14ac:dyDescent="0.15">
      <c r="E224" s="193"/>
    </row>
    <row r="225" spans="5:5" ht="12.75" customHeight="1" x14ac:dyDescent="0.15">
      <c r="E225" s="193"/>
    </row>
    <row r="226" spans="5:5" ht="12.75" customHeight="1" x14ac:dyDescent="0.15">
      <c r="E226" s="193"/>
    </row>
    <row r="227" spans="5:5" ht="12.75" customHeight="1" x14ac:dyDescent="0.15">
      <c r="E227" s="193"/>
    </row>
    <row r="228" spans="5:5" ht="12.75" customHeight="1" x14ac:dyDescent="0.15">
      <c r="E228" s="193"/>
    </row>
    <row r="229" spans="5:5" ht="12.75" customHeight="1" x14ac:dyDescent="0.15">
      <c r="E229" s="193"/>
    </row>
    <row r="230" spans="5:5" ht="12.75" customHeight="1" x14ac:dyDescent="0.15">
      <c r="E230" s="193"/>
    </row>
    <row r="231" spans="5:5" ht="12.75" customHeight="1" x14ac:dyDescent="0.15">
      <c r="E231" s="193"/>
    </row>
    <row r="232" spans="5:5" ht="12.75" customHeight="1" x14ac:dyDescent="0.15">
      <c r="E232" s="193"/>
    </row>
    <row r="233" spans="5:5" ht="12.75" customHeight="1" x14ac:dyDescent="0.15">
      <c r="E233" s="193"/>
    </row>
    <row r="234" spans="5:5" ht="12.75" customHeight="1" x14ac:dyDescent="0.15">
      <c r="E234" s="193"/>
    </row>
    <row r="235" spans="5:5" ht="12.75" customHeight="1" x14ac:dyDescent="0.15">
      <c r="E235" s="193"/>
    </row>
    <row r="236" spans="5:5" ht="12.75" customHeight="1" x14ac:dyDescent="0.15">
      <c r="E236" s="193"/>
    </row>
    <row r="237" spans="5:5" ht="12.75" customHeight="1" x14ac:dyDescent="0.15">
      <c r="E237" s="193"/>
    </row>
    <row r="238" spans="5:5" ht="12.75" customHeight="1" x14ac:dyDescent="0.15">
      <c r="E238" s="193"/>
    </row>
    <row r="239" spans="5:5" ht="12.75" customHeight="1" x14ac:dyDescent="0.15">
      <c r="E239" s="193"/>
    </row>
    <row r="240" spans="5:5" ht="12.75" customHeight="1" x14ac:dyDescent="0.15">
      <c r="E240" s="193"/>
    </row>
    <row r="241" spans="5:5" ht="12.75" customHeight="1" x14ac:dyDescent="0.15">
      <c r="E241" s="193"/>
    </row>
    <row r="242" spans="5:5" ht="12.75" customHeight="1" x14ac:dyDescent="0.15">
      <c r="E242" s="193"/>
    </row>
    <row r="243" spans="5:5" ht="12.75" customHeight="1" x14ac:dyDescent="0.15">
      <c r="E243" s="193"/>
    </row>
    <row r="244" spans="5:5" ht="12.75" customHeight="1" x14ac:dyDescent="0.15">
      <c r="E244" s="193"/>
    </row>
    <row r="245" spans="5:5" ht="12.75" customHeight="1" x14ac:dyDescent="0.15">
      <c r="E245" s="193"/>
    </row>
    <row r="246" spans="5:5" ht="12.75" customHeight="1" x14ac:dyDescent="0.15">
      <c r="E246" s="193"/>
    </row>
    <row r="247" spans="5:5" ht="12.75" customHeight="1" x14ac:dyDescent="0.15">
      <c r="E247" s="193"/>
    </row>
    <row r="248" spans="5:5" ht="12.75" customHeight="1" x14ac:dyDescent="0.15">
      <c r="E248" s="193"/>
    </row>
    <row r="249" spans="5:5" ht="12.75" customHeight="1" x14ac:dyDescent="0.15">
      <c r="E249" s="193"/>
    </row>
    <row r="250" spans="5:5" ht="12.75" customHeight="1" x14ac:dyDescent="0.15">
      <c r="E250" s="193"/>
    </row>
    <row r="251" spans="5:5" ht="12.75" customHeight="1" x14ac:dyDescent="0.15">
      <c r="E251" s="193"/>
    </row>
    <row r="252" spans="5:5" ht="12.75" customHeight="1" x14ac:dyDescent="0.15">
      <c r="E252" s="193"/>
    </row>
    <row r="253" spans="5:5" ht="12.75" customHeight="1" x14ac:dyDescent="0.15">
      <c r="E253" s="193"/>
    </row>
    <row r="254" spans="5:5" ht="12.75" customHeight="1" x14ac:dyDescent="0.15">
      <c r="E254" s="193"/>
    </row>
    <row r="255" spans="5:5" ht="12.75" customHeight="1" x14ac:dyDescent="0.15">
      <c r="E255" s="193"/>
    </row>
    <row r="256" spans="5:5" ht="12.75" customHeight="1" x14ac:dyDescent="0.15">
      <c r="E256" s="193"/>
    </row>
    <row r="257" spans="5:5" ht="12.75" customHeight="1" x14ac:dyDescent="0.15">
      <c r="E257" s="193"/>
    </row>
    <row r="258" spans="5:5" ht="12.75" customHeight="1" x14ac:dyDescent="0.15">
      <c r="E258" s="193"/>
    </row>
    <row r="259" spans="5:5" ht="12.75" customHeight="1" x14ac:dyDescent="0.15">
      <c r="E259" s="193"/>
    </row>
    <row r="260" spans="5:5" ht="12.75" customHeight="1" x14ac:dyDescent="0.15">
      <c r="E260" s="193"/>
    </row>
    <row r="261" spans="5:5" ht="12.75" customHeight="1" x14ac:dyDescent="0.15">
      <c r="E261" s="193"/>
    </row>
    <row r="262" spans="5:5" ht="12.75" customHeight="1" x14ac:dyDescent="0.15">
      <c r="E262" s="193"/>
    </row>
    <row r="263" spans="5:5" ht="12.75" customHeight="1" x14ac:dyDescent="0.15">
      <c r="E263" s="193"/>
    </row>
    <row r="264" spans="5:5" ht="12.75" customHeight="1" x14ac:dyDescent="0.15">
      <c r="E264" s="193"/>
    </row>
    <row r="265" spans="5:5" ht="12.75" customHeight="1" x14ac:dyDescent="0.15">
      <c r="E265" s="193"/>
    </row>
    <row r="266" spans="5:5" ht="12.75" customHeight="1" x14ac:dyDescent="0.15">
      <c r="E266" s="193"/>
    </row>
    <row r="267" spans="5:5" ht="12.75" customHeight="1" x14ac:dyDescent="0.15">
      <c r="E267" s="193"/>
    </row>
    <row r="268" spans="5:5" ht="12.75" customHeight="1" x14ac:dyDescent="0.15">
      <c r="E268" s="193"/>
    </row>
    <row r="269" spans="5:5" ht="12.75" customHeight="1" x14ac:dyDescent="0.15">
      <c r="E269" s="193"/>
    </row>
    <row r="270" spans="5:5" ht="12.75" customHeight="1" x14ac:dyDescent="0.15">
      <c r="E270" s="193"/>
    </row>
    <row r="271" spans="5:5" ht="12.75" customHeight="1" x14ac:dyDescent="0.15">
      <c r="E271" s="193"/>
    </row>
    <row r="272" spans="5:5" ht="12.75" customHeight="1" x14ac:dyDescent="0.15">
      <c r="E272" s="193"/>
    </row>
    <row r="273" spans="5:5" ht="12.75" customHeight="1" x14ac:dyDescent="0.15">
      <c r="E273" s="193"/>
    </row>
    <row r="274" spans="5:5" ht="12.75" customHeight="1" x14ac:dyDescent="0.15">
      <c r="E274" s="193"/>
    </row>
    <row r="275" spans="5:5" ht="12.75" customHeight="1" x14ac:dyDescent="0.15">
      <c r="E275" s="193"/>
    </row>
    <row r="276" spans="5:5" ht="12.75" customHeight="1" x14ac:dyDescent="0.15">
      <c r="E276" s="193"/>
    </row>
    <row r="277" spans="5:5" ht="12.75" customHeight="1" x14ac:dyDescent="0.15">
      <c r="E277" s="193"/>
    </row>
    <row r="278" spans="5:5" ht="12.75" customHeight="1" x14ac:dyDescent="0.15">
      <c r="E278" s="193"/>
    </row>
    <row r="279" spans="5:5" ht="12.75" customHeight="1" x14ac:dyDescent="0.15">
      <c r="E279" s="193"/>
    </row>
    <row r="280" spans="5:5" ht="12.75" customHeight="1" x14ac:dyDescent="0.15">
      <c r="E280" s="193"/>
    </row>
    <row r="281" spans="5:5" ht="12.75" customHeight="1" x14ac:dyDescent="0.15">
      <c r="E281" s="193"/>
    </row>
    <row r="282" spans="5:5" ht="12.75" customHeight="1" x14ac:dyDescent="0.15">
      <c r="E282" s="193"/>
    </row>
    <row r="283" spans="5:5" ht="12.75" customHeight="1" x14ac:dyDescent="0.15">
      <c r="E283" s="193"/>
    </row>
    <row r="284" spans="5:5" ht="12.75" customHeight="1" x14ac:dyDescent="0.15">
      <c r="E284" s="193"/>
    </row>
    <row r="285" spans="5:5" ht="12.75" customHeight="1" x14ac:dyDescent="0.15">
      <c r="E285" s="193"/>
    </row>
    <row r="286" spans="5:5" ht="12.75" customHeight="1" x14ac:dyDescent="0.15">
      <c r="E286" s="193"/>
    </row>
    <row r="287" spans="5:5" ht="12.75" customHeight="1" x14ac:dyDescent="0.15">
      <c r="E287" s="193"/>
    </row>
    <row r="288" spans="5:5" ht="12.75" customHeight="1" x14ac:dyDescent="0.15">
      <c r="E288" s="193"/>
    </row>
    <row r="289" spans="5:5" ht="12.75" customHeight="1" x14ac:dyDescent="0.15">
      <c r="E289" s="193"/>
    </row>
    <row r="290" spans="5:5" ht="12.75" customHeight="1" x14ac:dyDescent="0.15">
      <c r="E290" s="193"/>
    </row>
    <row r="291" spans="5:5" ht="12.75" customHeight="1" x14ac:dyDescent="0.15">
      <c r="E291" s="193"/>
    </row>
    <row r="292" spans="5:5" ht="12.75" customHeight="1" x14ac:dyDescent="0.15">
      <c r="E292" s="193"/>
    </row>
    <row r="293" spans="5:5" ht="12.75" customHeight="1" x14ac:dyDescent="0.15">
      <c r="E293" s="193"/>
    </row>
    <row r="294" spans="5:5" ht="12.75" customHeight="1" x14ac:dyDescent="0.15">
      <c r="E294" s="193"/>
    </row>
    <row r="295" spans="5:5" ht="12.75" customHeight="1" x14ac:dyDescent="0.15">
      <c r="E295" s="193"/>
    </row>
    <row r="296" spans="5:5" ht="12.75" customHeight="1" x14ac:dyDescent="0.15">
      <c r="E296" s="193"/>
    </row>
    <row r="297" spans="5:5" ht="12.75" customHeight="1" x14ac:dyDescent="0.15">
      <c r="E297" s="193"/>
    </row>
    <row r="298" spans="5:5" ht="12.75" customHeight="1" x14ac:dyDescent="0.15">
      <c r="E298" s="193"/>
    </row>
    <row r="299" spans="5:5" ht="12.75" customHeight="1" x14ac:dyDescent="0.15">
      <c r="E299" s="193"/>
    </row>
    <row r="300" spans="5:5" ht="12.75" customHeight="1" x14ac:dyDescent="0.15">
      <c r="E300" s="193"/>
    </row>
    <row r="301" spans="5:5" ht="12.75" customHeight="1" x14ac:dyDescent="0.15">
      <c r="E301" s="193"/>
    </row>
    <row r="302" spans="5:5" ht="12.75" customHeight="1" x14ac:dyDescent="0.15">
      <c r="E302" s="193"/>
    </row>
    <row r="303" spans="5:5" ht="12.75" customHeight="1" x14ac:dyDescent="0.15">
      <c r="E303" s="193"/>
    </row>
    <row r="304" spans="5:5" ht="12.75" customHeight="1" x14ac:dyDescent="0.15">
      <c r="E304" s="193"/>
    </row>
    <row r="305" spans="5:5" ht="12.75" customHeight="1" x14ac:dyDescent="0.15">
      <c r="E305" s="193"/>
    </row>
    <row r="306" spans="5:5" ht="12.75" customHeight="1" x14ac:dyDescent="0.15">
      <c r="E306" s="193"/>
    </row>
    <row r="307" spans="5:5" ht="12.75" customHeight="1" x14ac:dyDescent="0.15">
      <c r="E307" s="193"/>
    </row>
    <row r="308" spans="5:5" ht="12.75" customHeight="1" x14ac:dyDescent="0.15">
      <c r="E308" s="193"/>
    </row>
    <row r="309" spans="5:5" ht="12.75" customHeight="1" x14ac:dyDescent="0.15">
      <c r="E309" s="193"/>
    </row>
    <row r="310" spans="5:5" ht="12.75" customHeight="1" x14ac:dyDescent="0.15">
      <c r="E310" s="193"/>
    </row>
    <row r="311" spans="5:5" ht="12.75" customHeight="1" x14ac:dyDescent="0.15">
      <c r="E311" s="193"/>
    </row>
    <row r="312" spans="5:5" ht="12.75" customHeight="1" x14ac:dyDescent="0.15">
      <c r="E312" s="193"/>
    </row>
    <row r="313" spans="5:5" ht="12.75" customHeight="1" x14ac:dyDescent="0.15">
      <c r="E313" s="193"/>
    </row>
    <row r="314" spans="5:5" ht="12.75" customHeight="1" x14ac:dyDescent="0.15">
      <c r="E314" s="193"/>
    </row>
    <row r="315" spans="5:5" ht="12.75" customHeight="1" x14ac:dyDescent="0.15">
      <c r="E315" s="193"/>
    </row>
    <row r="316" spans="5:5" ht="12.75" customHeight="1" x14ac:dyDescent="0.15">
      <c r="E316" s="193"/>
    </row>
    <row r="317" spans="5:5" ht="12.75" customHeight="1" x14ac:dyDescent="0.15">
      <c r="E317" s="193"/>
    </row>
    <row r="318" spans="5:5" ht="12.75" customHeight="1" x14ac:dyDescent="0.15">
      <c r="E318" s="193"/>
    </row>
    <row r="319" spans="5:5" ht="12.75" customHeight="1" x14ac:dyDescent="0.15">
      <c r="E319" s="193"/>
    </row>
    <row r="320" spans="5:5" ht="12.75" customHeight="1" x14ac:dyDescent="0.15">
      <c r="E320" s="193"/>
    </row>
    <row r="321" spans="5:5" ht="12.75" customHeight="1" x14ac:dyDescent="0.15">
      <c r="E321" s="193"/>
    </row>
    <row r="322" spans="5:5" ht="12.75" customHeight="1" x14ac:dyDescent="0.15">
      <c r="E322" s="193"/>
    </row>
    <row r="323" spans="5:5" ht="12.75" customHeight="1" x14ac:dyDescent="0.15">
      <c r="E323" s="193"/>
    </row>
    <row r="324" spans="5:5" ht="12.75" customHeight="1" x14ac:dyDescent="0.15">
      <c r="E324" s="193"/>
    </row>
    <row r="325" spans="5:5" ht="12.75" customHeight="1" x14ac:dyDescent="0.15">
      <c r="E325" s="193"/>
    </row>
    <row r="326" spans="5:5" ht="12.75" customHeight="1" x14ac:dyDescent="0.15">
      <c r="E326" s="193"/>
    </row>
    <row r="327" spans="5:5" ht="12.75" customHeight="1" x14ac:dyDescent="0.15">
      <c r="E327" s="193"/>
    </row>
    <row r="328" spans="5:5" ht="12.75" customHeight="1" x14ac:dyDescent="0.15">
      <c r="E328" s="193"/>
    </row>
    <row r="329" spans="5:5" ht="12.75" customHeight="1" x14ac:dyDescent="0.15">
      <c r="E329" s="193"/>
    </row>
    <row r="330" spans="5:5" ht="12.75" customHeight="1" x14ac:dyDescent="0.15">
      <c r="E330" s="193"/>
    </row>
    <row r="331" spans="5:5" ht="12.75" customHeight="1" x14ac:dyDescent="0.15">
      <c r="E331" s="193"/>
    </row>
    <row r="332" spans="5:5" ht="12.75" customHeight="1" x14ac:dyDescent="0.15">
      <c r="E332" s="193"/>
    </row>
    <row r="333" spans="5:5" ht="12.75" customHeight="1" x14ac:dyDescent="0.15">
      <c r="E333" s="193"/>
    </row>
    <row r="334" spans="5:5" ht="12.75" customHeight="1" x14ac:dyDescent="0.15">
      <c r="E334" s="193"/>
    </row>
    <row r="335" spans="5:5" ht="12.75" customHeight="1" x14ac:dyDescent="0.15">
      <c r="E335" s="193"/>
    </row>
    <row r="336" spans="5:5" ht="12.75" customHeight="1" x14ac:dyDescent="0.15">
      <c r="E336" s="193"/>
    </row>
    <row r="337" spans="5:5" ht="12.75" customHeight="1" x14ac:dyDescent="0.15">
      <c r="E337" s="193"/>
    </row>
    <row r="338" spans="5:5" ht="12.75" customHeight="1" x14ac:dyDescent="0.15">
      <c r="E338" s="193"/>
    </row>
    <row r="339" spans="5:5" ht="12.75" customHeight="1" x14ac:dyDescent="0.15">
      <c r="E339" s="193"/>
    </row>
    <row r="340" spans="5:5" ht="12.75" customHeight="1" x14ac:dyDescent="0.15">
      <c r="E340" s="193"/>
    </row>
    <row r="341" spans="5:5" ht="12.75" customHeight="1" x14ac:dyDescent="0.15">
      <c r="E341" s="193"/>
    </row>
    <row r="342" spans="5:5" ht="12.75" customHeight="1" x14ac:dyDescent="0.15">
      <c r="E342" s="193"/>
    </row>
    <row r="343" spans="5:5" ht="12.75" customHeight="1" x14ac:dyDescent="0.15">
      <c r="E343" s="193"/>
    </row>
    <row r="344" spans="5:5" ht="12.75" customHeight="1" x14ac:dyDescent="0.15">
      <c r="E344" s="193"/>
    </row>
    <row r="345" spans="5:5" ht="12.75" customHeight="1" x14ac:dyDescent="0.15">
      <c r="E345" s="193"/>
    </row>
    <row r="346" spans="5:5" ht="12.75" customHeight="1" x14ac:dyDescent="0.15">
      <c r="E346" s="193"/>
    </row>
    <row r="347" spans="5:5" ht="12.75" customHeight="1" x14ac:dyDescent="0.15">
      <c r="E347" s="193"/>
    </row>
    <row r="348" spans="5:5" ht="12.75" customHeight="1" x14ac:dyDescent="0.15">
      <c r="E348" s="193"/>
    </row>
    <row r="349" spans="5:5" ht="12.75" customHeight="1" x14ac:dyDescent="0.15">
      <c r="E349" s="193"/>
    </row>
    <row r="350" spans="5:5" ht="12.75" customHeight="1" x14ac:dyDescent="0.15">
      <c r="E350" s="193"/>
    </row>
    <row r="351" spans="5:5" ht="12.75" customHeight="1" x14ac:dyDescent="0.15">
      <c r="E351" s="193"/>
    </row>
    <row r="352" spans="5:5" ht="12.75" customHeight="1" x14ac:dyDescent="0.15">
      <c r="E352" s="193"/>
    </row>
    <row r="353" spans="5:5" ht="12.75" customHeight="1" x14ac:dyDescent="0.15">
      <c r="E353" s="193"/>
    </row>
    <row r="354" spans="5:5" ht="12.75" customHeight="1" x14ac:dyDescent="0.15">
      <c r="E354" s="193"/>
    </row>
    <row r="355" spans="5:5" ht="12.75" customHeight="1" x14ac:dyDescent="0.15">
      <c r="E355" s="193"/>
    </row>
    <row r="356" spans="5:5" ht="12.75" customHeight="1" x14ac:dyDescent="0.15">
      <c r="E356" s="193"/>
    </row>
    <row r="357" spans="5:5" ht="12.75" customHeight="1" x14ac:dyDescent="0.15">
      <c r="E357" s="193"/>
    </row>
    <row r="358" spans="5:5" ht="12.75" customHeight="1" x14ac:dyDescent="0.15">
      <c r="E358" s="193"/>
    </row>
    <row r="359" spans="5:5" ht="12.75" customHeight="1" x14ac:dyDescent="0.15">
      <c r="E359" s="193"/>
    </row>
    <row r="360" spans="5:5" ht="12.75" customHeight="1" x14ac:dyDescent="0.15">
      <c r="E360" s="193"/>
    </row>
    <row r="361" spans="5:5" ht="12.75" customHeight="1" x14ac:dyDescent="0.15">
      <c r="E361" s="193"/>
    </row>
    <row r="362" spans="5:5" ht="12.75" customHeight="1" x14ac:dyDescent="0.15">
      <c r="E362" s="193"/>
    </row>
    <row r="363" spans="5:5" ht="12.75" customHeight="1" x14ac:dyDescent="0.15">
      <c r="E363" s="193"/>
    </row>
    <row r="364" spans="5:5" ht="12.75" customHeight="1" x14ac:dyDescent="0.15">
      <c r="E364" s="193"/>
    </row>
    <row r="365" spans="5:5" ht="12.75" customHeight="1" x14ac:dyDescent="0.15">
      <c r="E365" s="193"/>
    </row>
    <row r="366" spans="5:5" ht="12.75" customHeight="1" x14ac:dyDescent="0.15">
      <c r="E366" s="193"/>
    </row>
    <row r="367" spans="5:5" ht="12.75" customHeight="1" x14ac:dyDescent="0.15">
      <c r="E367" s="193"/>
    </row>
    <row r="368" spans="5:5" ht="12.75" customHeight="1" x14ac:dyDescent="0.15">
      <c r="E368" s="193"/>
    </row>
    <row r="369" spans="5:5" ht="12.75" customHeight="1" x14ac:dyDescent="0.15">
      <c r="E369" s="193"/>
    </row>
    <row r="370" spans="5:5" ht="12.75" customHeight="1" x14ac:dyDescent="0.15">
      <c r="E370" s="193"/>
    </row>
    <row r="371" spans="5:5" ht="12.75" customHeight="1" x14ac:dyDescent="0.15">
      <c r="E371" s="193"/>
    </row>
    <row r="372" spans="5:5" ht="12.75" customHeight="1" x14ac:dyDescent="0.15">
      <c r="E372" s="193"/>
    </row>
    <row r="373" spans="5:5" ht="12.75" customHeight="1" x14ac:dyDescent="0.15">
      <c r="E373" s="193"/>
    </row>
    <row r="374" spans="5:5" ht="12.75" customHeight="1" x14ac:dyDescent="0.15">
      <c r="E374" s="193"/>
    </row>
    <row r="375" spans="5:5" ht="12.75" customHeight="1" x14ac:dyDescent="0.15">
      <c r="E375" s="193"/>
    </row>
    <row r="376" spans="5:5" ht="12.75" customHeight="1" x14ac:dyDescent="0.15">
      <c r="E376" s="193"/>
    </row>
    <row r="377" spans="5:5" ht="12.75" customHeight="1" x14ac:dyDescent="0.15">
      <c r="E377" s="193"/>
    </row>
    <row r="378" spans="5:5" ht="12.75" customHeight="1" x14ac:dyDescent="0.15">
      <c r="E378" s="193"/>
    </row>
    <row r="379" spans="5:5" ht="12.75" customHeight="1" x14ac:dyDescent="0.15">
      <c r="E379" s="193"/>
    </row>
    <row r="380" spans="5:5" ht="12.75" customHeight="1" x14ac:dyDescent="0.15">
      <c r="E380" s="193"/>
    </row>
    <row r="381" spans="5:5" ht="12.75" customHeight="1" x14ac:dyDescent="0.15">
      <c r="E381" s="193"/>
    </row>
    <row r="382" spans="5:5" ht="12.75" customHeight="1" x14ac:dyDescent="0.15">
      <c r="E382" s="193"/>
    </row>
    <row r="383" spans="5:5" ht="12.75" customHeight="1" x14ac:dyDescent="0.15">
      <c r="E383" s="193"/>
    </row>
    <row r="384" spans="5:5" ht="12.75" customHeight="1" x14ac:dyDescent="0.15">
      <c r="E384" s="193"/>
    </row>
    <row r="385" spans="5:5" ht="12.75" customHeight="1" x14ac:dyDescent="0.15">
      <c r="E385" s="193"/>
    </row>
    <row r="386" spans="5:5" ht="12.75" customHeight="1" x14ac:dyDescent="0.15">
      <c r="E386" s="193"/>
    </row>
    <row r="387" spans="5:5" ht="12.75" customHeight="1" x14ac:dyDescent="0.15">
      <c r="E387" s="193"/>
    </row>
    <row r="388" spans="5:5" ht="12.75" customHeight="1" x14ac:dyDescent="0.15">
      <c r="E388" s="193"/>
    </row>
    <row r="389" spans="5:5" ht="12.75" customHeight="1" x14ac:dyDescent="0.15">
      <c r="E389" s="193"/>
    </row>
    <row r="390" spans="5:5" ht="12.75" customHeight="1" x14ac:dyDescent="0.15">
      <c r="E390" s="193"/>
    </row>
    <row r="391" spans="5:5" ht="12.75" customHeight="1" x14ac:dyDescent="0.15">
      <c r="E391" s="193"/>
    </row>
    <row r="392" spans="5:5" ht="12.75" customHeight="1" x14ac:dyDescent="0.15">
      <c r="E392" s="193"/>
    </row>
    <row r="393" spans="5:5" ht="12.75" customHeight="1" x14ac:dyDescent="0.15">
      <c r="E393" s="193"/>
    </row>
    <row r="394" spans="5:5" ht="12.75" customHeight="1" x14ac:dyDescent="0.15">
      <c r="E394" s="193"/>
    </row>
    <row r="395" spans="5:5" ht="12.75" customHeight="1" x14ac:dyDescent="0.15">
      <c r="E395" s="193"/>
    </row>
    <row r="396" spans="5:5" ht="12.75" customHeight="1" x14ac:dyDescent="0.15">
      <c r="E396" s="193"/>
    </row>
    <row r="397" spans="5:5" ht="12.75" customHeight="1" x14ac:dyDescent="0.15">
      <c r="E397" s="193"/>
    </row>
    <row r="398" spans="5:5" ht="12.75" customHeight="1" x14ac:dyDescent="0.15">
      <c r="E398" s="193"/>
    </row>
    <row r="399" spans="5:5" ht="12.75" customHeight="1" x14ac:dyDescent="0.15">
      <c r="E399" s="193"/>
    </row>
    <row r="400" spans="5:5" ht="12.75" customHeight="1" x14ac:dyDescent="0.15">
      <c r="E400" s="193"/>
    </row>
    <row r="401" spans="5:5" ht="12.75" customHeight="1" x14ac:dyDescent="0.15">
      <c r="E401" s="193"/>
    </row>
    <row r="402" spans="5:5" ht="12.75" customHeight="1" x14ac:dyDescent="0.15">
      <c r="E402" s="193"/>
    </row>
    <row r="403" spans="5:5" ht="12.75" customHeight="1" x14ac:dyDescent="0.15">
      <c r="E403" s="193"/>
    </row>
    <row r="404" spans="5:5" ht="12.75" customHeight="1" x14ac:dyDescent="0.15">
      <c r="E404" s="193"/>
    </row>
    <row r="405" spans="5:5" ht="12.75" customHeight="1" x14ac:dyDescent="0.15">
      <c r="E405" s="193"/>
    </row>
    <row r="406" spans="5:5" ht="12.75" customHeight="1" x14ac:dyDescent="0.15">
      <c r="E406" s="193"/>
    </row>
    <row r="407" spans="5:5" ht="12.75" customHeight="1" x14ac:dyDescent="0.15">
      <c r="E407" s="193"/>
    </row>
    <row r="408" spans="5:5" ht="12.75" customHeight="1" x14ac:dyDescent="0.15">
      <c r="E408" s="193"/>
    </row>
    <row r="409" spans="5:5" ht="12.75" customHeight="1" x14ac:dyDescent="0.15">
      <c r="E409" s="193"/>
    </row>
    <row r="410" spans="5:5" ht="12.75" customHeight="1" x14ac:dyDescent="0.15">
      <c r="E410" s="193"/>
    </row>
    <row r="411" spans="5:5" ht="12.75" customHeight="1" x14ac:dyDescent="0.15">
      <c r="E411" s="193"/>
    </row>
    <row r="412" spans="5:5" ht="12.75" customHeight="1" x14ac:dyDescent="0.15">
      <c r="E412" s="193"/>
    </row>
    <row r="413" spans="5:5" ht="12.75" customHeight="1" x14ac:dyDescent="0.15">
      <c r="E413" s="193"/>
    </row>
    <row r="414" spans="5:5" ht="12.75" customHeight="1" x14ac:dyDescent="0.15">
      <c r="E414" s="193"/>
    </row>
    <row r="415" spans="5:5" ht="12.75" customHeight="1" x14ac:dyDescent="0.15">
      <c r="E415" s="193"/>
    </row>
    <row r="416" spans="5:5" ht="12.75" customHeight="1" x14ac:dyDescent="0.15">
      <c r="E416" s="193"/>
    </row>
    <row r="417" spans="5:5" ht="12.75" customHeight="1" x14ac:dyDescent="0.15">
      <c r="E417" s="193"/>
    </row>
    <row r="418" spans="5:5" ht="12.75" customHeight="1" x14ac:dyDescent="0.15">
      <c r="E418" s="193"/>
    </row>
    <row r="419" spans="5:5" ht="12.75" customHeight="1" x14ac:dyDescent="0.15">
      <c r="E419" s="193"/>
    </row>
    <row r="420" spans="5:5" ht="12.75" customHeight="1" x14ac:dyDescent="0.15">
      <c r="E420" s="193"/>
    </row>
    <row r="421" spans="5:5" ht="12.75" customHeight="1" x14ac:dyDescent="0.15">
      <c r="E421" s="193"/>
    </row>
    <row r="422" spans="5:5" ht="12.75" customHeight="1" x14ac:dyDescent="0.15">
      <c r="E422" s="193"/>
    </row>
    <row r="423" spans="5:5" ht="12.75" customHeight="1" x14ac:dyDescent="0.15">
      <c r="E423" s="193"/>
    </row>
    <row r="424" spans="5:5" ht="12.75" customHeight="1" x14ac:dyDescent="0.15">
      <c r="E424" s="193"/>
    </row>
    <row r="425" spans="5:5" ht="12.75" customHeight="1" x14ac:dyDescent="0.15">
      <c r="E425" s="193"/>
    </row>
    <row r="426" spans="5:5" ht="12.75" customHeight="1" x14ac:dyDescent="0.15">
      <c r="E426" s="193"/>
    </row>
    <row r="427" spans="5:5" ht="12.75" customHeight="1" x14ac:dyDescent="0.15">
      <c r="E427" s="193"/>
    </row>
    <row r="428" spans="5:5" ht="12.75" customHeight="1" x14ac:dyDescent="0.15">
      <c r="E428" s="193"/>
    </row>
    <row r="429" spans="5:5" ht="12.75" customHeight="1" x14ac:dyDescent="0.15">
      <c r="E429" s="193"/>
    </row>
    <row r="430" spans="5:5" ht="12.75" customHeight="1" x14ac:dyDescent="0.15">
      <c r="E430" s="193"/>
    </row>
    <row r="431" spans="5:5" ht="12.75" customHeight="1" x14ac:dyDescent="0.15">
      <c r="E431" s="193"/>
    </row>
    <row r="432" spans="5:5" ht="12.75" customHeight="1" x14ac:dyDescent="0.15">
      <c r="E432" s="193"/>
    </row>
    <row r="433" spans="5:5" ht="12.75" customHeight="1" x14ac:dyDescent="0.15">
      <c r="E433" s="193"/>
    </row>
    <row r="434" spans="5:5" ht="12.75" customHeight="1" x14ac:dyDescent="0.15">
      <c r="E434" s="193"/>
    </row>
    <row r="435" spans="5:5" ht="12.75" customHeight="1" x14ac:dyDescent="0.15">
      <c r="E435" s="193"/>
    </row>
    <row r="436" spans="5:5" ht="12.75" customHeight="1" x14ac:dyDescent="0.15">
      <c r="E436" s="193"/>
    </row>
    <row r="437" spans="5:5" ht="12.75" customHeight="1" x14ac:dyDescent="0.15">
      <c r="E437" s="193"/>
    </row>
    <row r="438" spans="5:5" ht="12.75" customHeight="1" x14ac:dyDescent="0.15">
      <c r="E438" s="193"/>
    </row>
    <row r="439" spans="5:5" ht="12.75" customHeight="1" x14ac:dyDescent="0.15">
      <c r="E439" s="193"/>
    </row>
    <row r="440" spans="5:5" ht="12.75" customHeight="1" x14ac:dyDescent="0.15">
      <c r="E440" s="193"/>
    </row>
    <row r="441" spans="5:5" ht="12.75" customHeight="1" x14ac:dyDescent="0.15">
      <c r="E441" s="193"/>
    </row>
    <row r="442" spans="5:5" ht="12.75" customHeight="1" x14ac:dyDescent="0.15">
      <c r="E442" s="193"/>
    </row>
    <row r="443" spans="5:5" ht="12.75" customHeight="1" x14ac:dyDescent="0.15">
      <c r="E443" s="193"/>
    </row>
    <row r="444" spans="5:5" ht="12.75" customHeight="1" x14ac:dyDescent="0.15">
      <c r="E444" s="193"/>
    </row>
    <row r="445" spans="5:5" ht="12.75" customHeight="1" x14ac:dyDescent="0.15">
      <c r="E445" s="193"/>
    </row>
    <row r="446" spans="5:5" ht="12.75" customHeight="1" x14ac:dyDescent="0.15">
      <c r="E446" s="193"/>
    </row>
    <row r="447" spans="5:5" ht="12.75" customHeight="1" x14ac:dyDescent="0.15">
      <c r="E447" s="193"/>
    </row>
    <row r="448" spans="5:5" ht="12.75" customHeight="1" x14ac:dyDescent="0.15">
      <c r="E448" s="193"/>
    </row>
    <row r="449" spans="5:5" ht="12.75" customHeight="1" x14ac:dyDescent="0.15">
      <c r="E449" s="193"/>
    </row>
    <row r="450" spans="5:5" ht="12.75" customHeight="1" x14ac:dyDescent="0.15">
      <c r="E450" s="193"/>
    </row>
    <row r="451" spans="5:5" ht="12.75" customHeight="1" x14ac:dyDescent="0.15">
      <c r="E451" s="193"/>
    </row>
    <row r="452" spans="5:5" ht="12.75" customHeight="1" x14ac:dyDescent="0.15">
      <c r="E452" s="193"/>
    </row>
    <row r="453" spans="5:5" ht="12.75" customHeight="1" x14ac:dyDescent="0.15">
      <c r="E453" s="193"/>
    </row>
    <row r="454" spans="5:5" ht="12.75" customHeight="1" x14ac:dyDescent="0.15">
      <c r="E454" s="193"/>
    </row>
    <row r="455" spans="5:5" ht="12.75" customHeight="1" x14ac:dyDescent="0.15">
      <c r="E455" s="193"/>
    </row>
    <row r="456" spans="5:5" ht="12.75" customHeight="1" x14ac:dyDescent="0.15">
      <c r="E456" s="193"/>
    </row>
    <row r="457" spans="5:5" ht="12.75" customHeight="1" x14ac:dyDescent="0.15">
      <c r="E457" s="193"/>
    </row>
    <row r="458" spans="5:5" ht="12.75" customHeight="1" x14ac:dyDescent="0.15">
      <c r="E458" s="193"/>
    </row>
    <row r="459" spans="5:5" ht="12.75" customHeight="1" x14ac:dyDescent="0.15">
      <c r="E459" s="193"/>
    </row>
    <row r="460" spans="5:5" ht="12.75" customHeight="1" x14ac:dyDescent="0.15">
      <c r="E460" s="193"/>
    </row>
    <row r="461" spans="5:5" ht="12.75" customHeight="1" x14ac:dyDescent="0.15">
      <c r="E461" s="193"/>
    </row>
    <row r="462" spans="5:5" ht="12.75" customHeight="1" x14ac:dyDescent="0.15">
      <c r="E462" s="193"/>
    </row>
    <row r="463" spans="5:5" ht="12.75" customHeight="1" x14ac:dyDescent="0.15">
      <c r="E463" s="193"/>
    </row>
    <row r="464" spans="5:5" ht="12.75" customHeight="1" x14ac:dyDescent="0.15">
      <c r="E464" s="193"/>
    </row>
    <row r="465" spans="5:5" ht="12.75" customHeight="1" x14ac:dyDescent="0.15">
      <c r="E465" s="193"/>
    </row>
    <row r="466" spans="5:5" ht="12.75" customHeight="1" x14ac:dyDescent="0.15">
      <c r="E466" s="193"/>
    </row>
    <row r="467" spans="5:5" ht="12.75" customHeight="1" x14ac:dyDescent="0.15">
      <c r="E467" s="193"/>
    </row>
    <row r="468" spans="5:5" ht="12.75" customHeight="1" x14ac:dyDescent="0.15">
      <c r="E468" s="193"/>
    </row>
    <row r="469" spans="5:5" ht="12.75" customHeight="1" x14ac:dyDescent="0.15">
      <c r="E469" s="193"/>
    </row>
    <row r="470" spans="5:5" ht="12.75" customHeight="1" x14ac:dyDescent="0.15">
      <c r="E470" s="193"/>
    </row>
    <row r="471" spans="5:5" ht="12.75" customHeight="1" x14ac:dyDescent="0.15">
      <c r="E471" s="193"/>
    </row>
    <row r="472" spans="5:5" ht="12.75" customHeight="1" x14ac:dyDescent="0.15">
      <c r="E472" s="193"/>
    </row>
    <row r="473" spans="5:5" ht="12.75" customHeight="1" x14ac:dyDescent="0.15">
      <c r="E473" s="193"/>
    </row>
    <row r="474" spans="5:5" ht="12.75" customHeight="1" x14ac:dyDescent="0.15">
      <c r="E474" s="193"/>
    </row>
    <row r="475" spans="5:5" ht="12.75" customHeight="1" x14ac:dyDescent="0.15">
      <c r="E475" s="193"/>
    </row>
    <row r="476" spans="5:5" ht="12.75" customHeight="1" x14ac:dyDescent="0.15">
      <c r="E476" s="193"/>
    </row>
    <row r="477" spans="5:5" ht="12.75" customHeight="1" x14ac:dyDescent="0.15">
      <c r="E477" s="193"/>
    </row>
    <row r="478" spans="5:5" ht="12.75" customHeight="1" x14ac:dyDescent="0.15">
      <c r="E478" s="193"/>
    </row>
    <row r="479" spans="5:5" ht="12.75" customHeight="1" x14ac:dyDescent="0.15">
      <c r="E479" s="193"/>
    </row>
    <row r="480" spans="5:5" ht="12.75" customHeight="1" x14ac:dyDescent="0.15">
      <c r="E480" s="193"/>
    </row>
    <row r="481" spans="5:5" ht="12.75" customHeight="1" x14ac:dyDescent="0.15">
      <c r="E481" s="193"/>
    </row>
    <row r="482" spans="5:5" ht="12.75" customHeight="1" x14ac:dyDescent="0.15">
      <c r="E482" s="193"/>
    </row>
    <row r="483" spans="5:5" ht="12.75" customHeight="1" x14ac:dyDescent="0.15">
      <c r="E483" s="193"/>
    </row>
    <row r="484" spans="5:5" ht="12.75" customHeight="1" x14ac:dyDescent="0.15">
      <c r="E484" s="193"/>
    </row>
    <row r="485" spans="5:5" ht="12.75" customHeight="1" x14ac:dyDescent="0.15">
      <c r="E485" s="193"/>
    </row>
    <row r="486" spans="5:5" ht="12.75" customHeight="1" x14ac:dyDescent="0.15">
      <c r="E486" s="193"/>
    </row>
    <row r="487" spans="5:5" ht="12.75" customHeight="1" x14ac:dyDescent="0.15">
      <c r="E487" s="193"/>
    </row>
    <row r="488" spans="5:5" ht="12.75" customHeight="1" x14ac:dyDescent="0.15">
      <c r="E488" s="193"/>
    </row>
    <row r="489" spans="5:5" ht="12.75" customHeight="1" x14ac:dyDescent="0.15">
      <c r="E489" s="193"/>
    </row>
    <row r="490" spans="5:5" ht="12.75" customHeight="1" x14ac:dyDescent="0.15">
      <c r="E490" s="193"/>
    </row>
    <row r="491" spans="5:5" ht="12.75" customHeight="1" x14ac:dyDescent="0.15">
      <c r="E491" s="193"/>
    </row>
    <row r="492" spans="5:5" ht="12.75" customHeight="1" x14ac:dyDescent="0.15">
      <c r="E492" s="193"/>
    </row>
    <row r="493" spans="5:5" ht="12.75" customHeight="1" x14ac:dyDescent="0.15">
      <c r="E493" s="193"/>
    </row>
    <row r="494" spans="5:5" ht="12.75" customHeight="1" x14ac:dyDescent="0.15">
      <c r="E494" s="193"/>
    </row>
    <row r="495" spans="5:5" ht="12.75" customHeight="1" x14ac:dyDescent="0.15">
      <c r="E495" s="193"/>
    </row>
    <row r="496" spans="5:5" ht="12.75" customHeight="1" x14ac:dyDescent="0.15">
      <c r="E496" s="193"/>
    </row>
    <row r="497" spans="5:5" ht="12.75" customHeight="1" x14ac:dyDescent="0.15">
      <c r="E497" s="193"/>
    </row>
    <row r="498" spans="5:5" ht="12.75" customHeight="1" x14ac:dyDescent="0.15">
      <c r="E498" s="193"/>
    </row>
    <row r="499" spans="5:5" ht="12.75" customHeight="1" x14ac:dyDescent="0.15">
      <c r="E499" s="193"/>
    </row>
    <row r="500" spans="5:5" ht="12.75" customHeight="1" x14ac:dyDescent="0.15">
      <c r="E500" s="193"/>
    </row>
    <row r="501" spans="5:5" ht="12.75" customHeight="1" x14ac:dyDescent="0.15">
      <c r="E501" s="193"/>
    </row>
    <row r="502" spans="5:5" ht="12.75" customHeight="1" x14ac:dyDescent="0.15">
      <c r="E502" s="193"/>
    </row>
    <row r="503" spans="5:5" ht="12.75" customHeight="1" x14ac:dyDescent="0.15">
      <c r="E503" s="193"/>
    </row>
    <row r="504" spans="5:5" ht="12.75" customHeight="1" x14ac:dyDescent="0.15">
      <c r="E504" s="193"/>
    </row>
    <row r="505" spans="5:5" ht="12.75" customHeight="1" x14ac:dyDescent="0.15">
      <c r="E505" s="193"/>
    </row>
    <row r="506" spans="5:5" ht="12.75" customHeight="1" x14ac:dyDescent="0.15">
      <c r="E506" s="193"/>
    </row>
    <row r="507" spans="5:5" ht="12.75" customHeight="1" x14ac:dyDescent="0.15">
      <c r="E507" s="193"/>
    </row>
    <row r="508" spans="5:5" ht="12.75" customHeight="1" x14ac:dyDescent="0.15">
      <c r="E508" s="193"/>
    </row>
    <row r="509" spans="5:5" ht="12.75" customHeight="1" x14ac:dyDescent="0.15">
      <c r="E509" s="193"/>
    </row>
    <row r="510" spans="5:5" ht="12.75" customHeight="1" x14ac:dyDescent="0.15">
      <c r="E510" s="193"/>
    </row>
    <row r="511" spans="5:5" ht="12.75" customHeight="1" x14ac:dyDescent="0.15">
      <c r="E511" s="193"/>
    </row>
    <row r="512" spans="5:5" ht="12.75" customHeight="1" x14ac:dyDescent="0.15">
      <c r="E512" s="193"/>
    </row>
    <row r="513" spans="5:5" ht="12.75" customHeight="1" x14ac:dyDescent="0.15">
      <c r="E513" s="193"/>
    </row>
    <row r="514" spans="5:5" ht="12.75" customHeight="1" x14ac:dyDescent="0.15">
      <c r="E514" s="193"/>
    </row>
    <row r="515" spans="5:5" ht="12.75" customHeight="1" x14ac:dyDescent="0.15">
      <c r="E515" s="193"/>
    </row>
    <row r="516" spans="5:5" ht="12.75" customHeight="1" x14ac:dyDescent="0.15">
      <c r="E516" s="193"/>
    </row>
    <row r="517" spans="5:5" ht="12.75" customHeight="1" x14ac:dyDescent="0.15">
      <c r="E517" s="193"/>
    </row>
    <row r="518" spans="5:5" ht="12.75" customHeight="1" x14ac:dyDescent="0.15">
      <c r="E518" s="193"/>
    </row>
    <row r="519" spans="5:5" ht="12.75" customHeight="1" x14ac:dyDescent="0.15">
      <c r="E519" s="193"/>
    </row>
    <row r="520" spans="5:5" ht="12.75" customHeight="1" x14ac:dyDescent="0.15">
      <c r="E520" s="193"/>
    </row>
    <row r="521" spans="5:5" ht="12.75" customHeight="1" x14ac:dyDescent="0.15">
      <c r="E521" s="193"/>
    </row>
    <row r="522" spans="5:5" ht="12.75" customHeight="1" x14ac:dyDescent="0.15">
      <c r="E522" s="193"/>
    </row>
    <row r="523" spans="5:5" ht="12.75" customHeight="1" x14ac:dyDescent="0.15">
      <c r="E523" s="193"/>
    </row>
    <row r="524" spans="5:5" ht="12.75" customHeight="1" x14ac:dyDescent="0.15">
      <c r="E524" s="193"/>
    </row>
    <row r="525" spans="5:5" ht="12.75" customHeight="1" x14ac:dyDescent="0.15">
      <c r="E525" s="193"/>
    </row>
    <row r="526" spans="5:5" ht="12.75" customHeight="1" x14ac:dyDescent="0.15">
      <c r="E526" s="193"/>
    </row>
    <row r="527" spans="5:5" ht="12.75" customHeight="1" x14ac:dyDescent="0.15">
      <c r="E527" s="193"/>
    </row>
    <row r="528" spans="5:5" ht="12.75" customHeight="1" x14ac:dyDescent="0.15">
      <c r="E528" s="193"/>
    </row>
    <row r="529" spans="5:5" ht="12.75" customHeight="1" x14ac:dyDescent="0.15">
      <c r="E529" s="193"/>
    </row>
    <row r="530" spans="5:5" ht="12.75" customHeight="1" x14ac:dyDescent="0.15">
      <c r="E530" s="193"/>
    </row>
    <row r="531" spans="5:5" ht="12.75" customHeight="1" x14ac:dyDescent="0.15">
      <c r="E531" s="193"/>
    </row>
    <row r="532" spans="5:5" ht="12.75" customHeight="1" x14ac:dyDescent="0.15">
      <c r="E532" s="193"/>
    </row>
    <row r="533" spans="5:5" ht="12.75" customHeight="1" x14ac:dyDescent="0.15">
      <c r="E533" s="193"/>
    </row>
    <row r="534" spans="5:5" ht="12.75" customHeight="1" x14ac:dyDescent="0.15">
      <c r="E534" s="193"/>
    </row>
    <row r="535" spans="5:5" ht="12.75" customHeight="1" x14ac:dyDescent="0.15">
      <c r="E535" s="193"/>
    </row>
    <row r="536" spans="5:5" ht="12.75" customHeight="1" x14ac:dyDescent="0.15">
      <c r="E536" s="193"/>
    </row>
    <row r="537" spans="5:5" ht="12.75" customHeight="1" x14ac:dyDescent="0.15">
      <c r="E537" s="193"/>
    </row>
    <row r="538" spans="5:5" ht="12.75" customHeight="1" x14ac:dyDescent="0.15">
      <c r="E538" s="193"/>
    </row>
    <row r="539" spans="5:5" ht="12.75" customHeight="1" x14ac:dyDescent="0.15">
      <c r="E539" s="193"/>
    </row>
    <row r="540" spans="5:5" ht="12.75" customHeight="1" x14ac:dyDescent="0.15">
      <c r="E540" s="193"/>
    </row>
    <row r="541" spans="5:5" ht="12.75" customHeight="1" x14ac:dyDescent="0.15">
      <c r="E541" s="193"/>
    </row>
    <row r="542" spans="5:5" ht="12.75" customHeight="1" x14ac:dyDescent="0.15">
      <c r="E542" s="193"/>
    </row>
    <row r="543" spans="5:5" ht="12.75" customHeight="1" x14ac:dyDescent="0.15">
      <c r="E543" s="193"/>
    </row>
    <row r="544" spans="5:5" ht="12.75" customHeight="1" x14ac:dyDescent="0.15">
      <c r="E544" s="193"/>
    </row>
    <row r="545" spans="5:5" ht="12.75" customHeight="1" x14ac:dyDescent="0.15">
      <c r="E545" s="193"/>
    </row>
    <row r="546" spans="5:5" ht="12.75" customHeight="1" x14ac:dyDescent="0.15">
      <c r="E546" s="193"/>
    </row>
    <row r="547" spans="5:5" ht="12.75" customHeight="1" x14ac:dyDescent="0.15">
      <c r="E547" s="193"/>
    </row>
    <row r="548" spans="5:5" ht="12.75" customHeight="1" x14ac:dyDescent="0.15">
      <c r="E548" s="193"/>
    </row>
    <row r="549" spans="5:5" ht="12.75" customHeight="1" x14ac:dyDescent="0.15">
      <c r="E549" s="193"/>
    </row>
    <row r="550" spans="5:5" ht="12.75" customHeight="1" x14ac:dyDescent="0.15">
      <c r="E550" s="193"/>
    </row>
    <row r="551" spans="5:5" ht="12.75" customHeight="1" x14ac:dyDescent="0.15">
      <c r="E551" s="193"/>
    </row>
    <row r="552" spans="5:5" ht="12.75" customHeight="1" x14ac:dyDescent="0.15">
      <c r="E552" s="193"/>
    </row>
    <row r="553" spans="5:5" ht="12.75" customHeight="1" x14ac:dyDescent="0.15">
      <c r="E553" s="193"/>
    </row>
    <row r="554" spans="5:5" ht="12.75" customHeight="1" x14ac:dyDescent="0.15">
      <c r="E554" s="193"/>
    </row>
    <row r="555" spans="5:5" ht="12.75" customHeight="1" x14ac:dyDescent="0.15">
      <c r="E555" s="193"/>
    </row>
    <row r="556" spans="5:5" ht="12.75" customHeight="1" x14ac:dyDescent="0.15">
      <c r="E556" s="193"/>
    </row>
    <row r="557" spans="5:5" ht="12.75" customHeight="1" x14ac:dyDescent="0.15">
      <c r="E557" s="193"/>
    </row>
    <row r="558" spans="5:5" ht="12.75" customHeight="1" x14ac:dyDescent="0.15">
      <c r="E558" s="193"/>
    </row>
    <row r="559" spans="5:5" ht="12.75" customHeight="1" x14ac:dyDescent="0.15">
      <c r="E559" s="193"/>
    </row>
    <row r="560" spans="5:5" ht="12.75" customHeight="1" x14ac:dyDescent="0.15">
      <c r="E560" s="193"/>
    </row>
    <row r="561" spans="5:5" ht="12.75" customHeight="1" x14ac:dyDescent="0.15">
      <c r="E561" s="193"/>
    </row>
    <row r="562" spans="5:5" ht="12.75" customHeight="1" x14ac:dyDescent="0.15">
      <c r="E562" s="193"/>
    </row>
    <row r="563" spans="5:5" ht="12.75" customHeight="1" x14ac:dyDescent="0.15">
      <c r="E563" s="193"/>
    </row>
    <row r="564" spans="5:5" ht="12.75" customHeight="1" x14ac:dyDescent="0.15">
      <c r="E564" s="193"/>
    </row>
    <row r="565" spans="5:5" ht="12.75" customHeight="1" x14ac:dyDescent="0.15">
      <c r="E565" s="193"/>
    </row>
    <row r="566" spans="5:5" ht="12.75" customHeight="1" x14ac:dyDescent="0.15">
      <c r="E566" s="193"/>
    </row>
    <row r="567" spans="5:5" ht="12.75" customHeight="1" x14ac:dyDescent="0.15">
      <c r="E567" s="193"/>
    </row>
    <row r="568" spans="5:5" ht="12.75" customHeight="1" x14ac:dyDescent="0.15">
      <c r="E568" s="193"/>
    </row>
    <row r="569" spans="5:5" ht="12.75" customHeight="1" x14ac:dyDescent="0.15">
      <c r="E569" s="193"/>
    </row>
    <row r="570" spans="5:5" ht="12.75" customHeight="1" x14ac:dyDescent="0.15">
      <c r="E570" s="193"/>
    </row>
    <row r="571" spans="5:5" ht="12.75" customHeight="1" x14ac:dyDescent="0.15">
      <c r="E571" s="193"/>
    </row>
    <row r="572" spans="5:5" ht="12.75" customHeight="1" x14ac:dyDescent="0.15">
      <c r="E572" s="193"/>
    </row>
    <row r="573" spans="5:5" ht="12.75" customHeight="1" x14ac:dyDescent="0.15">
      <c r="E573" s="193"/>
    </row>
    <row r="574" spans="5:5" ht="12.75" customHeight="1" x14ac:dyDescent="0.15">
      <c r="E574" s="193"/>
    </row>
    <row r="575" spans="5:5" ht="12.75" customHeight="1" x14ac:dyDescent="0.15">
      <c r="E575" s="193"/>
    </row>
    <row r="576" spans="5:5" ht="12.75" customHeight="1" x14ac:dyDescent="0.15">
      <c r="E576" s="193"/>
    </row>
    <row r="577" spans="5:5" ht="12.75" customHeight="1" x14ac:dyDescent="0.15">
      <c r="E577" s="193"/>
    </row>
    <row r="578" spans="5:5" ht="12.75" customHeight="1" x14ac:dyDescent="0.15">
      <c r="E578" s="193"/>
    </row>
    <row r="579" spans="5:5" ht="12.75" customHeight="1" x14ac:dyDescent="0.15">
      <c r="E579" s="193"/>
    </row>
    <row r="580" spans="5:5" ht="12.75" customHeight="1" x14ac:dyDescent="0.15">
      <c r="E580" s="193"/>
    </row>
    <row r="581" spans="5:5" ht="12.75" customHeight="1" x14ac:dyDescent="0.15">
      <c r="E581" s="193"/>
    </row>
    <row r="582" spans="5:5" ht="12.75" customHeight="1" x14ac:dyDescent="0.15">
      <c r="E582" s="193"/>
    </row>
    <row r="583" spans="5:5" ht="12.75" customHeight="1" x14ac:dyDescent="0.15">
      <c r="E583" s="193"/>
    </row>
    <row r="584" spans="5:5" ht="12.75" customHeight="1" x14ac:dyDescent="0.15">
      <c r="E584" s="193"/>
    </row>
    <row r="585" spans="5:5" ht="12.75" customHeight="1" x14ac:dyDescent="0.15">
      <c r="E585" s="193"/>
    </row>
    <row r="586" spans="5:5" ht="12.75" customHeight="1" x14ac:dyDescent="0.15">
      <c r="E586" s="193"/>
    </row>
    <row r="587" spans="5:5" ht="12.75" customHeight="1" x14ac:dyDescent="0.15">
      <c r="E587" s="193"/>
    </row>
    <row r="588" spans="5:5" ht="12.75" customHeight="1" x14ac:dyDescent="0.15">
      <c r="E588" s="193"/>
    </row>
    <row r="589" spans="5:5" ht="12.75" customHeight="1" x14ac:dyDescent="0.15">
      <c r="E589" s="193"/>
    </row>
    <row r="590" spans="5:5" ht="12.75" customHeight="1" x14ac:dyDescent="0.15">
      <c r="E590" s="193"/>
    </row>
    <row r="591" spans="5:5" ht="12.75" customHeight="1" x14ac:dyDescent="0.15">
      <c r="E591" s="193"/>
    </row>
    <row r="592" spans="5:5" ht="12.75" customHeight="1" x14ac:dyDescent="0.15">
      <c r="E592" s="193"/>
    </row>
    <row r="593" spans="5:5" ht="12.75" customHeight="1" x14ac:dyDescent="0.15">
      <c r="E593" s="193"/>
    </row>
    <row r="594" spans="5:5" ht="12.75" customHeight="1" x14ac:dyDescent="0.15">
      <c r="E594" s="193"/>
    </row>
    <row r="595" spans="5:5" ht="12.75" customHeight="1" x14ac:dyDescent="0.15">
      <c r="E595" s="193"/>
    </row>
    <row r="596" spans="5:5" ht="12.75" customHeight="1" x14ac:dyDescent="0.15">
      <c r="E596" s="193"/>
    </row>
    <row r="597" spans="5:5" ht="12.75" customHeight="1" x14ac:dyDescent="0.15">
      <c r="E597" s="193"/>
    </row>
    <row r="598" spans="5:5" ht="12.75" customHeight="1" x14ac:dyDescent="0.15">
      <c r="E598" s="193"/>
    </row>
    <row r="599" spans="5:5" ht="12.75" customHeight="1" x14ac:dyDescent="0.15">
      <c r="E599" s="193"/>
    </row>
    <row r="600" spans="5:5" ht="12.75" customHeight="1" x14ac:dyDescent="0.15">
      <c r="E600" s="193"/>
    </row>
    <row r="601" spans="5:5" ht="12.75" customHeight="1" x14ac:dyDescent="0.15">
      <c r="E601" s="193"/>
    </row>
    <row r="602" spans="5:5" ht="12.75" customHeight="1" x14ac:dyDescent="0.15">
      <c r="E602" s="193"/>
    </row>
    <row r="603" spans="5:5" ht="12.75" customHeight="1" x14ac:dyDescent="0.15">
      <c r="E603" s="193"/>
    </row>
    <row r="604" spans="5:5" ht="12.75" customHeight="1" x14ac:dyDescent="0.15">
      <c r="E604" s="193"/>
    </row>
    <row r="605" spans="5:5" ht="12.75" customHeight="1" x14ac:dyDescent="0.15">
      <c r="E605" s="193"/>
    </row>
    <row r="606" spans="5:5" ht="12.75" customHeight="1" x14ac:dyDescent="0.15">
      <c r="E606" s="193"/>
    </row>
    <row r="607" spans="5:5" ht="12.75" customHeight="1" x14ac:dyDescent="0.15">
      <c r="E607" s="193"/>
    </row>
    <row r="608" spans="5:5" ht="12.75" customHeight="1" x14ac:dyDescent="0.15">
      <c r="E608" s="193"/>
    </row>
    <row r="609" spans="5:5" ht="12.75" customHeight="1" x14ac:dyDescent="0.15">
      <c r="E609" s="193"/>
    </row>
    <row r="610" spans="5:5" ht="12.75" customHeight="1" x14ac:dyDescent="0.15">
      <c r="E610" s="193"/>
    </row>
    <row r="611" spans="5:5" ht="12.75" customHeight="1" x14ac:dyDescent="0.15">
      <c r="E611" s="193"/>
    </row>
    <row r="612" spans="5:5" ht="12.75" customHeight="1" x14ac:dyDescent="0.15">
      <c r="E612" s="193"/>
    </row>
    <row r="613" spans="5:5" ht="12.75" customHeight="1" x14ac:dyDescent="0.15">
      <c r="E613" s="193"/>
    </row>
    <row r="614" spans="5:5" ht="12.75" customHeight="1" x14ac:dyDescent="0.15">
      <c r="E614" s="193"/>
    </row>
    <row r="615" spans="5:5" ht="12.75" customHeight="1" x14ac:dyDescent="0.15">
      <c r="E615" s="193"/>
    </row>
    <row r="616" spans="5:5" ht="12.75" customHeight="1" x14ac:dyDescent="0.15">
      <c r="E616" s="193"/>
    </row>
    <row r="617" spans="5:5" ht="12.75" customHeight="1" x14ac:dyDescent="0.15">
      <c r="E617" s="193"/>
    </row>
    <row r="618" spans="5:5" ht="12.75" customHeight="1" x14ac:dyDescent="0.15">
      <c r="E618" s="193"/>
    </row>
    <row r="619" spans="5:5" ht="12.75" customHeight="1" x14ac:dyDescent="0.15">
      <c r="E619" s="193"/>
    </row>
    <row r="620" spans="5:5" ht="12.75" customHeight="1" x14ac:dyDescent="0.15">
      <c r="E620" s="193"/>
    </row>
    <row r="621" spans="5:5" ht="12.75" customHeight="1" x14ac:dyDescent="0.15">
      <c r="E621" s="193"/>
    </row>
    <row r="622" spans="5:5" ht="12.75" customHeight="1" x14ac:dyDescent="0.15">
      <c r="E622" s="193"/>
    </row>
    <row r="623" spans="5:5" ht="12.75" customHeight="1" x14ac:dyDescent="0.15">
      <c r="E623" s="193"/>
    </row>
    <row r="624" spans="5:5" ht="12.75" customHeight="1" x14ac:dyDescent="0.15">
      <c r="E624" s="193"/>
    </row>
    <row r="625" spans="5:5" ht="12.75" customHeight="1" x14ac:dyDescent="0.15">
      <c r="E625" s="193"/>
    </row>
    <row r="626" spans="5:5" ht="12.75" customHeight="1" x14ac:dyDescent="0.15">
      <c r="E626" s="193"/>
    </row>
    <row r="627" spans="5:5" ht="12.75" customHeight="1" x14ac:dyDescent="0.15">
      <c r="E627" s="193"/>
    </row>
    <row r="628" spans="5:5" ht="12.75" customHeight="1" x14ac:dyDescent="0.15">
      <c r="E628" s="193"/>
    </row>
    <row r="629" spans="5:5" ht="12.75" customHeight="1" x14ac:dyDescent="0.15">
      <c r="E629" s="193"/>
    </row>
    <row r="630" spans="5:5" ht="12.75" customHeight="1" x14ac:dyDescent="0.15">
      <c r="E630" s="193"/>
    </row>
    <row r="631" spans="5:5" ht="12.75" customHeight="1" x14ac:dyDescent="0.15">
      <c r="E631" s="193"/>
    </row>
    <row r="632" spans="5:5" ht="12.75" customHeight="1" x14ac:dyDescent="0.15">
      <c r="E632" s="193"/>
    </row>
    <row r="633" spans="5:5" ht="12.75" customHeight="1" x14ac:dyDescent="0.15">
      <c r="E633" s="193"/>
    </row>
    <row r="634" spans="5:5" ht="12.75" customHeight="1" x14ac:dyDescent="0.15">
      <c r="E634" s="193"/>
    </row>
    <row r="635" spans="5:5" ht="12.75" customHeight="1" x14ac:dyDescent="0.15">
      <c r="E635" s="193"/>
    </row>
    <row r="636" spans="5:5" ht="12.75" customHeight="1" x14ac:dyDescent="0.15">
      <c r="E636" s="193"/>
    </row>
    <row r="637" spans="5:5" ht="12.75" customHeight="1" x14ac:dyDescent="0.15">
      <c r="E637" s="193"/>
    </row>
    <row r="638" spans="5:5" ht="12.75" customHeight="1" x14ac:dyDescent="0.15">
      <c r="E638" s="193"/>
    </row>
    <row r="639" spans="5:5" ht="12.75" customHeight="1" x14ac:dyDescent="0.15">
      <c r="E639" s="193"/>
    </row>
    <row r="640" spans="5:5" ht="12.75" customHeight="1" x14ac:dyDescent="0.15">
      <c r="E640" s="193"/>
    </row>
    <row r="641" spans="5:5" ht="12.75" customHeight="1" x14ac:dyDescent="0.15">
      <c r="E641" s="193"/>
    </row>
    <row r="642" spans="5:5" ht="12.75" customHeight="1" x14ac:dyDescent="0.15">
      <c r="E642" s="193"/>
    </row>
    <row r="643" spans="5:5" ht="12.75" customHeight="1" x14ac:dyDescent="0.15">
      <c r="E643" s="193"/>
    </row>
    <row r="644" spans="5:5" ht="12.75" customHeight="1" x14ac:dyDescent="0.15">
      <c r="E644" s="193"/>
    </row>
    <row r="645" spans="5:5" ht="12.75" customHeight="1" x14ac:dyDescent="0.15">
      <c r="E645" s="193"/>
    </row>
    <row r="646" spans="5:5" ht="12.75" customHeight="1" x14ac:dyDescent="0.15">
      <c r="E646" s="193"/>
    </row>
    <row r="647" spans="5:5" ht="12.75" customHeight="1" x14ac:dyDescent="0.15">
      <c r="E647" s="193"/>
    </row>
    <row r="648" spans="5:5" ht="12.75" customHeight="1" x14ac:dyDescent="0.15">
      <c r="E648" s="193"/>
    </row>
    <row r="649" spans="5:5" ht="12.75" customHeight="1" x14ac:dyDescent="0.15">
      <c r="E649" s="193"/>
    </row>
    <row r="650" spans="5:5" ht="12.75" customHeight="1" x14ac:dyDescent="0.15">
      <c r="E650" s="193"/>
    </row>
    <row r="651" spans="5:5" ht="12.75" customHeight="1" x14ac:dyDescent="0.15">
      <c r="E651" s="193"/>
    </row>
    <row r="652" spans="5:5" ht="12.75" customHeight="1" x14ac:dyDescent="0.15">
      <c r="E652" s="193"/>
    </row>
    <row r="653" spans="5:5" ht="12.75" customHeight="1" x14ac:dyDescent="0.15">
      <c r="E653" s="193"/>
    </row>
    <row r="654" spans="5:5" ht="12.75" customHeight="1" x14ac:dyDescent="0.15">
      <c r="E654" s="193"/>
    </row>
    <row r="655" spans="5:5" ht="12.75" customHeight="1" x14ac:dyDescent="0.15">
      <c r="E655" s="193"/>
    </row>
    <row r="656" spans="5:5" ht="12.75" customHeight="1" x14ac:dyDescent="0.15">
      <c r="E656" s="193"/>
    </row>
    <row r="657" spans="5:5" ht="12.75" customHeight="1" x14ac:dyDescent="0.15">
      <c r="E657" s="193"/>
    </row>
    <row r="658" spans="5:5" ht="12.75" customHeight="1" x14ac:dyDescent="0.15">
      <c r="E658" s="193"/>
    </row>
    <row r="659" spans="5:5" ht="12.75" customHeight="1" x14ac:dyDescent="0.15">
      <c r="E659" s="193"/>
    </row>
    <row r="660" spans="5:5" ht="12.75" customHeight="1" x14ac:dyDescent="0.15">
      <c r="E660" s="193"/>
    </row>
    <row r="661" spans="5:5" ht="12.75" customHeight="1" x14ac:dyDescent="0.15">
      <c r="E661" s="193"/>
    </row>
    <row r="662" spans="5:5" ht="12.75" customHeight="1" x14ac:dyDescent="0.15">
      <c r="E662" s="193"/>
    </row>
    <row r="663" spans="5:5" ht="12.75" customHeight="1" x14ac:dyDescent="0.15">
      <c r="E663" s="193"/>
    </row>
    <row r="664" spans="5:5" ht="12.75" customHeight="1" x14ac:dyDescent="0.15">
      <c r="E664" s="193"/>
    </row>
    <row r="665" spans="5:5" ht="12.75" customHeight="1" x14ac:dyDescent="0.15">
      <c r="E665" s="193"/>
    </row>
    <row r="666" spans="5:5" ht="12.75" customHeight="1" x14ac:dyDescent="0.15">
      <c r="E666" s="193"/>
    </row>
    <row r="667" spans="5:5" ht="12.75" customHeight="1" x14ac:dyDescent="0.15">
      <c r="E667" s="193"/>
    </row>
    <row r="668" spans="5:5" ht="12.75" customHeight="1" x14ac:dyDescent="0.15">
      <c r="E668" s="193"/>
    </row>
    <row r="669" spans="5:5" ht="12.75" customHeight="1" x14ac:dyDescent="0.15">
      <c r="E669" s="193"/>
    </row>
    <row r="670" spans="5:5" ht="12.75" customHeight="1" x14ac:dyDescent="0.15">
      <c r="E670" s="193"/>
    </row>
    <row r="671" spans="5:5" ht="12.75" customHeight="1" x14ac:dyDescent="0.15">
      <c r="E671" s="193"/>
    </row>
    <row r="672" spans="5:5" ht="12.75" customHeight="1" x14ac:dyDescent="0.15">
      <c r="E672" s="193"/>
    </row>
    <row r="673" spans="5:5" ht="12.75" customHeight="1" x14ac:dyDescent="0.15">
      <c r="E673" s="193"/>
    </row>
    <row r="674" spans="5:5" ht="12.75" customHeight="1" x14ac:dyDescent="0.15">
      <c r="E674" s="193"/>
    </row>
    <row r="675" spans="5:5" ht="12.75" customHeight="1" x14ac:dyDescent="0.15">
      <c r="E675" s="193"/>
    </row>
    <row r="676" spans="5:5" ht="12.75" customHeight="1" x14ac:dyDescent="0.15">
      <c r="E676" s="193"/>
    </row>
    <row r="677" spans="5:5" ht="12.75" customHeight="1" x14ac:dyDescent="0.15">
      <c r="E677" s="193"/>
    </row>
    <row r="678" spans="5:5" ht="12.75" customHeight="1" x14ac:dyDescent="0.15">
      <c r="E678" s="193"/>
    </row>
    <row r="679" spans="5:5" ht="12.75" customHeight="1" x14ac:dyDescent="0.15">
      <c r="E679" s="193"/>
    </row>
    <row r="680" spans="5:5" ht="12.75" customHeight="1" x14ac:dyDescent="0.15">
      <c r="E680" s="193"/>
    </row>
    <row r="681" spans="5:5" ht="12.75" customHeight="1" x14ac:dyDescent="0.15">
      <c r="E681" s="193"/>
    </row>
    <row r="682" spans="5:5" ht="12.75" customHeight="1" x14ac:dyDescent="0.15">
      <c r="E682" s="193"/>
    </row>
    <row r="683" spans="5:5" ht="12.75" customHeight="1" x14ac:dyDescent="0.15">
      <c r="E683" s="193"/>
    </row>
    <row r="684" spans="5:5" ht="12.75" customHeight="1" x14ac:dyDescent="0.15">
      <c r="E684" s="193"/>
    </row>
    <row r="685" spans="5:5" ht="12.75" customHeight="1" x14ac:dyDescent="0.15">
      <c r="E685" s="193"/>
    </row>
    <row r="686" spans="5:5" ht="12.75" customHeight="1" x14ac:dyDescent="0.15">
      <c r="E686" s="193"/>
    </row>
    <row r="687" spans="5:5" ht="12.75" customHeight="1" x14ac:dyDescent="0.15">
      <c r="E687" s="193"/>
    </row>
    <row r="688" spans="5:5" ht="12.75" customHeight="1" x14ac:dyDescent="0.15">
      <c r="E688" s="193"/>
    </row>
    <row r="689" spans="5:5" ht="12.75" customHeight="1" x14ac:dyDescent="0.15">
      <c r="E689" s="193"/>
    </row>
    <row r="690" spans="5:5" ht="12.75" customHeight="1" x14ac:dyDescent="0.15">
      <c r="E690" s="193"/>
    </row>
    <row r="691" spans="5:5" ht="12.75" customHeight="1" x14ac:dyDescent="0.15">
      <c r="E691" s="193"/>
    </row>
    <row r="692" spans="5:5" ht="12.75" customHeight="1" x14ac:dyDescent="0.15">
      <c r="E692" s="193"/>
    </row>
    <row r="693" spans="5:5" ht="12.75" customHeight="1" x14ac:dyDescent="0.15">
      <c r="E693" s="193"/>
    </row>
    <row r="694" spans="5:5" ht="12.75" customHeight="1" x14ac:dyDescent="0.15">
      <c r="E694" s="193"/>
    </row>
    <row r="695" spans="5:5" ht="12.75" customHeight="1" x14ac:dyDescent="0.15">
      <c r="E695" s="193"/>
    </row>
    <row r="696" spans="5:5" ht="12.75" customHeight="1" x14ac:dyDescent="0.15">
      <c r="E696" s="193"/>
    </row>
    <row r="697" spans="5:5" ht="12.75" customHeight="1" x14ac:dyDescent="0.15">
      <c r="E697" s="193"/>
    </row>
    <row r="698" spans="5:5" ht="12.75" customHeight="1" x14ac:dyDescent="0.15">
      <c r="E698" s="193"/>
    </row>
    <row r="699" spans="5:5" ht="12.75" customHeight="1" x14ac:dyDescent="0.15">
      <c r="E699" s="193"/>
    </row>
    <row r="700" spans="5:5" ht="12.75" customHeight="1" x14ac:dyDescent="0.15">
      <c r="E700" s="193"/>
    </row>
    <row r="701" spans="5:5" ht="12.75" customHeight="1" x14ac:dyDescent="0.15">
      <c r="E701" s="193"/>
    </row>
    <row r="702" spans="5:5" ht="12.75" customHeight="1" x14ac:dyDescent="0.15">
      <c r="E702" s="193"/>
    </row>
    <row r="703" spans="5:5" ht="12.75" customHeight="1" x14ac:dyDescent="0.15">
      <c r="E703" s="193"/>
    </row>
    <row r="704" spans="5:5" ht="12.75" customHeight="1" x14ac:dyDescent="0.15">
      <c r="E704" s="193"/>
    </row>
    <row r="705" spans="5:5" ht="12.75" customHeight="1" x14ac:dyDescent="0.15">
      <c r="E705" s="193"/>
    </row>
    <row r="706" spans="5:5" ht="12.75" customHeight="1" x14ac:dyDescent="0.15">
      <c r="E706" s="193"/>
    </row>
    <row r="707" spans="5:5" ht="12.75" customHeight="1" x14ac:dyDescent="0.15">
      <c r="E707" s="193"/>
    </row>
    <row r="708" spans="5:5" ht="12.75" customHeight="1" x14ac:dyDescent="0.15">
      <c r="E708" s="193"/>
    </row>
    <row r="709" spans="5:5" ht="12.75" customHeight="1" x14ac:dyDescent="0.15">
      <c r="E709" s="193"/>
    </row>
    <row r="710" spans="5:5" ht="12.75" customHeight="1" x14ac:dyDescent="0.15">
      <c r="E710" s="193"/>
    </row>
    <row r="711" spans="5:5" ht="12.75" customHeight="1" x14ac:dyDescent="0.15">
      <c r="E711" s="193"/>
    </row>
    <row r="712" spans="5:5" ht="12.75" customHeight="1" x14ac:dyDescent="0.15">
      <c r="E712" s="193"/>
    </row>
    <row r="713" spans="5:5" ht="12.75" customHeight="1" x14ac:dyDescent="0.15">
      <c r="E713" s="193"/>
    </row>
    <row r="714" spans="5:5" ht="12.75" customHeight="1" x14ac:dyDescent="0.15">
      <c r="E714" s="193"/>
    </row>
    <row r="715" spans="5:5" ht="12.75" customHeight="1" x14ac:dyDescent="0.15">
      <c r="E715" s="193"/>
    </row>
    <row r="716" spans="5:5" ht="12.75" customHeight="1" x14ac:dyDescent="0.15">
      <c r="E716" s="193"/>
    </row>
    <row r="717" spans="5:5" ht="12.75" customHeight="1" x14ac:dyDescent="0.15">
      <c r="E717" s="193"/>
    </row>
    <row r="718" spans="5:5" ht="12.75" customHeight="1" x14ac:dyDescent="0.15">
      <c r="E718" s="193"/>
    </row>
    <row r="719" spans="5:5" ht="12.75" customHeight="1" x14ac:dyDescent="0.15">
      <c r="E719" s="193"/>
    </row>
    <row r="720" spans="5:5" ht="12.75" customHeight="1" x14ac:dyDescent="0.15">
      <c r="E720" s="193"/>
    </row>
    <row r="721" spans="5:5" ht="12.75" customHeight="1" x14ac:dyDescent="0.15">
      <c r="E721" s="193"/>
    </row>
    <row r="722" spans="5:5" ht="12.75" customHeight="1" x14ac:dyDescent="0.15">
      <c r="E722" s="193"/>
    </row>
    <row r="723" spans="5:5" ht="12.75" customHeight="1" x14ac:dyDescent="0.15">
      <c r="E723" s="193"/>
    </row>
    <row r="724" spans="5:5" ht="12.75" customHeight="1" x14ac:dyDescent="0.15">
      <c r="E724" s="193"/>
    </row>
    <row r="725" spans="5:5" ht="12.75" customHeight="1" x14ac:dyDescent="0.15">
      <c r="E725" s="193"/>
    </row>
    <row r="726" spans="5:5" ht="12.75" customHeight="1" x14ac:dyDescent="0.15">
      <c r="E726" s="193"/>
    </row>
    <row r="727" spans="5:5" ht="12.75" customHeight="1" x14ac:dyDescent="0.15">
      <c r="E727" s="193"/>
    </row>
    <row r="728" spans="5:5" ht="12.75" customHeight="1" x14ac:dyDescent="0.15">
      <c r="E728" s="193"/>
    </row>
    <row r="729" spans="5:5" ht="12.75" customHeight="1" x14ac:dyDescent="0.15">
      <c r="E729" s="193"/>
    </row>
    <row r="730" spans="5:5" ht="12.75" customHeight="1" x14ac:dyDescent="0.15">
      <c r="E730" s="193"/>
    </row>
    <row r="731" spans="5:5" ht="12.75" customHeight="1" x14ac:dyDescent="0.15">
      <c r="E731" s="193"/>
    </row>
    <row r="732" spans="5:5" ht="12.75" customHeight="1" x14ac:dyDescent="0.15">
      <c r="E732" s="193"/>
    </row>
    <row r="733" spans="5:5" ht="12.75" customHeight="1" x14ac:dyDescent="0.15">
      <c r="E733" s="193"/>
    </row>
    <row r="734" spans="5:5" ht="12.75" customHeight="1" x14ac:dyDescent="0.15">
      <c r="E734" s="193"/>
    </row>
    <row r="735" spans="5:5" ht="12.75" customHeight="1" x14ac:dyDescent="0.15">
      <c r="E735" s="193"/>
    </row>
    <row r="736" spans="5:5" ht="12.75" customHeight="1" x14ac:dyDescent="0.15">
      <c r="E736" s="193"/>
    </row>
    <row r="737" spans="5:5" ht="12.75" customHeight="1" x14ac:dyDescent="0.15">
      <c r="E737" s="193"/>
    </row>
    <row r="738" spans="5:5" ht="12.75" customHeight="1" x14ac:dyDescent="0.15">
      <c r="E738" s="193"/>
    </row>
    <row r="739" spans="5:5" ht="12.75" customHeight="1" x14ac:dyDescent="0.15">
      <c r="E739" s="193"/>
    </row>
    <row r="740" spans="5:5" ht="12.75" customHeight="1" x14ac:dyDescent="0.15">
      <c r="E740" s="193"/>
    </row>
    <row r="741" spans="5:5" ht="12.75" customHeight="1" x14ac:dyDescent="0.15">
      <c r="E741" s="193"/>
    </row>
    <row r="742" spans="5:5" ht="12.75" customHeight="1" x14ac:dyDescent="0.15">
      <c r="E742" s="193"/>
    </row>
    <row r="743" spans="5:5" ht="12.75" customHeight="1" x14ac:dyDescent="0.15">
      <c r="E743" s="193"/>
    </row>
    <row r="744" spans="5:5" ht="12.75" customHeight="1" x14ac:dyDescent="0.15">
      <c r="E744" s="193"/>
    </row>
    <row r="745" spans="5:5" ht="12.75" customHeight="1" x14ac:dyDescent="0.15">
      <c r="E745" s="193"/>
    </row>
    <row r="746" spans="5:5" ht="12.75" customHeight="1" x14ac:dyDescent="0.15">
      <c r="E746" s="193"/>
    </row>
    <row r="747" spans="5:5" ht="12.75" customHeight="1" x14ac:dyDescent="0.15">
      <c r="E747" s="193"/>
    </row>
    <row r="748" spans="5:5" ht="12.75" customHeight="1" x14ac:dyDescent="0.15">
      <c r="E748" s="193"/>
    </row>
    <row r="749" spans="5:5" ht="12.75" customHeight="1" x14ac:dyDescent="0.15">
      <c r="E749" s="193"/>
    </row>
    <row r="750" spans="5:5" ht="12.75" customHeight="1" x14ac:dyDescent="0.15">
      <c r="E750" s="193"/>
    </row>
    <row r="751" spans="5:5" ht="12.75" customHeight="1" x14ac:dyDescent="0.15">
      <c r="E751" s="193"/>
    </row>
    <row r="752" spans="5:5" ht="12.75" customHeight="1" x14ac:dyDescent="0.15">
      <c r="E752" s="193"/>
    </row>
    <row r="753" spans="5:5" ht="12.75" customHeight="1" x14ac:dyDescent="0.15">
      <c r="E753" s="193"/>
    </row>
    <row r="754" spans="5:5" ht="12.75" customHeight="1" x14ac:dyDescent="0.15">
      <c r="E754" s="193"/>
    </row>
    <row r="755" spans="5:5" ht="12.75" customHeight="1" x14ac:dyDescent="0.15">
      <c r="E755" s="193"/>
    </row>
    <row r="756" spans="5:5" ht="12.75" customHeight="1" x14ac:dyDescent="0.15">
      <c r="E756" s="193"/>
    </row>
    <row r="757" spans="5:5" ht="12.75" customHeight="1" x14ac:dyDescent="0.15">
      <c r="E757" s="193"/>
    </row>
    <row r="758" spans="5:5" ht="12.75" customHeight="1" x14ac:dyDescent="0.15">
      <c r="E758" s="193"/>
    </row>
    <row r="759" spans="5:5" ht="12.75" customHeight="1" x14ac:dyDescent="0.15">
      <c r="E759" s="193"/>
    </row>
    <row r="760" spans="5:5" ht="12.75" customHeight="1" x14ac:dyDescent="0.15">
      <c r="E760" s="193"/>
    </row>
    <row r="761" spans="5:5" ht="12.75" customHeight="1" x14ac:dyDescent="0.15">
      <c r="E761" s="193"/>
    </row>
    <row r="762" spans="5:5" ht="12.75" customHeight="1" x14ac:dyDescent="0.15">
      <c r="E762" s="193"/>
    </row>
    <row r="763" spans="5:5" ht="12.75" customHeight="1" x14ac:dyDescent="0.15">
      <c r="E763" s="193"/>
    </row>
    <row r="764" spans="5:5" ht="12.75" customHeight="1" x14ac:dyDescent="0.15">
      <c r="E764" s="193"/>
    </row>
    <row r="765" spans="5:5" ht="12.75" customHeight="1" x14ac:dyDescent="0.15">
      <c r="E765" s="193"/>
    </row>
    <row r="766" spans="5:5" ht="12.75" customHeight="1" x14ac:dyDescent="0.15">
      <c r="E766" s="193"/>
    </row>
    <row r="767" spans="5:5" ht="12.75" customHeight="1" x14ac:dyDescent="0.15">
      <c r="E767" s="193"/>
    </row>
    <row r="768" spans="5:5" ht="12.75" customHeight="1" x14ac:dyDescent="0.15">
      <c r="E768" s="193"/>
    </row>
    <row r="769" spans="5:5" ht="12.75" customHeight="1" x14ac:dyDescent="0.15">
      <c r="E769" s="193"/>
    </row>
    <row r="770" spans="5:5" ht="12.75" customHeight="1" x14ac:dyDescent="0.15">
      <c r="E770" s="193"/>
    </row>
    <row r="771" spans="5:5" ht="12.75" customHeight="1" x14ac:dyDescent="0.15">
      <c r="E771" s="193"/>
    </row>
    <row r="772" spans="5:5" ht="12.75" customHeight="1" x14ac:dyDescent="0.15">
      <c r="E772" s="193"/>
    </row>
    <row r="773" spans="5:5" ht="12.75" customHeight="1" x14ac:dyDescent="0.15">
      <c r="E773" s="193"/>
    </row>
    <row r="774" spans="5:5" ht="12.75" customHeight="1" x14ac:dyDescent="0.15">
      <c r="E774" s="193"/>
    </row>
    <row r="775" spans="5:5" ht="12.75" customHeight="1" x14ac:dyDescent="0.15">
      <c r="E775" s="193"/>
    </row>
    <row r="776" spans="5:5" ht="12.75" customHeight="1" x14ac:dyDescent="0.15">
      <c r="E776" s="193"/>
    </row>
    <row r="777" spans="5:5" ht="12.75" customHeight="1" x14ac:dyDescent="0.15">
      <c r="E777" s="193"/>
    </row>
    <row r="778" spans="5:5" ht="12.75" customHeight="1" x14ac:dyDescent="0.15">
      <c r="E778" s="193"/>
    </row>
    <row r="779" spans="5:5" ht="12.75" customHeight="1" x14ac:dyDescent="0.15">
      <c r="E779" s="193"/>
    </row>
    <row r="780" spans="5:5" ht="12.75" customHeight="1" x14ac:dyDescent="0.15">
      <c r="E780" s="193"/>
    </row>
    <row r="781" spans="5:5" ht="12.75" customHeight="1" x14ac:dyDescent="0.15">
      <c r="E781" s="193"/>
    </row>
    <row r="782" spans="5:5" ht="12.75" customHeight="1" x14ac:dyDescent="0.15">
      <c r="E782" s="193"/>
    </row>
    <row r="783" spans="5:5" ht="12.75" customHeight="1" x14ac:dyDescent="0.15">
      <c r="E783" s="193"/>
    </row>
    <row r="784" spans="5:5" ht="12.75" customHeight="1" x14ac:dyDescent="0.15">
      <c r="E784" s="193"/>
    </row>
    <row r="785" spans="5:5" ht="12.75" customHeight="1" x14ac:dyDescent="0.15">
      <c r="E785" s="193"/>
    </row>
    <row r="786" spans="5:5" ht="12.75" customHeight="1" x14ac:dyDescent="0.15">
      <c r="E786" s="193"/>
    </row>
    <row r="787" spans="5:5" ht="12.75" customHeight="1" x14ac:dyDescent="0.15">
      <c r="E787" s="193"/>
    </row>
    <row r="788" spans="5:5" ht="12.75" customHeight="1" x14ac:dyDescent="0.15">
      <c r="E788" s="193"/>
    </row>
    <row r="789" spans="5:5" ht="12.75" customHeight="1" x14ac:dyDescent="0.15">
      <c r="E789" s="193"/>
    </row>
    <row r="790" spans="5:5" ht="12.75" customHeight="1" x14ac:dyDescent="0.15">
      <c r="E790" s="193"/>
    </row>
    <row r="791" spans="5:5" ht="12.75" customHeight="1" x14ac:dyDescent="0.15">
      <c r="E791" s="193"/>
    </row>
    <row r="792" spans="5:5" ht="12.75" customHeight="1" x14ac:dyDescent="0.15">
      <c r="E792" s="193"/>
    </row>
    <row r="793" spans="5:5" ht="12.75" customHeight="1" x14ac:dyDescent="0.15">
      <c r="E793" s="193"/>
    </row>
    <row r="794" spans="5:5" ht="12.75" customHeight="1" x14ac:dyDescent="0.15">
      <c r="E794" s="193"/>
    </row>
    <row r="795" spans="5:5" ht="12.75" customHeight="1" x14ac:dyDescent="0.15">
      <c r="E795" s="193"/>
    </row>
    <row r="796" spans="5:5" ht="12.75" customHeight="1" x14ac:dyDescent="0.15">
      <c r="E796" s="193"/>
    </row>
    <row r="797" spans="5:5" ht="12.75" customHeight="1" x14ac:dyDescent="0.15">
      <c r="E797" s="193"/>
    </row>
    <row r="798" spans="5:5" ht="12.75" customHeight="1" x14ac:dyDescent="0.15">
      <c r="E798" s="193"/>
    </row>
    <row r="799" spans="5:5" ht="12.75" customHeight="1" x14ac:dyDescent="0.15">
      <c r="E799" s="193"/>
    </row>
    <row r="800" spans="5:5" ht="12.75" customHeight="1" x14ac:dyDescent="0.15">
      <c r="E800" s="193"/>
    </row>
    <row r="801" spans="5:5" ht="12.75" customHeight="1" x14ac:dyDescent="0.15">
      <c r="E801" s="193"/>
    </row>
    <row r="802" spans="5:5" ht="12.75" customHeight="1" x14ac:dyDescent="0.15">
      <c r="E802" s="193"/>
    </row>
    <row r="803" spans="5:5" ht="12.75" customHeight="1" x14ac:dyDescent="0.15">
      <c r="E803" s="193"/>
    </row>
    <row r="804" spans="5:5" ht="12.75" customHeight="1" x14ac:dyDescent="0.15">
      <c r="E804" s="193"/>
    </row>
    <row r="805" spans="5:5" ht="12.75" customHeight="1" x14ac:dyDescent="0.15">
      <c r="E805" s="193"/>
    </row>
    <row r="806" spans="5:5" ht="12.75" customHeight="1" x14ac:dyDescent="0.15">
      <c r="E806" s="193"/>
    </row>
    <row r="807" spans="5:5" ht="12.75" customHeight="1" x14ac:dyDescent="0.15">
      <c r="E807" s="193"/>
    </row>
    <row r="808" spans="5:5" ht="12.75" customHeight="1" x14ac:dyDescent="0.15">
      <c r="E808" s="193"/>
    </row>
    <row r="809" spans="5:5" ht="12.75" customHeight="1" x14ac:dyDescent="0.15">
      <c r="E809" s="193"/>
    </row>
    <row r="810" spans="5:5" ht="12.75" customHeight="1" x14ac:dyDescent="0.15">
      <c r="E810" s="193"/>
    </row>
    <row r="811" spans="5:5" ht="12.75" customHeight="1" x14ac:dyDescent="0.15">
      <c r="E811" s="193"/>
    </row>
    <row r="812" spans="5:5" ht="12.75" customHeight="1" x14ac:dyDescent="0.15">
      <c r="E812" s="193"/>
    </row>
    <row r="813" spans="5:5" ht="12.75" customHeight="1" x14ac:dyDescent="0.15">
      <c r="E813" s="193"/>
    </row>
    <row r="814" spans="5:5" ht="12.75" customHeight="1" x14ac:dyDescent="0.15">
      <c r="E814" s="193"/>
    </row>
    <row r="815" spans="5:5" ht="12.75" customHeight="1" x14ac:dyDescent="0.15">
      <c r="E815" s="193"/>
    </row>
    <row r="816" spans="5:5" ht="12.75" customHeight="1" x14ac:dyDescent="0.15">
      <c r="E816" s="193"/>
    </row>
    <row r="817" spans="5:5" ht="12.75" customHeight="1" x14ac:dyDescent="0.15">
      <c r="E817" s="193"/>
    </row>
    <row r="818" spans="5:5" ht="12.75" customHeight="1" x14ac:dyDescent="0.15">
      <c r="E818" s="193"/>
    </row>
    <row r="819" spans="5:5" ht="12.75" customHeight="1" x14ac:dyDescent="0.15">
      <c r="E819" s="193"/>
    </row>
    <row r="820" spans="5:5" ht="12.75" customHeight="1" x14ac:dyDescent="0.15">
      <c r="E820" s="193"/>
    </row>
    <row r="821" spans="5:5" ht="12.75" customHeight="1" x14ac:dyDescent="0.15">
      <c r="E821" s="193"/>
    </row>
    <row r="822" spans="5:5" ht="12.75" customHeight="1" x14ac:dyDescent="0.15">
      <c r="E822" s="193"/>
    </row>
    <row r="823" spans="5:5" ht="12.75" customHeight="1" x14ac:dyDescent="0.15">
      <c r="E823" s="193"/>
    </row>
    <row r="824" spans="5:5" ht="12.75" customHeight="1" x14ac:dyDescent="0.15">
      <c r="E824" s="193"/>
    </row>
    <row r="825" spans="5:5" ht="12.75" customHeight="1" x14ac:dyDescent="0.15">
      <c r="E825" s="193"/>
    </row>
    <row r="826" spans="5:5" ht="12.75" customHeight="1" x14ac:dyDescent="0.15">
      <c r="E826" s="193"/>
    </row>
    <row r="827" spans="5:5" ht="12.75" customHeight="1" x14ac:dyDescent="0.15">
      <c r="E827" s="193"/>
    </row>
    <row r="828" spans="5:5" ht="12.75" customHeight="1" x14ac:dyDescent="0.15">
      <c r="E828" s="193"/>
    </row>
    <row r="829" spans="5:5" ht="12.75" customHeight="1" x14ac:dyDescent="0.15">
      <c r="E829" s="193"/>
    </row>
    <row r="830" spans="5:5" ht="12.75" customHeight="1" x14ac:dyDescent="0.15">
      <c r="E830" s="193"/>
    </row>
    <row r="831" spans="5:5" ht="12.75" customHeight="1" x14ac:dyDescent="0.15">
      <c r="E831" s="193"/>
    </row>
    <row r="832" spans="5:5" ht="12.75" customHeight="1" x14ac:dyDescent="0.15">
      <c r="E832" s="193"/>
    </row>
    <row r="833" spans="5:5" ht="12.75" customHeight="1" x14ac:dyDescent="0.15">
      <c r="E833" s="193"/>
    </row>
    <row r="834" spans="5:5" ht="12.75" customHeight="1" x14ac:dyDescent="0.15">
      <c r="E834" s="193"/>
    </row>
    <row r="835" spans="5:5" ht="12.75" customHeight="1" x14ac:dyDescent="0.15">
      <c r="E835" s="193"/>
    </row>
    <row r="836" spans="5:5" ht="12.75" customHeight="1" x14ac:dyDescent="0.15">
      <c r="E836" s="193"/>
    </row>
    <row r="837" spans="5:5" ht="12.75" customHeight="1" x14ac:dyDescent="0.15">
      <c r="E837" s="193"/>
    </row>
    <row r="838" spans="5:5" ht="12.75" customHeight="1" x14ac:dyDescent="0.15">
      <c r="E838" s="193"/>
    </row>
    <row r="839" spans="5:5" ht="12.75" customHeight="1" x14ac:dyDescent="0.15">
      <c r="E839" s="193"/>
    </row>
    <row r="840" spans="5:5" ht="12.75" customHeight="1" x14ac:dyDescent="0.15">
      <c r="E840" s="193"/>
    </row>
    <row r="841" spans="5:5" ht="12.75" customHeight="1" x14ac:dyDescent="0.15">
      <c r="E841" s="193"/>
    </row>
    <row r="842" spans="5:5" ht="12.75" customHeight="1" x14ac:dyDescent="0.15">
      <c r="E842" s="193"/>
    </row>
    <row r="843" spans="5:5" ht="12.75" customHeight="1" x14ac:dyDescent="0.15">
      <c r="E843" s="193"/>
    </row>
    <row r="844" spans="5:5" ht="12.75" customHeight="1" x14ac:dyDescent="0.15">
      <c r="E844" s="193"/>
    </row>
    <row r="845" spans="5:5" ht="12.75" customHeight="1" x14ac:dyDescent="0.15">
      <c r="E845" s="193"/>
    </row>
    <row r="846" spans="5:5" ht="12.75" customHeight="1" x14ac:dyDescent="0.15">
      <c r="E846" s="193"/>
    </row>
    <row r="847" spans="5:5" ht="12.75" customHeight="1" x14ac:dyDescent="0.15">
      <c r="E847" s="193"/>
    </row>
    <row r="848" spans="5:5" ht="12.75" customHeight="1" x14ac:dyDescent="0.15">
      <c r="E848" s="193"/>
    </row>
    <row r="849" spans="5:5" ht="12.75" customHeight="1" x14ac:dyDescent="0.15">
      <c r="E849" s="193"/>
    </row>
    <row r="850" spans="5:5" ht="12.75" customHeight="1" x14ac:dyDescent="0.15">
      <c r="E850" s="193"/>
    </row>
    <row r="851" spans="5:5" ht="12.75" customHeight="1" x14ac:dyDescent="0.15">
      <c r="E851" s="193"/>
    </row>
    <row r="852" spans="5:5" ht="12.75" customHeight="1" x14ac:dyDescent="0.15">
      <c r="E852" s="193"/>
    </row>
    <row r="853" spans="5:5" ht="12.75" customHeight="1" x14ac:dyDescent="0.15">
      <c r="E853" s="193"/>
    </row>
    <row r="854" spans="5:5" ht="12.75" customHeight="1" x14ac:dyDescent="0.15">
      <c r="E854" s="193"/>
    </row>
    <row r="855" spans="5:5" ht="12.75" customHeight="1" x14ac:dyDescent="0.15">
      <c r="E855" s="193"/>
    </row>
    <row r="856" spans="5:5" ht="12.75" customHeight="1" x14ac:dyDescent="0.15">
      <c r="E856" s="193"/>
    </row>
    <row r="857" spans="5:5" ht="12.75" customHeight="1" x14ac:dyDescent="0.15">
      <c r="E857" s="193"/>
    </row>
    <row r="858" spans="5:5" ht="12.75" customHeight="1" x14ac:dyDescent="0.15">
      <c r="E858" s="193"/>
    </row>
    <row r="859" spans="5:5" ht="12.75" customHeight="1" x14ac:dyDescent="0.15">
      <c r="E859" s="193"/>
    </row>
    <row r="860" spans="5:5" ht="12.75" customHeight="1" x14ac:dyDescent="0.15">
      <c r="E860" s="193"/>
    </row>
    <row r="861" spans="5:5" ht="12.75" customHeight="1" x14ac:dyDescent="0.15">
      <c r="E861" s="193"/>
    </row>
    <row r="862" spans="5:5" ht="12.75" customHeight="1" x14ac:dyDescent="0.15">
      <c r="E862" s="193"/>
    </row>
    <row r="863" spans="5:5" ht="12.75" customHeight="1" x14ac:dyDescent="0.15">
      <c r="E863" s="193"/>
    </row>
    <row r="864" spans="5:5" ht="12.75" customHeight="1" x14ac:dyDescent="0.15">
      <c r="E864" s="193"/>
    </row>
    <row r="865" spans="5:5" ht="12.75" customHeight="1" x14ac:dyDescent="0.15">
      <c r="E865" s="193"/>
    </row>
    <row r="866" spans="5:5" ht="12.75" customHeight="1" x14ac:dyDescent="0.15">
      <c r="E866" s="193"/>
    </row>
    <row r="867" spans="5:5" ht="12.75" customHeight="1" x14ac:dyDescent="0.15">
      <c r="E867" s="193"/>
    </row>
    <row r="868" spans="5:5" ht="12.75" customHeight="1" x14ac:dyDescent="0.15">
      <c r="E868" s="193"/>
    </row>
    <row r="869" spans="5:5" ht="12.75" customHeight="1" x14ac:dyDescent="0.15">
      <c r="E869" s="193"/>
    </row>
    <row r="870" spans="5:5" ht="12.75" customHeight="1" x14ac:dyDescent="0.15">
      <c r="E870" s="193"/>
    </row>
    <row r="871" spans="5:5" ht="12.75" customHeight="1" x14ac:dyDescent="0.15">
      <c r="E871" s="193"/>
    </row>
    <row r="872" spans="5:5" ht="12.75" customHeight="1" x14ac:dyDescent="0.15">
      <c r="E872" s="193"/>
    </row>
    <row r="873" spans="5:5" ht="12.75" customHeight="1" x14ac:dyDescent="0.15">
      <c r="E873" s="193"/>
    </row>
    <row r="874" spans="5:5" ht="12.75" customHeight="1" x14ac:dyDescent="0.15">
      <c r="E874" s="193"/>
    </row>
    <row r="875" spans="5:5" ht="12.75" customHeight="1" x14ac:dyDescent="0.15">
      <c r="E875" s="193"/>
    </row>
    <row r="876" spans="5:5" ht="12.75" customHeight="1" x14ac:dyDescent="0.15">
      <c r="E876" s="193"/>
    </row>
    <row r="877" spans="5:5" ht="12.75" customHeight="1" x14ac:dyDescent="0.15">
      <c r="E877" s="193"/>
    </row>
    <row r="878" spans="5:5" ht="12.75" customHeight="1" x14ac:dyDescent="0.15">
      <c r="E878" s="193"/>
    </row>
    <row r="879" spans="5:5" ht="12.75" customHeight="1" x14ac:dyDescent="0.15">
      <c r="E879" s="193"/>
    </row>
    <row r="880" spans="5:5" ht="12.75" customHeight="1" x14ac:dyDescent="0.15">
      <c r="E880" s="193"/>
    </row>
    <row r="881" spans="5:5" ht="12.75" customHeight="1" x14ac:dyDescent="0.15">
      <c r="E881" s="193"/>
    </row>
    <row r="882" spans="5:5" ht="12.75" customHeight="1" x14ac:dyDescent="0.15">
      <c r="E882" s="193"/>
    </row>
    <row r="883" spans="5:5" ht="12.75" customHeight="1" x14ac:dyDescent="0.15">
      <c r="E883" s="193"/>
    </row>
    <row r="884" spans="5:5" ht="12.75" customHeight="1" x14ac:dyDescent="0.15">
      <c r="E884" s="193"/>
    </row>
    <row r="885" spans="5:5" ht="12.75" customHeight="1" x14ac:dyDescent="0.15">
      <c r="E885" s="193"/>
    </row>
    <row r="886" spans="5:5" ht="12.75" customHeight="1" x14ac:dyDescent="0.15">
      <c r="E886" s="193"/>
    </row>
    <row r="887" spans="5:5" ht="12.75" customHeight="1" x14ac:dyDescent="0.15">
      <c r="E887" s="193"/>
    </row>
    <row r="888" spans="5:5" ht="12.75" customHeight="1" x14ac:dyDescent="0.15">
      <c r="E888" s="193"/>
    </row>
    <row r="889" spans="5:5" ht="12.75" customHeight="1" x14ac:dyDescent="0.15">
      <c r="E889" s="193"/>
    </row>
    <row r="890" spans="5:5" ht="12.75" customHeight="1" x14ac:dyDescent="0.15">
      <c r="E890" s="193"/>
    </row>
    <row r="891" spans="5:5" ht="12.75" customHeight="1" x14ac:dyDescent="0.15">
      <c r="E891" s="193"/>
    </row>
    <row r="892" spans="5:5" ht="12.75" customHeight="1" x14ac:dyDescent="0.15">
      <c r="E892" s="193"/>
    </row>
    <row r="893" spans="5:5" ht="12.75" customHeight="1" x14ac:dyDescent="0.15">
      <c r="E893" s="193"/>
    </row>
    <row r="894" spans="5:5" ht="12.75" customHeight="1" x14ac:dyDescent="0.15">
      <c r="E894" s="193"/>
    </row>
    <row r="895" spans="5:5" ht="12.75" customHeight="1" x14ac:dyDescent="0.15">
      <c r="E895" s="193"/>
    </row>
    <row r="896" spans="5:5" ht="12.75" customHeight="1" x14ac:dyDescent="0.15">
      <c r="E896" s="193"/>
    </row>
    <row r="897" spans="5:5" ht="12.75" customHeight="1" x14ac:dyDescent="0.15">
      <c r="E897" s="193"/>
    </row>
    <row r="898" spans="5:5" ht="12.75" customHeight="1" x14ac:dyDescent="0.15">
      <c r="E898" s="193"/>
    </row>
    <row r="899" spans="5:5" ht="12.75" customHeight="1" x14ac:dyDescent="0.15">
      <c r="E899" s="193"/>
    </row>
    <row r="900" spans="5:5" ht="12.75" customHeight="1" x14ac:dyDescent="0.15">
      <c r="E900" s="193"/>
    </row>
    <row r="901" spans="5:5" ht="12.75" customHeight="1" x14ac:dyDescent="0.15">
      <c r="E901" s="193"/>
    </row>
    <row r="902" spans="5:5" ht="12.75" customHeight="1" x14ac:dyDescent="0.15">
      <c r="E902" s="193"/>
    </row>
    <row r="903" spans="5:5" ht="12.75" customHeight="1" x14ac:dyDescent="0.15">
      <c r="E903" s="193"/>
    </row>
    <row r="904" spans="5:5" ht="12.75" customHeight="1" x14ac:dyDescent="0.15">
      <c r="E904" s="193"/>
    </row>
    <row r="905" spans="5:5" ht="12.75" customHeight="1" x14ac:dyDescent="0.15">
      <c r="E905" s="193"/>
    </row>
    <row r="906" spans="5:5" ht="12.75" customHeight="1" x14ac:dyDescent="0.15">
      <c r="E906" s="193"/>
    </row>
    <row r="907" spans="5:5" ht="12.75" customHeight="1" x14ac:dyDescent="0.15">
      <c r="E907" s="193"/>
    </row>
    <row r="908" spans="5:5" ht="12.75" customHeight="1" x14ac:dyDescent="0.15">
      <c r="E908" s="193"/>
    </row>
    <row r="909" spans="5:5" ht="12.75" customHeight="1" x14ac:dyDescent="0.15">
      <c r="E909" s="193"/>
    </row>
    <row r="910" spans="5:5" ht="12.75" customHeight="1" x14ac:dyDescent="0.15">
      <c r="E910" s="193"/>
    </row>
    <row r="911" spans="5:5" ht="12.75" customHeight="1" x14ac:dyDescent="0.15">
      <c r="E911" s="193"/>
    </row>
    <row r="912" spans="5:5" ht="12.75" customHeight="1" x14ac:dyDescent="0.15">
      <c r="E912" s="193"/>
    </row>
    <row r="913" spans="5:5" ht="12.75" customHeight="1" x14ac:dyDescent="0.15">
      <c r="E913" s="193"/>
    </row>
    <row r="914" spans="5:5" ht="12.75" customHeight="1" x14ac:dyDescent="0.15">
      <c r="E914" s="193"/>
    </row>
    <row r="915" spans="5:5" ht="12.75" customHeight="1" x14ac:dyDescent="0.15">
      <c r="E915" s="193"/>
    </row>
    <row r="916" spans="5:5" ht="12.75" customHeight="1" x14ac:dyDescent="0.15">
      <c r="E916" s="193"/>
    </row>
    <row r="917" spans="5:5" ht="12.75" customHeight="1" x14ac:dyDescent="0.15">
      <c r="E917" s="193"/>
    </row>
    <row r="918" spans="5:5" ht="12.75" customHeight="1" x14ac:dyDescent="0.15">
      <c r="E918" s="193"/>
    </row>
    <row r="919" spans="5:5" ht="12.75" customHeight="1" x14ac:dyDescent="0.15">
      <c r="E919" s="193"/>
    </row>
    <row r="920" spans="5:5" ht="12.75" customHeight="1" x14ac:dyDescent="0.15">
      <c r="E920" s="193"/>
    </row>
    <row r="921" spans="5:5" ht="12.75" customHeight="1" x14ac:dyDescent="0.15">
      <c r="E921" s="193"/>
    </row>
    <row r="922" spans="5:5" ht="12.75" customHeight="1" x14ac:dyDescent="0.15">
      <c r="E922" s="193"/>
    </row>
    <row r="923" spans="5:5" ht="12.75" customHeight="1" x14ac:dyDescent="0.15">
      <c r="E923" s="193"/>
    </row>
    <row r="924" spans="5:5" ht="12.75" customHeight="1" x14ac:dyDescent="0.15">
      <c r="E924" s="193"/>
    </row>
    <row r="925" spans="5:5" ht="12.75" customHeight="1" x14ac:dyDescent="0.15">
      <c r="E925" s="193"/>
    </row>
    <row r="926" spans="5:5" ht="12.75" customHeight="1" x14ac:dyDescent="0.15">
      <c r="E926" s="193"/>
    </row>
    <row r="927" spans="5:5" ht="12.75" customHeight="1" x14ac:dyDescent="0.15">
      <c r="E927" s="193"/>
    </row>
    <row r="928" spans="5:5" ht="12.75" customHeight="1" x14ac:dyDescent="0.15">
      <c r="E928" s="193"/>
    </row>
    <row r="929" spans="5:5" ht="12.75" customHeight="1" x14ac:dyDescent="0.15">
      <c r="E929" s="193"/>
    </row>
    <row r="930" spans="5:5" ht="12.75" customHeight="1" x14ac:dyDescent="0.15">
      <c r="E930" s="193"/>
    </row>
    <row r="931" spans="5:5" ht="12.75" customHeight="1" x14ac:dyDescent="0.15">
      <c r="E931" s="193"/>
    </row>
    <row r="932" spans="5:5" ht="12.75" customHeight="1" x14ac:dyDescent="0.15">
      <c r="E932" s="193"/>
    </row>
    <row r="933" spans="5:5" ht="12.75" customHeight="1" x14ac:dyDescent="0.15">
      <c r="E933" s="193"/>
    </row>
    <row r="934" spans="5:5" ht="12.75" customHeight="1" x14ac:dyDescent="0.15">
      <c r="E934" s="193"/>
    </row>
    <row r="935" spans="5:5" ht="12.75" customHeight="1" x14ac:dyDescent="0.15">
      <c r="E935" s="193"/>
    </row>
    <row r="936" spans="5:5" ht="12.75" customHeight="1" x14ac:dyDescent="0.15">
      <c r="E936" s="193"/>
    </row>
    <row r="937" spans="5:5" ht="12.75" customHeight="1" x14ac:dyDescent="0.15">
      <c r="E937" s="193"/>
    </row>
    <row r="938" spans="5:5" ht="12.75" customHeight="1" x14ac:dyDescent="0.15">
      <c r="E938" s="193"/>
    </row>
    <row r="939" spans="5:5" ht="12.75" customHeight="1" x14ac:dyDescent="0.15">
      <c r="E939" s="193"/>
    </row>
    <row r="940" spans="5:5" ht="12.75" customHeight="1" x14ac:dyDescent="0.15">
      <c r="E940" s="193"/>
    </row>
    <row r="941" spans="5:5" ht="12.75" customHeight="1" x14ac:dyDescent="0.15">
      <c r="E941" s="193"/>
    </row>
    <row r="942" spans="5:5" ht="12.75" customHeight="1" x14ac:dyDescent="0.15">
      <c r="E942" s="193"/>
    </row>
    <row r="943" spans="5:5" ht="12.75" customHeight="1" x14ac:dyDescent="0.15">
      <c r="E943" s="193"/>
    </row>
    <row r="944" spans="5:5" ht="12.75" customHeight="1" x14ac:dyDescent="0.15">
      <c r="E944" s="193"/>
    </row>
    <row r="945" spans="5:5" ht="12.75" customHeight="1" x14ac:dyDescent="0.15">
      <c r="E945" s="193"/>
    </row>
    <row r="946" spans="5:5" ht="12.75" customHeight="1" x14ac:dyDescent="0.15">
      <c r="E946" s="193"/>
    </row>
    <row r="947" spans="5:5" ht="12.75" customHeight="1" x14ac:dyDescent="0.15">
      <c r="E947" s="193"/>
    </row>
    <row r="948" spans="5:5" ht="12.75" customHeight="1" x14ac:dyDescent="0.15">
      <c r="E948" s="193"/>
    </row>
    <row r="949" spans="5:5" ht="12.75" customHeight="1" x14ac:dyDescent="0.15">
      <c r="E949" s="193"/>
    </row>
    <row r="950" spans="5:5" ht="12.75" customHeight="1" x14ac:dyDescent="0.15">
      <c r="E950" s="193"/>
    </row>
    <row r="951" spans="5:5" ht="12.75" customHeight="1" x14ac:dyDescent="0.15">
      <c r="E951" s="193"/>
    </row>
    <row r="952" spans="5:5" ht="12.75" customHeight="1" x14ac:dyDescent="0.15">
      <c r="E952" s="193"/>
    </row>
    <row r="953" spans="5:5" ht="12.75" customHeight="1" x14ac:dyDescent="0.15">
      <c r="E953" s="193"/>
    </row>
    <row r="954" spans="5:5" ht="12.75" customHeight="1" x14ac:dyDescent="0.15">
      <c r="E954" s="193"/>
    </row>
    <row r="955" spans="5:5" ht="12.75" customHeight="1" x14ac:dyDescent="0.15">
      <c r="E955" s="193"/>
    </row>
    <row r="956" spans="5:5" ht="12.75" customHeight="1" x14ac:dyDescent="0.15">
      <c r="E956" s="193"/>
    </row>
    <row r="957" spans="5:5" ht="12.75" customHeight="1" x14ac:dyDescent="0.15">
      <c r="E957" s="193"/>
    </row>
    <row r="958" spans="5:5" ht="12.75" customHeight="1" x14ac:dyDescent="0.15">
      <c r="E958" s="193"/>
    </row>
    <row r="959" spans="5:5" ht="12.75" customHeight="1" x14ac:dyDescent="0.15">
      <c r="E959" s="193"/>
    </row>
    <row r="960" spans="5:5" ht="12.75" customHeight="1" x14ac:dyDescent="0.15">
      <c r="E960" s="193"/>
    </row>
    <row r="961" spans="5:5" ht="12.75" customHeight="1" x14ac:dyDescent="0.15">
      <c r="E961" s="193"/>
    </row>
    <row r="962" spans="5:5" ht="12.75" customHeight="1" x14ac:dyDescent="0.15">
      <c r="E962" s="193"/>
    </row>
    <row r="963" spans="5:5" ht="12.75" customHeight="1" x14ac:dyDescent="0.15">
      <c r="E963" s="193"/>
    </row>
    <row r="964" spans="5:5" ht="12.75" customHeight="1" x14ac:dyDescent="0.15">
      <c r="E964" s="193"/>
    </row>
    <row r="965" spans="5:5" ht="12.75" customHeight="1" x14ac:dyDescent="0.15">
      <c r="E965" s="193"/>
    </row>
    <row r="966" spans="5:5" ht="12.75" customHeight="1" x14ac:dyDescent="0.15">
      <c r="E966" s="193"/>
    </row>
    <row r="967" spans="5:5" ht="12.75" customHeight="1" x14ac:dyDescent="0.15">
      <c r="E967" s="193"/>
    </row>
    <row r="968" spans="5:5" ht="12.75" customHeight="1" x14ac:dyDescent="0.15">
      <c r="E968" s="193"/>
    </row>
    <row r="969" spans="5:5" ht="12.75" customHeight="1" x14ac:dyDescent="0.15">
      <c r="E969" s="193"/>
    </row>
    <row r="970" spans="5:5" ht="12.75" customHeight="1" x14ac:dyDescent="0.15">
      <c r="E970" s="193"/>
    </row>
    <row r="971" spans="5:5" ht="12.75" customHeight="1" x14ac:dyDescent="0.15">
      <c r="E971" s="193"/>
    </row>
    <row r="972" spans="5:5" ht="12.75" customHeight="1" x14ac:dyDescent="0.15">
      <c r="E972" s="193"/>
    </row>
    <row r="973" spans="5:5" ht="12.75" customHeight="1" x14ac:dyDescent="0.15">
      <c r="E973" s="193"/>
    </row>
    <row r="974" spans="5:5" ht="12.75" customHeight="1" x14ac:dyDescent="0.15">
      <c r="E974" s="193"/>
    </row>
    <row r="975" spans="5:5" ht="12.75" customHeight="1" x14ac:dyDescent="0.15">
      <c r="E975" s="193"/>
    </row>
    <row r="976" spans="5:5" ht="12.75" customHeight="1" x14ac:dyDescent="0.15">
      <c r="E976" s="193"/>
    </row>
    <row r="977" spans="5:5" ht="12.75" customHeight="1" x14ac:dyDescent="0.15">
      <c r="E977" s="193"/>
    </row>
    <row r="978" spans="5:5" ht="12.75" customHeight="1" x14ac:dyDescent="0.15">
      <c r="E978" s="193"/>
    </row>
    <row r="979" spans="5:5" ht="12.75" customHeight="1" x14ac:dyDescent="0.15">
      <c r="E979" s="193"/>
    </row>
    <row r="980" spans="5:5" ht="12.75" customHeight="1" x14ac:dyDescent="0.15">
      <c r="E980" s="193"/>
    </row>
    <row r="981" spans="5:5" ht="12.75" customHeight="1" x14ac:dyDescent="0.15">
      <c r="E981" s="193"/>
    </row>
    <row r="982" spans="5:5" ht="12.75" customHeight="1" x14ac:dyDescent="0.15">
      <c r="E982" s="193"/>
    </row>
    <row r="983" spans="5:5" ht="12.75" customHeight="1" x14ac:dyDescent="0.15">
      <c r="E983" s="193"/>
    </row>
    <row r="984" spans="5:5" ht="12.75" customHeight="1" x14ac:dyDescent="0.15">
      <c r="E984" s="193"/>
    </row>
    <row r="985" spans="5:5" ht="12.75" customHeight="1" x14ac:dyDescent="0.15">
      <c r="E985" s="193"/>
    </row>
    <row r="986" spans="5:5" ht="12.75" customHeight="1" x14ac:dyDescent="0.15">
      <c r="E986" s="193"/>
    </row>
    <row r="987" spans="5:5" ht="12.75" customHeight="1" x14ac:dyDescent="0.15">
      <c r="E987" s="193"/>
    </row>
    <row r="988" spans="5:5" ht="12.75" customHeight="1" x14ac:dyDescent="0.15">
      <c r="E988" s="193"/>
    </row>
    <row r="989" spans="5:5" ht="12.75" customHeight="1" x14ac:dyDescent="0.15">
      <c r="E989" s="193"/>
    </row>
    <row r="990" spans="5:5" ht="12.75" customHeight="1" x14ac:dyDescent="0.15">
      <c r="E990" s="193"/>
    </row>
    <row r="991" spans="5:5" ht="12.75" customHeight="1" x14ac:dyDescent="0.15">
      <c r="E991" s="193"/>
    </row>
    <row r="992" spans="5:5" ht="12.75" customHeight="1" x14ac:dyDescent="0.15">
      <c r="E992" s="193"/>
    </row>
    <row r="993" spans="5:5" ht="12.75" customHeight="1" x14ac:dyDescent="0.15">
      <c r="E993" s="193"/>
    </row>
    <row r="994" spans="5:5" ht="12.75" customHeight="1" x14ac:dyDescent="0.15">
      <c r="E994" s="193"/>
    </row>
    <row r="995" spans="5:5" ht="12.75" customHeight="1" x14ac:dyDescent="0.15">
      <c r="E995" s="193"/>
    </row>
    <row r="996" spans="5:5" ht="12.75" customHeight="1" x14ac:dyDescent="0.15">
      <c r="E996" s="193"/>
    </row>
    <row r="997" spans="5:5" ht="12.75" customHeight="1" x14ac:dyDescent="0.15">
      <c r="E997" s="193"/>
    </row>
    <row r="998" spans="5:5" ht="12.75" customHeight="1" x14ac:dyDescent="0.15">
      <c r="E998" s="193"/>
    </row>
    <row r="999" spans="5:5" ht="12.75" customHeight="1" x14ac:dyDescent="0.15">
      <c r="E999" s="193"/>
    </row>
    <row r="1000" spans="5:5" ht="12.75" customHeight="1" x14ac:dyDescent="0.15">
      <c r="E1000" s="19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 Funding Use</vt:lpstr>
      <vt:lpstr>Software Development Pla</vt:lpstr>
      <vt:lpstr>Business Plan</vt:lpstr>
      <vt:lpstr>Break-Even and Capital</vt:lpstr>
      <vt:lpstr>Feature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Abdelhamid</cp:lastModifiedBy>
  <dcterms:modified xsi:type="dcterms:W3CDTF">2022-12-21T12:13:58Z</dcterms:modified>
</cp:coreProperties>
</file>