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KEM\KPM\SOFIE_2020\Opeasional Model\lite_2202\"/>
    </mc:Choice>
  </mc:AlternateContent>
  <bookViews>
    <workbookView xWindow="0" yWindow="0" windowWidth="25650" windowHeight="8925" tabRatio="822" activeTab="10"/>
  </bookViews>
  <sheets>
    <sheet name="Copas Tabel" sheetId="1" r:id="rId1"/>
    <sheet name="Transpose" sheetId="2" r:id="rId2"/>
    <sheet name="Input Lain" sheetId="6" r:id="rId3"/>
    <sheet name="Copy Eviews" sheetId="7" r:id="rId4"/>
    <sheet name="Inflasi" sheetId="3" r:id="rId5"/>
    <sheet name="Inflasi (+)" sheetId="4" r:id="rId6"/>
    <sheet name="Adj PDB" sheetId="5" r:id="rId7"/>
    <sheet name="PDB Rekap" sheetId="8" r:id="rId8"/>
    <sheet name="Database Graph" sheetId="9" r:id="rId9"/>
    <sheet name="Nominal Adj" sheetId="10" r:id="rId10"/>
    <sheet name="Copas Nomina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E19" i="4"/>
  <c r="G19" i="4"/>
  <c r="H19" i="4"/>
  <c r="I19" i="4"/>
  <c r="D20" i="4"/>
  <c r="E20" i="4"/>
  <c r="G20" i="4"/>
  <c r="H20" i="4"/>
  <c r="I20" i="4"/>
  <c r="BX33" i="1"/>
  <c r="CA16" i="1" l="1"/>
  <c r="BZ16" i="1"/>
  <c r="BY16" i="1"/>
  <c r="BX16" i="1"/>
  <c r="Q18" i="4" l="1"/>
  <c r="Q17" i="4"/>
  <c r="Q16" i="4"/>
  <c r="Q15" i="4"/>
  <c r="Q14" i="4"/>
  <c r="Q13" i="4"/>
  <c r="Q12" i="4"/>
  <c r="Q11" i="4"/>
  <c r="Q10" i="4"/>
  <c r="Q9" i="4"/>
  <c r="Q8" i="4"/>
  <c r="Q7" i="4"/>
  <c r="C12" i="2" l="1" a="1"/>
  <c r="C12" i="2" s="1"/>
  <c r="C8" i="2" a="1"/>
  <c r="C8" i="2" s="1"/>
  <c r="C4" i="2" a="1"/>
  <c r="C4" i="2" s="1"/>
  <c r="B12" i="2" a="1"/>
  <c r="B13" i="2" s="1"/>
  <c r="B8" i="2" a="1"/>
  <c r="B8" i="2" s="1"/>
  <c r="B4" i="2" a="1"/>
  <c r="B4" i="2" s="1"/>
  <c r="D15" i="2" l="1"/>
  <c r="D13" i="2"/>
  <c r="C15" i="2"/>
  <c r="C13" i="2"/>
  <c r="D14" i="2"/>
  <c r="D12" i="2"/>
  <c r="C14" i="2"/>
  <c r="D11" i="2"/>
  <c r="D9" i="2"/>
  <c r="C11" i="2"/>
  <c r="C9" i="2"/>
  <c r="D10" i="2"/>
  <c r="D8" i="2"/>
  <c r="C10" i="2"/>
  <c r="D7" i="2"/>
  <c r="D5" i="2"/>
  <c r="C7" i="2"/>
  <c r="C5" i="2"/>
  <c r="D6" i="2"/>
  <c r="D4" i="2"/>
  <c r="C6" i="2"/>
  <c r="B12" i="2"/>
  <c r="B15" i="2"/>
  <c r="B14" i="2"/>
  <c r="B10" i="2"/>
  <c r="B9" i="2"/>
  <c r="B11" i="2"/>
  <c r="B7" i="2"/>
  <c r="B6" i="2"/>
  <c r="B5" i="2"/>
  <c r="E26" i="4" l="1"/>
  <c r="D26" i="4"/>
  <c r="E25" i="4"/>
  <c r="D25" i="4"/>
  <c r="E24" i="4"/>
  <c r="D24" i="4"/>
  <c r="E23" i="4"/>
  <c r="D23" i="4"/>
  <c r="E22" i="4"/>
  <c r="D22" i="4"/>
  <c r="E21" i="4"/>
  <c r="D21" i="4"/>
  <c r="E18" i="4"/>
  <c r="D18" i="4"/>
  <c r="E17" i="4"/>
  <c r="D17" i="4"/>
  <c r="E16" i="4"/>
  <c r="D16" i="4"/>
  <c r="E15" i="4"/>
  <c r="D15" i="4"/>
  <c r="BN6" i="1" l="1"/>
  <c r="BO6" i="1"/>
  <c r="BP6" i="1"/>
  <c r="BQ6" i="1"/>
  <c r="BR6" i="1"/>
  <c r="BS6" i="1"/>
  <c r="BT6" i="1"/>
  <c r="BU6" i="1"/>
  <c r="BV6" i="1"/>
  <c r="BW6" i="1"/>
  <c r="BN7" i="1"/>
  <c r="BO7" i="1"/>
  <c r="BP7" i="1"/>
  <c r="BQ7" i="1"/>
  <c r="BR7" i="1"/>
  <c r="BS7" i="1"/>
  <c r="BT7" i="1"/>
  <c r="BU7" i="1"/>
  <c r="BV7" i="1"/>
  <c r="BW7" i="1"/>
  <c r="BN8" i="1"/>
  <c r="BO8" i="1"/>
  <c r="BP8" i="1"/>
  <c r="BQ8" i="1"/>
  <c r="BR8" i="1"/>
  <c r="BS8" i="1"/>
  <c r="BT8" i="1"/>
  <c r="BU8" i="1"/>
  <c r="BV8" i="1"/>
  <c r="BW8" i="1"/>
  <c r="BN9" i="1"/>
  <c r="BO9" i="1"/>
  <c r="BP9" i="1"/>
  <c r="BQ9" i="1"/>
  <c r="BR9" i="1"/>
  <c r="BS9" i="1"/>
  <c r="BT9" i="1"/>
  <c r="BU9" i="1"/>
  <c r="BV9" i="1"/>
  <c r="BW9" i="1"/>
  <c r="BN11" i="1"/>
  <c r="BO11" i="1"/>
  <c r="BP11" i="1"/>
  <c r="BQ11" i="1"/>
  <c r="BR11" i="1"/>
  <c r="BS11" i="1"/>
  <c r="BT11" i="1"/>
  <c r="BU11" i="1"/>
  <c r="BV11" i="1"/>
  <c r="BW11" i="1"/>
  <c r="BN12" i="1"/>
  <c r="BO12" i="1"/>
  <c r="BP12" i="1"/>
  <c r="BQ12" i="1"/>
  <c r="BR12" i="1"/>
  <c r="BS12" i="1"/>
  <c r="BT12" i="1"/>
  <c r="BU12" i="1"/>
  <c r="BV12" i="1"/>
  <c r="BW12" i="1"/>
  <c r="BN14" i="1"/>
  <c r="BO14" i="1"/>
  <c r="BP14" i="1"/>
  <c r="BQ14" i="1"/>
  <c r="BR14" i="1"/>
  <c r="BS14" i="1"/>
  <c r="BT14" i="1"/>
  <c r="BU14" i="1"/>
  <c r="BV14" i="1"/>
  <c r="BW14" i="1"/>
  <c r="BN16" i="1"/>
  <c r="BO16" i="1"/>
  <c r="BP16" i="1"/>
  <c r="BQ16" i="1"/>
  <c r="BR16" i="1"/>
  <c r="BS16" i="1"/>
  <c r="BT16" i="1"/>
  <c r="BU16" i="1"/>
  <c r="BV16" i="1"/>
  <c r="BW16" i="1"/>
  <c r="BN17" i="1"/>
  <c r="BO17" i="1"/>
  <c r="BP17" i="1"/>
  <c r="BQ17" i="1"/>
  <c r="BR17" i="1"/>
  <c r="BS17" i="1"/>
  <c r="BT17" i="1"/>
  <c r="BU17" i="1"/>
  <c r="BV17" i="1"/>
  <c r="BW17" i="1"/>
  <c r="BN15" i="1"/>
  <c r="BO15" i="1"/>
  <c r="BP15" i="1"/>
  <c r="BQ15" i="1"/>
  <c r="BR15" i="1"/>
  <c r="BS15" i="1"/>
  <c r="BT15" i="1"/>
  <c r="BU15" i="1"/>
  <c r="BV15" i="1"/>
  <c r="BW15" i="1"/>
  <c r="BN18" i="1"/>
  <c r="BO18" i="1"/>
  <c r="BP18" i="1"/>
  <c r="BQ18" i="1"/>
  <c r="BR18" i="1"/>
  <c r="BS18" i="1"/>
  <c r="BT18" i="1"/>
  <c r="BU18" i="1"/>
  <c r="BV18" i="1"/>
  <c r="BW18" i="1"/>
  <c r="BN19" i="1"/>
  <c r="BO19" i="1"/>
  <c r="BP19" i="1"/>
  <c r="BQ19" i="1"/>
  <c r="BR19" i="1"/>
  <c r="BS19" i="1"/>
  <c r="BT19" i="1"/>
  <c r="BU19" i="1"/>
  <c r="BV19" i="1"/>
  <c r="BW19" i="1"/>
  <c r="BN20" i="1"/>
  <c r="BO20" i="1"/>
  <c r="BP20" i="1"/>
  <c r="BQ20" i="1"/>
  <c r="BR20" i="1"/>
  <c r="BS20" i="1"/>
  <c r="BT20" i="1"/>
  <c r="BU20" i="1"/>
  <c r="BV20" i="1"/>
  <c r="BW20" i="1"/>
  <c r="BN21" i="1"/>
  <c r="BO21" i="1"/>
  <c r="BP21" i="1"/>
  <c r="BQ21" i="1"/>
  <c r="BR21" i="1"/>
  <c r="BS21" i="1"/>
  <c r="BT21" i="1"/>
  <c r="BU21" i="1"/>
  <c r="BV21" i="1"/>
  <c r="BW21" i="1"/>
  <c r="BN22" i="1"/>
  <c r="BO22" i="1"/>
  <c r="BP22" i="1"/>
  <c r="BQ22" i="1"/>
  <c r="BR22" i="1"/>
  <c r="BS22" i="1"/>
  <c r="BT22" i="1"/>
  <c r="BU22" i="1"/>
  <c r="BV22" i="1"/>
  <c r="BW22" i="1"/>
  <c r="BN23" i="1"/>
  <c r="BO23" i="1"/>
  <c r="BP23" i="1"/>
  <c r="BQ23" i="1"/>
  <c r="BR23" i="1"/>
  <c r="BS23" i="1"/>
  <c r="BT23" i="1"/>
  <c r="BU23" i="1"/>
  <c r="BV23" i="1"/>
  <c r="BW23" i="1"/>
  <c r="BN24" i="1"/>
  <c r="BO24" i="1"/>
  <c r="BP24" i="1"/>
  <c r="BQ24" i="1"/>
  <c r="BR24" i="1"/>
  <c r="BS24" i="1"/>
  <c r="BT24" i="1"/>
  <c r="BU24" i="1"/>
  <c r="BV24" i="1"/>
  <c r="BW24" i="1"/>
  <c r="BN25" i="1"/>
  <c r="BO25" i="1"/>
  <c r="BP25" i="1"/>
  <c r="BQ25" i="1"/>
  <c r="BR25" i="1"/>
  <c r="BS25" i="1"/>
  <c r="BT25" i="1"/>
  <c r="BU25" i="1"/>
  <c r="BV25" i="1"/>
  <c r="BW25" i="1"/>
  <c r="BN26" i="1"/>
  <c r="BO26" i="1"/>
  <c r="BP26" i="1"/>
  <c r="BQ26" i="1"/>
  <c r="BR26" i="1"/>
  <c r="BS26" i="1"/>
  <c r="BT26" i="1"/>
  <c r="BU26" i="1"/>
  <c r="BV26" i="1"/>
  <c r="BW26" i="1"/>
  <c r="BN27" i="1"/>
  <c r="BO27" i="1"/>
  <c r="BP27" i="1"/>
  <c r="BQ27" i="1"/>
  <c r="BR27" i="1"/>
  <c r="BS27" i="1"/>
  <c r="BT27" i="1"/>
  <c r="BU27" i="1"/>
  <c r="BV27" i="1"/>
  <c r="BW27" i="1"/>
  <c r="BN28" i="1"/>
  <c r="BO28" i="1"/>
  <c r="BP28" i="1"/>
  <c r="BQ28" i="1"/>
  <c r="BR28" i="1"/>
  <c r="BS28" i="1"/>
  <c r="BT28" i="1"/>
  <c r="BU28" i="1"/>
  <c r="BV28" i="1"/>
  <c r="BW28" i="1"/>
  <c r="BN30" i="1"/>
  <c r="BO30" i="1"/>
  <c r="BP30" i="1"/>
  <c r="BQ30" i="1"/>
  <c r="BR30" i="1"/>
  <c r="BS30" i="1"/>
  <c r="BT30" i="1"/>
  <c r="BU30" i="1"/>
  <c r="BV30" i="1"/>
  <c r="BW30" i="1"/>
  <c r="BN31" i="1"/>
  <c r="BO31" i="1"/>
  <c r="BP31" i="1"/>
  <c r="BQ31" i="1"/>
  <c r="BR31" i="1"/>
  <c r="BS31" i="1"/>
  <c r="BT31" i="1"/>
  <c r="BU31" i="1"/>
  <c r="BV31" i="1"/>
  <c r="BW31" i="1"/>
  <c r="BN32" i="1"/>
  <c r="BO32" i="1"/>
  <c r="BP32" i="1"/>
  <c r="BQ32" i="1"/>
  <c r="BR32" i="1"/>
  <c r="BS32" i="1"/>
  <c r="BT32" i="1"/>
  <c r="BU32" i="1"/>
  <c r="BV32" i="1"/>
  <c r="BW32" i="1"/>
  <c r="BN33" i="1"/>
  <c r="BO33" i="1"/>
  <c r="BP33" i="1"/>
  <c r="BQ33" i="1"/>
  <c r="BR33" i="1"/>
  <c r="BS33" i="1"/>
  <c r="BT33" i="1"/>
  <c r="BU33" i="1"/>
  <c r="BV33" i="1"/>
  <c r="BW33" i="1"/>
  <c r="G19" i="3" l="1"/>
  <c r="G20" i="3"/>
  <c r="G21" i="3"/>
  <c r="G22" i="3"/>
  <c r="D5" i="7" l="1" a="1"/>
  <c r="D5" i="7" s="1"/>
  <c r="C5" i="7" a="1"/>
  <c r="C5" i="7" s="1"/>
  <c r="B5" i="7" a="1"/>
  <c r="B5" i="7" s="1"/>
  <c r="E5" i="7" a="1"/>
  <c r="E5" i="7" s="1"/>
  <c r="D16" i="7" l="1"/>
  <c r="D12" i="7"/>
  <c r="D8" i="7"/>
  <c r="D15" i="7"/>
  <c r="D11" i="7"/>
  <c r="D7" i="7"/>
  <c r="D14" i="7"/>
  <c r="D10" i="7"/>
  <c r="D6" i="7"/>
  <c r="D13" i="7"/>
  <c r="D9" i="7"/>
  <c r="C16" i="7"/>
  <c r="C12" i="7"/>
  <c r="C8" i="7"/>
  <c r="C15" i="7"/>
  <c r="C11" i="7"/>
  <c r="C7" i="7"/>
  <c r="C14" i="7"/>
  <c r="C10" i="7"/>
  <c r="C6" i="7"/>
  <c r="C13" i="7"/>
  <c r="C9" i="7"/>
  <c r="B16" i="7"/>
  <c r="B12" i="7"/>
  <c r="B8" i="7"/>
  <c r="B15" i="7"/>
  <c r="B11" i="7"/>
  <c r="B7" i="7"/>
  <c r="B14" i="7"/>
  <c r="B10" i="7"/>
  <c r="B6" i="7"/>
  <c r="B13" i="7"/>
  <c r="B9" i="7"/>
  <c r="E7" i="7"/>
  <c r="E16" i="7"/>
  <c r="E8" i="7"/>
  <c r="E15" i="7"/>
  <c r="E14" i="7"/>
  <c r="E10" i="7"/>
  <c r="E6" i="7"/>
  <c r="E12" i="7"/>
  <c r="E11" i="7"/>
  <c r="E13" i="7"/>
  <c r="E9" i="7"/>
  <c r="AR78" i="10" l="1"/>
  <c r="AQ78" i="10"/>
  <c r="AP78" i="10"/>
  <c r="AO78" i="10"/>
  <c r="AR77" i="10"/>
  <c r="AQ77" i="10"/>
  <c r="AP77" i="10"/>
  <c r="AO77" i="10"/>
  <c r="AR76" i="10"/>
  <c r="AQ76" i="10"/>
  <c r="AP76" i="10"/>
  <c r="AO76" i="10"/>
  <c r="AQ75" i="10"/>
  <c r="AP75" i="10"/>
  <c r="AO75" i="10"/>
  <c r="N35" i="5" l="1"/>
  <c r="N40" i="5" s="1"/>
  <c r="N34" i="5"/>
  <c r="N39" i="5" s="1"/>
  <c r="N33" i="5"/>
  <c r="N38" i="5" s="1"/>
  <c r="AQ30" i="10"/>
  <c r="AQ29" i="10"/>
  <c r="AQ28" i="10"/>
  <c r="AQ27" i="10"/>
  <c r="AS62" i="10"/>
  <c r="AS46" i="11" s="1"/>
  <c r="AR62" i="10"/>
  <c r="AR46" i="11" s="1"/>
  <c r="AQ62" i="10"/>
  <c r="AQ46" i="11" s="1"/>
  <c r="AP62" i="10"/>
  <c r="AP46" i="11" s="1"/>
  <c r="AO62" i="10"/>
  <c r="AO46" i="11" s="1"/>
  <c r="AS61" i="10"/>
  <c r="AS45" i="11" s="1"/>
  <c r="AR61" i="10"/>
  <c r="AR45" i="11" s="1"/>
  <c r="AQ61" i="10"/>
  <c r="AQ45" i="11" s="1"/>
  <c r="AP61" i="10"/>
  <c r="AP45" i="11" s="1"/>
  <c r="AO61" i="10"/>
  <c r="AO45" i="11" s="1"/>
  <c r="AS60" i="10"/>
  <c r="AS44" i="11" s="1"/>
  <c r="AR60" i="10"/>
  <c r="AR44" i="11" s="1"/>
  <c r="AQ60" i="10"/>
  <c r="AQ44" i="11" s="1"/>
  <c r="AP60" i="10"/>
  <c r="AP44" i="11" s="1"/>
  <c r="AO60" i="10"/>
  <c r="AO44" i="11" s="1"/>
  <c r="AS59" i="10"/>
  <c r="AS43" i="11" s="1"/>
  <c r="AP59" i="10"/>
  <c r="AP43" i="11" s="1"/>
  <c r="AO59" i="10"/>
  <c r="AO43" i="11" s="1"/>
  <c r="AR32" i="10"/>
  <c r="AQ32" i="10"/>
  <c r="AP32" i="10"/>
  <c r="AO32" i="10"/>
  <c r="AR31" i="10"/>
  <c r="AQ31" i="10"/>
  <c r="AP31" i="10"/>
  <c r="AO31" i="10"/>
  <c r="AR30" i="10"/>
  <c r="AP30" i="10"/>
  <c r="AO30" i="10"/>
  <c r="AR29" i="10"/>
  <c r="AP29" i="10"/>
  <c r="AO29" i="10"/>
  <c r="AR28" i="10"/>
  <c r="AP28" i="10"/>
  <c r="AO28" i="10"/>
  <c r="AR27" i="10"/>
  <c r="AP27" i="10"/>
  <c r="AO27" i="10"/>
  <c r="AS24" i="10"/>
  <c r="AS24" i="11" s="1"/>
  <c r="AR24" i="10"/>
  <c r="AR24" i="11" s="1"/>
  <c r="AQ24" i="10"/>
  <c r="AQ24" i="11" s="1"/>
  <c r="AP24" i="10"/>
  <c r="AP24" i="11" s="1"/>
  <c r="AO24" i="10"/>
  <c r="AO24" i="11" s="1"/>
  <c r="AS23" i="10"/>
  <c r="AS23" i="11" s="1"/>
  <c r="AR23" i="10"/>
  <c r="AR23" i="11" s="1"/>
  <c r="AQ23" i="10"/>
  <c r="AQ23" i="11" s="1"/>
  <c r="AP23" i="10"/>
  <c r="AP23" i="11" s="1"/>
  <c r="AO23" i="10"/>
  <c r="AO23" i="11" s="1"/>
  <c r="AS22" i="10"/>
  <c r="AS22" i="11" s="1"/>
  <c r="AR22" i="10"/>
  <c r="AR22" i="11" s="1"/>
  <c r="AQ22" i="10"/>
  <c r="AQ22" i="11" s="1"/>
  <c r="AP22" i="10"/>
  <c r="AP22" i="11" s="1"/>
  <c r="AO22" i="10"/>
  <c r="AO22" i="11" s="1"/>
  <c r="AS21" i="10"/>
  <c r="AS21" i="11" s="1"/>
  <c r="AR21" i="10"/>
  <c r="AR21" i="11" s="1"/>
  <c r="AQ21" i="10"/>
  <c r="AQ21" i="11" s="1"/>
  <c r="AP21" i="10"/>
  <c r="AP21" i="11" s="1"/>
  <c r="AO21" i="10"/>
  <c r="AO21" i="11" s="1"/>
  <c r="AS20" i="10"/>
  <c r="AS20" i="11" s="1"/>
  <c r="AR20" i="10"/>
  <c r="AR20" i="11" s="1"/>
  <c r="AQ20" i="10"/>
  <c r="AQ20" i="11" s="1"/>
  <c r="AP20" i="10"/>
  <c r="AP20" i="11" s="1"/>
  <c r="AO20" i="10"/>
  <c r="AO20" i="11" s="1"/>
  <c r="AS19" i="10"/>
  <c r="AS19" i="11" s="1"/>
  <c r="AR19" i="10"/>
  <c r="AR19" i="11" s="1"/>
  <c r="AQ19" i="10"/>
  <c r="AQ19" i="11" s="1"/>
  <c r="AP19" i="10"/>
  <c r="AP19" i="11" s="1"/>
  <c r="AO19" i="10"/>
  <c r="AO19" i="11" s="1"/>
  <c r="AS16" i="10"/>
  <c r="AS16" i="11" s="1"/>
  <c r="AR16" i="10"/>
  <c r="AR16" i="11" s="1"/>
  <c r="AQ16" i="10"/>
  <c r="AQ16" i="11" s="1"/>
  <c r="AP16" i="10"/>
  <c r="AP16" i="11" s="1"/>
  <c r="AO16" i="10"/>
  <c r="AO16" i="11" s="1"/>
  <c r="AS15" i="10"/>
  <c r="AS15" i="11" s="1"/>
  <c r="AR15" i="10"/>
  <c r="AR15" i="11" s="1"/>
  <c r="AQ15" i="10"/>
  <c r="AQ14" i="10" s="1"/>
  <c r="AQ14" i="11" s="1"/>
  <c r="AP15" i="10"/>
  <c r="AP15" i="11" s="1"/>
  <c r="AO15" i="10"/>
  <c r="AO15" i="11" s="1"/>
  <c r="AS11" i="10"/>
  <c r="AS11" i="11" s="1"/>
  <c r="AR11" i="10"/>
  <c r="AR11" i="11" s="1"/>
  <c r="AQ11" i="10"/>
  <c r="AQ11" i="11" s="1"/>
  <c r="AP11" i="10"/>
  <c r="AP11" i="11" s="1"/>
  <c r="AO11" i="10"/>
  <c r="AO11" i="11" s="1"/>
  <c r="AS10" i="10"/>
  <c r="AS10" i="11" s="1"/>
  <c r="AR10" i="10"/>
  <c r="AR10" i="11" s="1"/>
  <c r="AQ10" i="10"/>
  <c r="AQ10" i="11" s="1"/>
  <c r="AP10" i="10"/>
  <c r="AP10" i="11" s="1"/>
  <c r="AO10" i="10"/>
  <c r="AO10" i="11" s="1"/>
  <c r="AS9" i="10"/>
  <c r="AS9" i="11" s="1"/>
  <c r="AR9" i="10"/>
  <c r="AR9" i="11" s="1"/>
  <c r="AQ9" i="10"/>
  <c r="AQ9" i="11" s="1"/>
  <c r="AP9" i="10"/>
  <c r="AP9" i="11" s="1"/>
  <c r="AO9" i="10"/>
  <c r="AO9" i="11" s="1"/>
  <c r="AS8" i="10"/>
  <c r="AS8" i="11" s="1"/>
  <c r="AR8" i="10"/>
  <c r="AR8" i="11" s="1"/>
  <c r="AQ8" i="10"/>
  <c r="AQ8" i="11" s="1"/>
  <c r="AP8" i="10"/>
  <c r="AP8" i="11" s="1"/>
  <c r="AO8" i="10"/>
  <c r="AO8" i="11" s="1"/>
  <c r="AG10" i="10"/>
  <c r="AF10" i="10"/>
  <c r="AE10" i="10"/>
  <c r="AG9" i="10"/>
  <c r="AF9" i="10"/>
  <c r="AE9" i="10"/>
  <c r="AG8" i="10"/>
  <c r="AF8" i="10"/>
  <c r="AE8" i="10"/>
  <c r="AG11" i="10"/>
  <c r="AF11" i="10"/>
  <c r="AE11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AR14" i="10" l="1"/>
  <c r="AR14" i="11" s="1"/>
  <c r="AO14" i="10"/>
  <c r="AO14" i="11" s="1"/>
  <c r="AP14" i="10"/>
  <c r="AP14" i="11" s="1"/>
  <c r="AS14" i="10"/>
  <c r="AS14" i="11" s="1"/>
  <c r="AQ15" i="11"/>
  <c r="AS28" i="10"/>
  <c r="AS29" i="10"/>
  <c r="AS30" i="10"/>
  <c r="AS32" i="10"/>
  <c r="AS27" i="10"/>
  <c r="AS31" i="10"/>
  <c r="D57" i="7" l="1"/>
  <c r="D56" i="7"/>
  <c r="D55" i="7"/>
  <c r="D54" i="7"/>
  <c r="C57" i="7"/>
  <c r="C56" i="7"/>
  <c r="C55" i="7"/>
  <c r="C54" i="7"/>
  <c r="B57" i="7"/>
  <c r="B56" i="7"/>
  <c r="B55" i="7"/>
  <c r="B54" i="7"/>
  <c r="Q43" i="7" a="1"/>
  <c r="Q45" i="7" s="1"/>
  <c r="P43" i="7" a="1"/>
  <c r="P44" i="7" s="1"/>
  <c r="O43" i="7" a="1"/>
  <c r="O43" i="7" s="1"/>
  <c r="B35" i="7" a="1"/>
  <c r="B35" i="7" s="1"/>
  <c r="I35" i="7" a="1"/>
  <c r="I35" i="7" s="1"/>
  <c r="G35" i="7" a="1"/>
  <c r="G35" i="7" s="1"/>
  <c r="E35" i="7" a="1"/>
  <c r="E37" i="7" s="1"/>
  <c r="F31" i="7"/>
  <c r="E31" i="7"/>
  <c r="D31" i="7"/>
  <c r="C31" i="7"/>
  <c r="B31" i="7"/>
  <c r="F30" i="7"/>
  <c r="E30" i="7"/>
  <c r="D30" i="7"/>
  <c r="C30" i="7"/>
  <c r="B30" i="7"/>
  <c r="F29" i="7"/>
  <c r="E29" i="7"/>
  <c r="D29" i="7"/>
  <c r="C29" i="7"/>
  <c r="B29" i="7"/>
  <c r="F28" i="7"/>
  <c r="E28" i="7"/>
  <c r="D28" i="7"/>
  <c r="C28" i="7"/>
  <c r="B28" i="7"/>
  <c r="P31" i="7"/>
  <c r="O31" i="7"/>
  <c r="N31" i="7"/>
  <c r="P30" i="7"/>
  <c r="O30" i="7"/>
  <c r="N30" i="7"/>
  <c r="P29" i="7"/>
  <c r="O29" i="7"/>
  <c r="N29" i="7"/>
  <c r="P28" i="7"/>
  <c r="O28" i="7"/>
  <c r="N28" i="7"/>
  <c r="V16" i="7"/>
  <c r="U16" i="7"/>
  <c r="T16" i="7"/>
  <c r="S16" i="7"/>
  <c r="R16" i="7"/>
  <c r="Q16" i="7"/>
  <c r="P16" i="7"/>
  <c r="O16" i="7"/>
  <c r="N16" i="7"/>
  <c r="V15" i="7"/>
  <c r="U15" i="7"/>
  <c r="T15" i="7"/>
  <c r="S15" i="7"/>
  <c r="R15" i="7"/>
  <c r="Q15" i="7"/>
  <c r="P15" i="7"/>
  <c r="O15" i="7"/>
  <c r="N15" i="7"/>
  <c r="V14" i="7"/>
  <c r="U14" i="7"/>
  <c r="T14" i="7"/>
  <c r="S14" i="7"/>
  <c r="R14" i="7"/>
  <c r="Q14" i="7"/>
  <c r="P14" i="7"/>
  <c r="O14" i="7"/>
  <c r="N14" i="7"/>
  <c r="V13" i="7"/>
  <c r="U13" i="7"/>
  <c r="T13" i="7"/>
  <c r="S13" i="7"/>
  <c r="R13" i="7"/>
  <c r="Q13" i="7"/>
  <c r="P13" i="7"/>
  <c r="O13" i="7"/>
  <c r="N13" i="7"/>
  <c r="AJ350" i="9"/>
  <c r="AJ349" i="9"/>
  <c r="AJ348" i="9"/>
  <c r="AJ347" i="9"/>
  <c r="O44" i="7" l="1"/>
  <c r="O45" i="7"/>
  <c r="O46" i="7"/>
  <c r="P45" i="7"/>
  <c r="Q46" i="7"/>
  <c r="P46" i="7"/>
  <c r="D38" i="7"/>
  <c r="I36" i="7"/>
  <c r="P43" i="7"/>
  <c r="Q44" i="7"/>
  <c r="Q43" i="7"/>
  <c r="E44" i="7"/>
  <c r="F44" i="7" s="1"/>
  <c r="B36" i="7"/>
  <c r="E38" i="7"/>
  <c r="E46" i="7"/>
  <c r="F46" i="7" s="1"/>
  <c r="E36" i="7"/>
  <c r="C45" i="7"/>
  <c r="E42" i="7"/>
  <c r="J40" i="7"/>
  <c r="J42" i="7"/>
  <c r="E40" i="7"/>
  <c r="G42" i="7"/>
  <c r="J38" i="7"/>
  <c r="D42" i="7"/>
  <c r="E43" i="7"/>
  <c r="F43" i="7" s="1"/>
  <c r="E39" i="7"/>
  <c r="E35" i="7"/>
  <c r="G37" i="7"/>
  <c r="B40" i="7"/>
  <c r="D35" i="7"/>
  <c r="E45" i="7"/>
  <c r="F45" i="7" s="1"/>
  <c r="E41" i="7"/>
  <c r="G46" i="7"/>
  <c r="H46" i="7" s="1"/>
  <c r="J46" i="7"/>
  <c r="J36" i="7"/>
  <c r="B44" i="7"/>
  <c r="C37" i="7"/>
  <c r="G41" i="7"/>
  <c r="G38" i="7"/>
  <c r="J44" i="7"/>
  <c r="I38" i="7"/>
  <c r="D46" i="7"/>
  <c r="C41" i="7"/>
  <c r="B37" i="7"/>
  <c r="C46" i="7"/>
  <c r="D43" i="7"/>
  <c r="B41" i="7"/>
  <c r="D39" i="7"/>
  <c r="C38" i="7"/>
  <c r="B46" i="7"/>
  <c r="D44" i="7"/>
  <c r="C43" i="7"/>
  <c r="B42" i="7"/>
  <c r="D40" i="7"/>
  <c r="C39" i="7"/>
  <c r="B38" i="7"/>
  <c r="D36" i="7"/>
  <c r="C35" i="7"/>
  <c r="B45" i="7"/>
  <c r="C42" i="7"/>
  <c r="D45" i="7"/>
  <c r="C44" i="7"/>
  <c r="B43" i="7"/>
  <c r="D41" i="7"/>
  <c r="C40" i="7"/>
  <c r="B39" i="7"/>
  <c r="D37" i="7"/>
  <c r="C36" i="7"/>
  <c r="I44" i="7"/>
  <c r="I42" i="7"/>
  <c r="I40" i="7"/>
  <c r="J45" i="7"/>
  <c r="J43" i="7"/>
  <c r="J41" i="7"/>
  <c r="J39" i="7"/>
  <c r="J37" i="7"/>
  <c r="J35" i="7"/>
  <c r="I46" i="7"/>
  <c r="I45" i="7"/>
  <c r="I43" i="7"/>
  <c r="I41" i="7"/>
  <c r="I39" i="7"/>
  <c r="I37" i="7"/>
  <c r="G44" i="7"/>
  <c r="H44" i="7" s="1"/>
  <c r="G40" i="7"/>
  <c r="G36" i="7"/>
  <c r="G45" i="7"/>
  <c r="H45" i="7" s="1"/>
  <c r="G43" i="7"/>
  <c r="H43" i="7" s="1"/>
  <c r="G39" i="7"/>
  <c r="AQ34" i="8"/>
  <c r="CG34" i="8" s="1"/>
  <c r="F254" i="9" s="1"/>
  <c r="AQ33" i="8"/>
  <c r="AQ32" i="8"/>
  <c r="CG32" i="8" s="1"/>
  <c r="F252" i="9" s="1"/>
  <c r="AQ31" i="8"/>
  <c r="AP34" i="8"/>
  <c r="CF34" i="8" s="1"/>
  <c r="F222" i="9" s="1"/>
  <c r="AP33" i="8"/>
  <c r="AP32" i="8"/>
  <c r="AP31" i="8"/>
  <c r="AO34" i="8"/>
  <c r="AO33" i="8"/>
  <c r="AO32" i="8"/>
  <c r="AO31" i="8"/>
  <c r="AN34" i="8"/>
  <c r="CD34" i="8" s="1"/>
  <c r="AN33" i="8"/>
  <c r="AN32" i="8"/>
  <c r="CD32" i="8" s="1"/>
  <c r="AN31" i="8"/>
  <c r="AM34" i="8"/>
  <c r="CC34" i="8" s="1"/>
  <c r="F126" i="9" s="1"/>
  <c r="AM33" i="8"/>
  <c r="AM32" i="8"/>
  <c r="AM31" i="8"/>
  <c r="AL34" i="8"/>
  <c r="CB34" i="8" s="1"/>
  <c r="AL33" i="8"/>
  <c r="AL32" i="8"/>
  <c r="AL31" i="8"/>
  <c r="AK34" i="8"/>
  <c r="CA34" i="8" s="1"/>
  <c r="AK33" i="8"/>
  <c r="AK32" i="8"/>
  <c r="CA32" i="8" s="1"/>
  <c r="AK31" i="8"/>
  <c r="AJ34" i="8"/>
  <c r="BZ34" i="8" s="1"/>
  <c r="AJ33" i="8"/>
  <c r="AJ32" i="8"/>
  <c r="AJ31" i="8"/>
  <c r="AI34" i="8"/>
  <c r="BY34" i="8" s="1"/>
  <c r="AH34" i="8"/>
  <c r="AG34" i="8"/>
  <c r="AF34" i="8"/>
  <c r="AE34" i="8"/>
  <c r="AD34" i="8"/>
  <c r="AC34" i="8"/>
  <c r="BS34" i="8" s="1"/>
  <c r="AB34" i="8"/>
  <c r="AA34" i="8"/>
  <c r="Z34" i="8"/>
  <c r="Y34" i="8"/>
  <c r="AI33" i="8"/>
  <c r="AH33" i="8"/>
  <c r="AG33" i="8"/>
  <c r="AF33" i="8"/>
  <c r="BV33" i="8" s="1"/>
  <c r="AE33" i="8"/>
  <c r="AD33" i="8"/>
  <c r="AC33" i="8"/>
  <c r="AB33" i="8"/>
  <c r="AA33" i="8"/>
  <c r="Z33" i="8"/>
  <c r="Y33" i="8"/>
  <c r="AI32" i="8"/>
  <c r="BY32" i="8" s="1"/>
  <c r="AH32" i="8"/>
  <c r="AG32" i="8"/>
  <c r="AF32" i="8"/>
  <c r="AE32" i="8"/>
  <c r="BU32" i="8" s="1"/>
  <c r="AD32" i="8"/>
  <c r="AC32" i="8"/>
  <c r="BS32" i="8" s="1"/>
  <c r="AB32" i="8"/>
  <c r="AA32" i="8"/>
  <c r="Z32" i="8"/>
  <c r="Y32" i="8"/>
  <c r="AI31" i="8"/>
  <c r="AH31" i="8"/>
  <c r="AG31" i="8"/>
  <c r="AF31" i="8"/>
  <c r="AE31" i="8"/>
  <c r="AD31" i="8"/>
  <c r="AC31" i="8"/>
  <c r="AB31" i="8"/>
  <c r="AA31" i="8"/>
  <c r="Z31" i="8"/>
  <c r="Y31" i="8"/>
  <c r="N158" i="5"/>
  <c r="L158" i="5"/>
  <c r="K158" i="5"/>
  <c r="J158" i="5"/>
  <c r="I158" i="5"/>
  <c r="H158" i="5"/>
  <c r="G158" i="5"/>
  <c r="F158" i="5"/>
  <c r="E158" i="5"/>
  <c r="D158" i="5"/>
  <c r="C158" i="5"/>
  <c r="B158" i="5"/>
  <c r="O158" i="5" l="1"/>
  <c r="V158" i="5" s="1"/>
  <c r="BZ33" i="8"/>
  <c r="CA33" i="8"/>
  <c r="CD33" i="8"/>
  <c r="CB32" i="8"/>
  <c r="CF32" i="8"/>
  <c r="F220" i="9" s="1"/>
  <c r="CB33" i="8"/>
  <c r="BR32" i="8"/>
  <c r="F156" i="9" s="1"/>
  <c r="BV32" i="8"/>
  <c r="BO33" i="8"/>
  <c r="F29" i="9" s="1"/>
  <c r="BS33" i="8"/>
  <c r="BW33" i="8"/>
  <c r="F285" i="9" s="1"/>
  <c r="BP34" i="8"/>
  <c r="F62" i="9" s="1"/>
  <c r="BT34" i="8"/>
  <c r="BX34" i="8"/>
  <c r="F318" i="9" s="1"/>
  <c r="CC32" i="8"/>
  <c r="F124" i="9" s="1"/>
  <c r="CC33" i="8"/>
  <c r="F125" i="9" s="1"/>
  <c r="CG33" i="8"/>
  <c r="F253" i="9" s="1"/>
  <c r="CF33" i="8"/>
  <c r="F221" i="9" s="1"/>
  <c r="BW32" i="8"/>
  <c r="F284" i="9" s="1"/>
  <c r="BX33" i="8"/>
  <c r="F317" i="9" s="1"/>
  <c r="BQ34" i="8"/>
  <c r="F94" i="9" s="1"/>
  <c r="BZ32" i="8"/>
  <c r="BQ32" i="8"/>
  <c r="F92" i="9" s="1"/>
  <c r="BR33" i="8"/>
  <c r="F157" i="9" s="1"/>
  <c r="BO34" i="8"/>
  <c r="F30" i="9" s="1"/>
  <c r="BW34" i="8"/>
  <c r="F286" i="9" s="1"/>
  <c r="BP32" i="8"/>
  <c r="F60" i="9" s="1"/>
  <c r="BT32" i="8"/>
  <c r="BX32" i="8"/>
  <c r="F316" i="9" s="1"/>
  <c r="BQ33" i="8"/>
  <c r="F93" i="9" s="1"/>
  <c r="BU33" i="8"/>
  <c r="BY33" i="8"/>
  <c r="BR34" i="8"/>
  <c r="F158" i="9" s="1"/>
  <c r="BV34" i="8"/>
  <c r="CE32" i="8"/>
  <c r="F188" i="9" s="1"/>
  <c r="CE33" i="8"/>
  <c r="F189" i="9" s="1"/>
  <c r="CE34" i="8"/>
  <c r="F190" i="9" s="1"/>
  <c r="BT33" i="8"/>
  <c r="BU34" i="8"/>
  <c r="BO32" i="8"/>
  <c r="F28" i="9" s="1"/>
  <c r="BP33" i="8"/>
  <c r="F61" i="9" s="1"/>
  <c r="M26" i="4"/>
  <c r="J26" i="4"/>
  <c r="I26" i="4"/>
  <c r="H26" i="4"/>
  <c r="G26" i="4"/>
  <c r="O26" i="4"/>
  <c r="N26" i="4"/>
  <c r="A26" i="4"/>
  <c r="J25" i="4"/>
  <c r="I25" i="4"/>
  <c r="H25" i="4"/>
  <c r="M25" i="4" s="1"/>
  <c r="G25" i="4"/>
  <c r="O25" i="4"/>
  <c r="N25" i="4"/>
  <c r="A25" i="4"/>
  <c r="J24" i="4"/>
  <c r="I24" i="4"/>
  <c r="H24" i="4"/>
  <c r="M24" i="4" s="1"/>
  <c r="G24" i="4"/>
  <c r="O24" i="4"/>
  <c r="N24" i="4"/>
  <c r="A24" i="4"/>
  <c r="J23" i="4"/>
  <c r="I23" i="4"/>
  <c r="H23" i="4"/>
  <c r="M23" i="4" s="1"/>
  <c r="G23" i="4"/>
  <c r="O23" i="4"/>
  <c r="N23" i="4"/>
  <c r="A23" i="4"/>
  <c r="L25" i="4" l="1"/>
  <c r="P25" i="4" s="1"/>
  <c r="L24" i="4"/>
  <c r="P24" i="4" s="1"/>
  <c r="L23" i="4"/>
  <c r="P23" i="4" s="1"/>
  <c r="L26" i="4"/>
  <c r="P26" i="4" s="1"/>
  <c r="O26" i="3"/>
  <c r="N26" i="3"/>
  <c r="M26" i="3"/>
  <c r="G26" i="3"/>
  <c r="O25" i="3"/>
  <c r="N25" i="3"/>
  <c r="M25" i="3"/>
  <c r="G25" i="3"/>
  <c r="O24" i="3"/>
  <c r="N24" i="3"/>
  <c r="M24" i="3"/>
  <c r="G24" i="3"/>
  <c r="O23" i="3"/>
  <c r="N23" i="3"/>
  <c r="M23" i="3"/>
  <c r="G23" i="3"/>
  <c r="L23" i="3" l="1"/>
  <c r="P23" i="3" s="1"/>
  <c r="Q23" i="4" s="1"/>
  <c r="L24" i="3"/>
  <c r="P24" i="3" s="1"/>
  <c r="Q24" i="4" s="1"/>
  <c r="L25" i="3"/>
  <c r="P25" i="3" s="1"/>
  <c r="Q25" i="4" s="1"/>
  <c r="L26" i="3"/>
  <c r="P26" i="3" s="1"/>
  <c r="Q26" i="4" s="1"/>
  <c r="AR18" i="6"/>
  <c r="AR19" i="6" s="1"/>
  <c r="AR17" i="6"/>
  <c r="AR16" i="6"/>
  <c r="AR15" i="6"/>
  <c r="J12" i="2" a="1"/>
  <c r="J13" i="2" s="1"/>
  <c r="J8" i="2" a="1"/>
  <c r="K8" i="2" s="1"/>
  <c r="J4" i="2" a="1"/>
  <c r="J4" i="2" s="1"/>
  <c r="H12" i="2" a="1"/>
  <c r="H13" i="2" s="1"/>
  <c r="I13" i="2" s="1"/>
  <c r="F12" i="2" a="1"/>
  <c r="F12" i="2" s="1"/>
  <c r="G12" i="2" s="1"/>
  <c r="E12" i="2" a="1"/>
  <c r="E12" i="2" s="1"/>
  <c r="A12" i="2" a="1"/>
  <c r="A12" i="2" s="1"/>
  <c r="N12" i="2" a="1"/>
  <c r="N12" i="2" s="1"/>
  <c r="M12" i="2" a="1"/>
  <c r="M12" i="2" s="1"/>
  <c r="CB38" i="1"/>
  <c r="CA38" i="1"/>
  <c r="BZ38" i="1"/>
  <c r="BY38" i="1"/>
  <c r="BX38" i="1"/>
  <c r="CB37" i="1"/>
  <c r="CA37" i="1"/>
  <c r="BZ37" i="1"/>
  <c r="BY37" i="1"/>
  <c r="BX37" i="1"/>
  <c r="CB36" i="1"/>
  <c r="CA36" i="1"/>
  <c r="BZ36" i="1"/>
  <c r="BY36" i="1"/>
  <c r="BX36" i="1"/>
  <c r="CB35" i="1"/>
  <c r="BY35" i="1"/>
  <c r="BX35" i="1"/>
  <c r="CB33" i="1"/>
  <c r="CA33" i="1"/>
  <c r="BZ33" i="1"/>
  <c r="BY33" i="1"/>
  <c r="CB32" i="1"/>
  <c r="CA32" i="1"/>
  <c r="BZ32" i="1"/>
  <c r="BY32" i="1"/>
  <c r="BX32" i="1"/>
  <c r="CB31" i="1"/>
  <c r="CA31" i="1"/>
  <c r="BZ31" i="1"/>
  <c r="BY31" i="1"/>
  <c r="BX31" i="1"/>
  <c r="CB30" i="1"/>
  <c r="CA30" i="1"/>
  <c r="BZ30" i="1"/>
  <c r="BY30" i="1"/>
  <c r="BX30" i="1"/>
  <c r="CB28" i="1"/>
  <c r="CA28" i="1"/>
  <c r="BZ28" i="1"/>
  <c r="BY28" i="1"/>
  <c r="BX28" i="1"/>
  <c r="CB27" i="1"/>
  <c r="CA27" i="1"/>
  <c r="BZ27" i="1"/>
  <c r="BY27" i="1"/>
  <c r="BX27" i="1"/>
  <c r="CB26" i="1"/>
  <c r="CA26" i="1"/>
  <c r="BZ26" i="1"/>
  <c r="BY26" i="1"/>
  <c r="BX26" i="1"/>
  <c r="CB25" i="1"/>
  <c r="CA25" i="1"/>
  <c r="BZ25" i="1"/>
  <c r="BY25" i="1"/>
  <c r="BX25" i="1"/>
  <c r="CB24" i="1"/>
  <c r="CA24" i="1"/>
  <c r="BZ24" i="1"/>
  <c r="BY24" i="1"/>
  <c r="BX24" i="1"/>
  <c r="CB23" i="1"/>
  <c r="CA23" i="1"/>
  <c r="BZ23" i="1"/>
  <c r="BY23" i="1"/>
  <c r="BX23" i="1"/>
  <c r="CB22" i="1"/>
  <c r="CA22" i="1"/>
  <c r="BZ22" i="1"/>
  <c r="BY22" i="1"/>
  <c r="BX22" i="1"/>
  <c r="CB21" i="1"/>
  <c r="CA21" i="1"/>
  <c r="BZ21" i="1"/>
  <c r="BY21" i="1"/>
  <c r="BX21" i="1"/>
  <c r="CB20" i="1"/>
  <c r="CA20" i="1"/>
  <c r="BZ20" i="1"/>
  <c r="BY20" i="1"/>
  <c r="BX20" i="1"/>
  <c r="CB19" i="1"/>
  <c r="CA19" i="1"/>
  <c r="BZ19" i="1"/>
  <c r="BY19" i="1"/>
  <c r="BX19" i="1"/>
  <c r="CB18" i="1"/>
  <c r="CA18" i="1"/>
  <c r="BZ18" i="1"/>
  <c r="BY18" i="1"/>
  <c r="BX18" i="1"/>
  <c r="CB15" i="1"/>
  <c r="CA15" i="1"/>
  <c r="BZ15" i="1"/>
  <c r="BY15" i="1"/>
  <c r="BX15" i="1"/>
  <c r="CB17" i="1"/>
  <c r="CA17" i="1"/>
  <c r="BZ17" i="1"/>
  <c r="BY17" i="1"/>
  <c r="BX17" i="1"/>
  <c r="CB16" i="1"/>
  <c r="CB14" i="1"/>
  <c r="CA14" i="1"/>
  <c r="BZ14" i="1"/>
  <c r="BY14" i="1"/>
  <c r="BX14" i="1"/>
  <c r="CB12" i="1"/>
  <c r="CA12" i="1"/>
  <c r="BZ12" i="1"/>
  <c r="BY12" i="1"/>
  <c r="BX12" i="1"/>
  <c r="CB11" i="1"/>
  <c r="CA11" i="1"/>
  <c r="BZ11" i="1"/>
  <c r="BY11" i="1"/>
  <c r="BX11" i="1"/>
  <c r="CB9" i="1"/>
  <c r="CA9" i="1"/>
  <c r="BZ9" i="1"/>
  <c r="BY9" i="1"/>
  <c r="BX9" i="1"/>
  <c r="CB8" i="1"/>
  <c r="CA8" i="1"/>
  <c r="BZ8" i="1"/>
  <c r="BY8" i="1"/>
  <c r="BX8" i="1"/>
  <c r="CB7" i="1"/>
  <c r="CA7" i="1"/>
  <c r="BZ7" i="1"/>
  <c r="BY7" i="1"/>
  <c r="BX7" i="1"/>
  <c r="CB6" i="1"/>
  <c r="CA6" i="1"/>
  <c r="BZ6" i="1"/>
  <c r="BY6" i="1"/>
  <c r="BX6" i="1"/>
  <c r="AR59" i="10"/>
  <c r="AR43" i="11" s="1"/>
  <c r="BZ35" i="1"/>
  <c r="F15" i="2" l="1"/>
  <c r="G15" i="2" s="1"/>
  <c r="J11" i="2"/>
  <c r="E15" i="2"/>
  <c r="J10" i="2"/>
  <c r="K15" i="2"/>
  <c r="K9" i="2"/>
  <c r="J8" i="2"/>
  <c r="K11" i="2"/>
  <c r="J9" i="2"/>
  <c r="K13" i="2"/>
  <c r="Q14" i="2"/>
  <c r="E14" i="2"/>
  <c r="H12" i="2"/>
  <c r="I12" i="2" s="1"/>
  <c r="P12" i="2"/>
  <c r="Q13" i="2"/>
  <c r="P13" i="2"/>
  <c r="E13" i="2"/>
  <c r="H15" i="2"/>
  <c r="I15" i="2" s="1"/>
  <c r="Q15" i="2"/>
  <c r="Q12" i="2"/>
  <c r="H14" i="2"/>
  <c r="I14" i="2" s="1"/>
  <c r="K6" i="2"/>
  <c r="P15" i="2"/>
  <c r="P14" i="2"/>
  <c r="K14" i="2"/>
  <c r="K12" i="2"/>
  <c r="CA35" i="1"/>
  <c r="O15" i="2"/>
  <c r="O14" i="2"/>
  <c r="O13" i="2"/>
  <c r="O12" i="2"/>
  <c r="F14" i="2"/>
  <c r="G14" i="2" s="1"/>
  <c r="K5" i="2"/>
  <c r="J14" i="2"/>
  <c r="J12" i="2"/>
  <c r="N15" i="2"/>
  <c r="N14" i="2"/>
  <c r="N13" i="2"/>
  <c r="F13" i="2"/>
  <c r="G13" i="2" s="1"/>
  <c r="K7" i="2"/>
  <c r="J5" i="2"/>
  <c r="AQ59" i="10"/>
  <c r="AQ43" i="11" s="1"/>
  <c r="N43" i="7" a="1"/>
  <c r="J7" i="2"/>
  <c r="K4" i="2"/>
  <c r="K10" i="2"/>
  <c r="J15" i="2"/>
  <c r="J6" i="2"/>
  <c r="A15" i="2"/>
  <c r="A14" i="2"/>
  <c r="A13" i="2"/>
  <c r="M15" i="2"/>
  <c r="M14" i="2"/>
  <c r="M13" i="2"/>
  <c r="G17" i="3"/>
  <c r="G18" i="3"/>
  <c r="N43" i="7" l="1"/>
  <c r="N44" i="7"/>
  <c r="N45" i="7"/>
  <c r="N46" i="7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K38" i="1"/>
  <c r="AL38" i="1"/>
  <c r="BW38" i="1" l="1"/>
  <c r="BV38" i="1"/>
  <c r="BU38" i="1"/>
  <c r="BT38" i="1"/>
  <c r="BS38" i="1"/>
  <c r="BR38" i="1"/>
  <c r="BQ38" i="1"/>
  <c r="BP38" i="1"/>
  <c r="BO38" i="1"/>
  <c r="BN38" i="1"/>
  <c r="BW37" i="1"/>
  <c r="BV37" i="1"/>
  <c r="BU37" i="1"/>
  <c r="BT37" i="1"/>
  <c r="BS37" i="1"/>
  <c r="BR37" i="1"/>
  <c r="BQ37" i="1"/>
  <c r="BP37" i="1"/>
  <c r="BO37" i="1"/>
  <c r="BN37" i="1"/>
  <c r="BW36" i="1"/>
  <c r="BV36" i="1"/>
  <c r="BU36" i="1"/>
  <c r="BT36" i="1"/>
  <c r="BS36" i="1"/>
  <c r="BR36" i="1"/>
  <c r="BQ36" i="1"/>
  <c r="BP36" i="1"/>
  <c r="BO36" i="1"/>
  <c r="BN36" i="1"/>
  <c r="BW35" i="1"/>
  <c r="BV35" i="1"/>
  <c r="BU35" i="1"/>
  <c r="BT35" i="1"/>
  <c r="BS35" i="1"/>
  <c r="BR35" i="1"/>
  <c r="BQ35" i="1"/>
  <c r="BP35" i="1"/>
  <c r="BO35" i="1"/>
  <c r="BN35" i="1"/>
  <c r="AJ75" i="10" l="1"/>
  <c r="AK75" i="10"/>
  <c r="AL75" i="10"/>
  <c r="AM75" i="10"/>
  <c r="AJ76" i="10"/>
  <c r="AK76" i="10"/>
  <c r="AL76" i="10"/>
  <c r="AM76" i="10"/>
  <c r="AK77" i="10"/>
  <c r="AL77" i="10"/>
  <c r="AM77" i="10"/>
  <c r="AJ78" i="10"/>
  <c r="AK78" i="10"/>
  <c r="AL78" i="10"/>
  <c r="AM78" i="10"/>
  <c r="B3" i="11" l="1"/>
  <c r="B2" i="11"/>
  <c r="B1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BA37" i="11" s="1"/>
  <c r="N37" i="11"/>
  <c r="M37" i="11"/>
  <c r="L37" i="11"/>
  <c r="K37" i="11"/>
  <c r="J37" i="11"/>
  <c r="I37" i="11"/>
  <c r="H37" i="11"/>
  <c r="G37" i="11"/>
  <c r="F37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AE35" i="11"/>
  <c r="AD35" i="11"/>
  <c r="AC35" i="11"/>
  <c r="AB35" i="11"/>
  <c r="AA35" i="11"/>
  <c r="Z35" i="11"/>
  <c r="Y35" i="11"/>
  <c r="X35" i="11"/>
  <c r="W35" i="11"/>
  <c r="BI35" i="11" s="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AW33" i="11" s="1"/>
  <c r="J33" i="11"/>
  <c r="I33" i="11"/>
  <c r="H33" i="11"/>
  <c r="G33" i="11"/>
  <c r="F33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AE28" i="11"/>
  <c r="AD28" i="11"/>
  <c r="AC28" i="11"/>
  <c r="AB28" i="11"/>
  <c r="AA28" i="11"/>
  <c r="Z28" i="11"/>
  <c r="Y28" i="11"/>
  <c r="X28" i="11"/>
  <c r="W28" i="11"/>
  <c r="BI28" i="11" s="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BG36" i="11"/>
  <c r="AN11" i="10"/>
  <c r="AN11" i="11" s="1"/>
  <c r="AM11" i="10"/>
  <c r="AM11" i="11" s="1"/>
  <c r="AL11" i="10"/>
  <c r="AL11" i="11" s="1"/>
  <c r="AK11" i="10"/>
  <c r="AK11" i="11" s="1"/>
  <c r="AJ11" i="10"/>
  <c r="AJ11" i="11" s="1"/>
  <c r="AI11" i="10"/>
  <c r="AI11" i="11" s="1"/>
  <c r="AH11" i="10"/>
  <c r="AH11" i="11" s="1"/>
  <c r="AG11" i="11"/>
  <c r="AF11" i="11"/>
  <c r="AN10" i="10"/>
  <c r="AN10" i="11" s="1"/>
  <c r="AM10" i="10"/>
  <c r="AM10" i="11" s="1"/>
  <c r="AL10" i="10"/>
  <c r="AL10" i="11" s="1"/>
  <c r="AK10" i="10"/>
  <c r="AK10" i="11" s="1"/>
  <c r="AJ10" i="10"/>
  <c r="AJ10" i="11" s="1"/>
  <c r="AI10" i="10"/>
  <c r="AI10" i="11" s="1"/>
  <c r="AH10" i="10"/>
  <c r="AH10" i="11" s="1"/>
  <c r="AG10" i="11"/>
  <c r="AN9" i="10"/>
  <c r="AN9" i="11" s="1"/>
  <c r="AM9" i="10"/>
  <c r="AM9" i="11" s="1"/>
  <c r="AL9" i="10"/>
  <c r="AL9" i="11" s="1"/>
  <c r="AK9" i="10"/>
  <c r="AK9" i="11" s="1"/>
  <c r="AJ9" i="10"/>
  <c r="AJ9" i="11" s="1"/>
  <c r="AI9" i="10"/>
  <c r="AI9" i="11" s="1"/>
  <c r="AH9" i="10"/>
  <c r="AH9" i="11" s="1"/>
  <c r="AG9" i="11"/>
  <c r="AN8" i="10"/>
  <c r="AN8" i="11" s="1"/>
  <c r="AM8" i="10"/>
  <c r="AM8" i="11" s="1"/>
  <c r="AL8" i="10"/>
  <c r="AL8" i="11" s="1"/>
  <c r="AK8" i="10"/>
  <c r="AK8" i="11" s="1"/>
  <c r="AJ8" i="10"/>
  <c r="AJ8" i="11" s="1"/>
  <c r="AI8" i="10"/>
  <c r="AI8" i="11" s="1"/>
  <c r="AH8" i="10"/>
  <c r="AH8" i="11" s="1"/>
  <c r="AG8" i="11"/>
  <c r="AF9" i="11"/>
  <c r="AF8" i="11"/>
  <c r="AN24" i="10"/>
  <c r="AN24" i="11" s="1"/>
  <c r="AM24" i="10"/>
  <c r="AM24" i="11" s="1"/>
  <c r="AL24" i="10"/>
  <c r="AL24" i="11" s="1"/>
  <c r="AK24" i="10"/>
  <c r="AK24" i="11" s="1"/>
  <c r="AJ24" i="10"/>
  <c r="AJ24" i="11" s="1"/>
  <c r="AH24" i="11"/>
  <c r="AN23" i="10"/>
  <c r="AN23" i="11" s="1"/>
  <c r="AM23" i="10"/>
  <c r="AM23" i="11" s="1"/>
  <c r="AL23" i="10"/>
  <c r="AL23" i="11" s="1"/>
  <c r="AK23" i="10"/>
  <c r="AK23" i="11" s="1"/>
  <c r="AJ23" i="10"/>
  <c r="AJ23" i="11" s="1"/>
  <c r="AH23" i="11"/>
  <c r="AF24" i="11"/>
  <c r="AN22" i="10"/>
  <c r="AN22" i="11" s="1"/>
  <c r="AM22" i="10"/>
  <c r="AM22" i="11" s="1"/>
  <c r="AL22" i="10"/>
  <c r="AL22" i="11" s="1"/>
  <c r="AK22" i="10"/>
  <c r="AK22" i="11" s="1"/>
  <c r="AJ22" i="10"/>
  <c r="AJ22" i="11" s="1"/>
  <c r="AI22" i="11"/>
  <c r="AH22" i="11"/>
  <c r="AF22" i="11"/>
  <c r="AN21" i="10"/>
  <c r="AN21" i="11" s="1"/>
  <c r="AM21" i="10"/>
  <c r="AM21" i="11" s="1"/>
  <c r="AL21" i="10"/>
  <c r="AL21" i="11" s="1"/>
  <c r="AK21" i="10"/>
  <c r="AK21" i="11" s="1"/>
  <c r="AJ21" i="10"/>
  <c r="AJ37" i="10" s="1"/>
  <c r="AO37" i="10" s="1"/>
  <c r="AO44" i="10" s="1"/>
  <c r="AO28" i="11" s="1"/>
  <c r="AI21" i="11"/>
  <c r="AN20" i="10"/>
  <c r="AN20" i="11" s="1"/>
  <c r="AM20" i="10"/>
  <c r="AM20" i="11" s="1"/>
  <c r="AL20" i="10"/>
  <c r="AL20" i="11" s="1"/>
  <c r="AK20" i="10"/>
  <c r="AK20" i="11" s="1"/>
  <c r="AJ20" i="10"/>
  <c r="AJ20" i="11" s="1"/>
  <c r="AH20" i="11"/>
  <c r="AF20" i="11"/>
  <c r="AN19" i="10"/>
  <c r="AN19" i="11" s="1"/>
  <c r="AM19" i="10"/>
  <c r="AM19" i="11" s="1"/>
  <c r="AL19" i="10"/>
  <c r="AL19" i="11" s="1"/>
  <c r="AK19" i="10"/>
  <c r="AK19" i="11" s="1"/>
  <c r="AJ19" i="10"/>
  <c r="AJ35" i="10" s="1"/>
  <c r="AO35" i="10" s="1"/>
  <c r="AO42" i="10" s="1"/>
  <c r="AI19" i="11"/>
  <c r="AN15" i="10"/>
  <c r="AN14" i="10" s="1"/>
  <c r="AN14" i="11" s="1"/>
  <c r="AM15" i="10"/>
  <c r="AM14" i="10" s="1"/>
  <c r="AM14" i="11" s="1"/>
  <c r="AL15" i="10"/>
  <c r="AL14" i="10" s="1"/>
  <c r="AL14" i="11" s="1"/>
  <c r="AK15" i="10"/>
  <c r="AK14" i="10" s="1"/>
  <c r="AK14" i="11" s="1"/>
  <c r="AJ15" i="10"/>
  <c r="AJ14" i="10" s="1"/>
  <c r="AJ14" i="11" s="1"/>
  <c r="AI15" i="10"/>
  <c r="AI14" i="10" s="1"/>
  <c r="AI14" i="11" s="1"/>
  <c r="AH15" i="10"/>
  <c r="AH14" i="10" s="1"/>
  <c r="AH14" i="11" s="1"/>
  <c r="AG14" i="10"/>
  <c r="AG14" i="11" s="1"/>
  <c r="AF14" i="11"/>
  <c r="AN16" i="10"/>
  <c r="AN16" i="11" s="1"/>
  <c r="AM16" i="10"/>
  <c r="AM16" i="11" s="1"/>
  <c r="AL16" i="10"/>
  <c r="AL16" i="11" s="1"/>
  <c r="AK16" i="10"/>
  <c r="AK16" i="11" s="1"/>
  <c r="AJ16" i="10"/>
  <c r="AJ16" i="11" s="1"/>
  <c r="AI16" i="10"/>
  <c r="AI16" i="11" s="1"/>
  <c r="AH16" i="10"/>
  <c r="AH16" i="11" s="1"/>
  <c r="AG16" i="11"/>
  <c r="Q39" i="7" a="1"/>
  <c r="Q41" i="7" s="1"/>
  <c r="Q35" i="7" a="1"/>
  <c r="Q35" i="7" s="1"/>
  <c r="P39" i="7" a="1"/>
  <c r="P39" i="7" s="1"/>
  <c r="P35" i="7" a="1"/>
  <c r="P35" i="7" s="1"/>
  <c r="O39" i="7" a="1"/>
  <c r="O39" i="7" s="1"/>
  <c r="O35" i="7" a="1"/>
  <c r="O35" i="7" s="1"/>
  <c r="N39" i="7" a="1"/>
  <c r="N39" i="7" s="1"/>
  <c r="N35" i="7" a="1"/>
  <c r="N35" i="7" s="1"/>
  <c r="AN62" i="10"/>
  <c r="AN46" i="11" s="1"/>
  <c r="AM62" i="10"/>
  <c r="AM46" i="11" s="1"/>
  <c r="AL62" i="10"/>
  <c r="AL46" i="11" s="1"/>
  <c r="AK62" i="10"/>
  <c r="AK46" i="11" s="1"/>
  <c r="AJ62" i="10"/>
  <c r="AJ46" i="11" s="1"/>
  <c r="AI46" i="11"/>
  <c r="AH46" i="11"/>
  <c r="AG46" i="11"/>
  <c r="AN61" i="10"/>
  <c r="AN45" i="11" s="1"/>
  <c r="AM61" i="10"/>
  <c r="AM45" i="11" s="1"/>
  <c r="AL61" i="10"/>
  <c r="AL45" i="11" s="1"/>
  <c r="AK61" i="10"/>
  <c r="AK45" i="11" s="1"/>
  <c r="AJ61" i="10"/>
  <c r="AJ45" i="11" s="1"/>
  <c r="AI45" i="11"/>
  <c r="AH45" i="11"/>
  <c r="AG45" i="11"/>
  <c r="AN60" i="10"/>
  <c r="AN44" i="11" s="1"/>
  <c r="AM60" i="10"/>
  <c r="AM44" i="11" s="1"/>
  <c r="AL60" i="10"/>
  <c r="AL44" i="11" s="1"/>
  <c r="AK60" i="10"/>
  <c r="AK44" i="11" s="1"/>
  <c r="AJ60" i="10"/>
  <c r="AJ44" i="11" s="1"/>
  <c r="AI44" i="11"/>
  <c r="AH44" i="11"/>
  <c r="AG44" i="11"/>
  <c r="AN59" i="10"/>
  <c r="AN43" i="11" s="1"/>
  <c r="AM59" i="10"/>
  <c r="AM43" i="11" s="1"/>
  <c r="AL59" i="10"/>
  <c r="AL43" i="11" s="1"/>
  <c r="AK59" i="10"/>
  <c r="AK43" i="11" s="1"/>
  <c r="AJ59" i="10"/>
  <c r="AJ43" i="11" s="1"/>
  <c r="AI43" i="11"/>
  <c r="AH43" i="11"/>
  <c r="AG43" i="11"/>
  <c r="AL30" i="10"/>
  <c r="AK30" i="10"/>
  <c r="AJ30" i="10"/>
  <c r="AM29" i="10"/>
  <c r="AK29" i="10"/>
  <c r="AJ29" i="10"/>
  <c r="AM28" i="10"/>
  <c r="AL28" i="10"/>
  <c r="AK28" i="10"/>
  <c r="AM27" i="10"/>
  <c r="AL27" i="10"/>
  <c r="AK27" i="10"/>
  <c r="AJ27" i="10"/>
  <c r="AM32" i="10"/>
  <c r="AL32" i="10"/>
  <c r="AK32" i="10"/>
  <c r="AJ32" i="10"/>
  <c r="AM31" i="10"/>
  <c r="AL31" i="10"/>
  <c r="AK31" i="10"/>
  <c r="AJ31" i="10"/>
  <c r="AM30" i="10"/>
  <c r="AL29" i="10"/>
  <c r="AJ28" i="10"/>
  <c r="AF27" i="11"/>
  <c r="AJ346" i="9"/>
  <c r="AJ345" i="9"/>
  <c r="AJ344" i="9"/>
  <c r="AJ343" i="9"/>
  <c r="AJ342" i="9"/>
  <c r="AJ341" i="9"/>
  <c r="AJ340" i="9"/>
  <c r="AJ339" i="9"/>
  <c r="AJ338" i="9"/>
  <c r="AJ337" i="9"/>
  <c r="AJ336" i="9"/>
  <c r="AJ335" i="9"/>
  <c r="AJ334" i="9"/>
  <c r="AJ333" i="9"/>
  <c r="AJ332" i="9"/>
  <c r="AJ331" i="9"/>
  <c r="AO26" i="11" l="1"/>
  <c r="AJ40" i="10"/>
  <c r="AO40" i="10" s="1"/>
  <c r="AO47" i="10" s="1"/>
  <c r="AO31" i="11" s="1"/>
  <c r="BJ29" i="11"/>
  <c r="BJ38" i="11"/>
  <c r="AN37" i="10"/>
  <c r="AS37" i="10" s="1"/>
  <c r="AW28" i="11"/>
  <c r="BA28" i="11"/>
  <c r="BE28" i="11"/>
  <c r="AM40" i="10"/>
  <c r="AM36" i="10"/>
  <c r="AY26" i="11"/>
  <c r="BC26" i="11"/>
  <c r="BB26" i="11"/>
  <c r="BK26" i="11"/>
  <c r="BJ26" i="11"/>
  <c r="BD27" i="11"/>
  <c r="BL27" i="11"/>
  <c r="BC28" i="11"/>
  <c r="BB28" i="11"/>
  <c r="BF28" i="11"/>
  <c r="BJ28" i="11"/>
  <c r="BA29" i="11"/>
  <c r="BI29" i="11"/>
  <c r="AY30" i="11"/>
  <c r="BC30" i="11"/>
  <c r="BG30" i="11"/>
  <c r="BK30" i="11"/>
  <c r="BD31" i="11"/>
  <c r="BL31" i="11"/>
  <c r="AY33" i="11"/>
  <c r="BC33" i="11"/>
  <c r="BG33" i="11"/>
  <c r="BK33" i="11"/>
  <c r="BJ33" i="11"/>
  <c r="BE34" i="11"/>
  <c r="AY35" i="11"/>
  <c r="BC35" i="11"/>
  <c r="BD36" i="11"/>
  <c r="AY37" i="11"/>
  <c r="BC37" i="11"/>
  <c r="BB37" i="11"/>
  <c r="BE38" i="11"/>
  <c r="BL30" i="11"/>
  <c r="BL35" i="11"/>
  <c r="AO51" i="10"/>
  <c r="AO35" i="11" s="1"/>
  <c r="AO49" i="10"/>
  <c r="AO33" i="11" s="1"/>
  <c r="BL26" i="11"/>
  <c r="BM27" i="11"/>
  <c r="BB29" i="11"/>
  <c r="BJ34" i="11"/>
  <c r="AX36" i="11"/>
  <c r="BF36" i="11"/>
  <c r="BJ36" i="11"/>
  <c r="AZ37" i="11"/>
  <c r="BH29" i="11"/>
  <c r="BH34" i="11"/>
  <c r="BL34" i="11"/>
  <c r="BH36" i="11"/>
  <c r="BH38" i="11"/>
  <c r="BL38" i="11"/>
  <c r="BK38" i="11"/>
  <c r="BF37" i="11"/>
  <c r="AZ26" i="11"/>
  <c r="BD26" i="11"/>
  <c r="AZ30" i="11"/>
  <c r="BD30" i="11"/>
  <c r="AW35" i="11"/>
  <c r="BG26" i="11"/>
  <c r="BA35" i="11"/>
  <c r="BE35" i="11"/>
  <c r="AX26" i="11"/>
  <c r="AX30" i="11"/>
  <c r="AX35" i="11"/>
  <c r="AW27" i="11"/>
  <c r="BA27" i="11"/>
  <c r="BE27" i="11"/>
  <c r="BI27" i="11"/>
  <c r="AX29" i="11"/>
  <c r="BF29" i="11"/>
  <c r="AW31" i="11"/>
  <c r="BA31" i="11"/>
  <c r="BE31" i="11"/>
  <c r="BI31" i="11"/>
  <c r="AW36" i="11"/>
  <c r="BF26" i="11"/>
  <c r="BF30" i="11"/>
  <c r="BH26" i="11"/>
  <c r="BH30" i="11"/>
  <c r="BH35" i="11"/>
  <c r="AW37" i="11"/>
  <c r="AZ27" i="11"/>
  <c r="AZ29" i="11"/>
  <c r="AY29" i="11"/>
  <c r="BG29" i="11"/>
  <c r="BK29" i="11"/>
  <c r="AZ31" i="11"/>
  <c r="AZ34" i="11"/>
  <c r="AY34" i="11"/>
  <c r="BK34" i="11"/>
  <c r="AZ38" i="11"/>
  <c r="BD38" i="11"/>
  <c r="AJ39" i="10"/>
  <c r="AO39" i="10" s="1"/>
  <c r="AO46" i="10" s="1"/>
  <c r="AO30" i="11" s="1"/>
  <c r="AN35" i="10"/>
  <c r="AS35" i="10" s="1"/>
  <c r="AH29" i="11"/>
  <c r="BO29" i="11" s="1"/>
  <c r="AN38" i="10"/>
  <c r="AS38" i="10" s="1"/>
  <c r="AJ36" i="10"/>
  <c r="AO36" i="10" s="1"/>
  <c r="AO43" i="10" s="1"/>
  <c r="AO27" i="11" s="1"/>
  <c r="AM39" i="10"/>
  <c r="N41" i="7"/>
  <c r="AJ38" i="10"/>
  <c r="AI15" i="11"/>
  <c r="AM15" i="11"/>
  <c r="AG19" i="11"/>
  <c r="AG23" i="11"/>
  <c r="O38" i="7"/>
  <c r="P38" i="7"/>
  <c r="O36" i="7"/>
  <c r="P37" i="7"/>
  <c r="N42" i="7"/>
  <c r="AJ47" i="10"/>
  <c r="AJ31" i="11" s="1"/>
  <c r="BQ31" i="11" s="1"/>
  <c r="P42" i="7"/>
  <c r="Q37" i="7"/>
  <c r="Q40" i="7"/>
  <c r="O40" i="7"/>
  <c r="O42" i="7"/>
  <c r="O37" i="7"/>
  <c r="O41" i="7"/>
  <c r="P41" i="7"/>
  <c r="Q39" i="7"/>
  <c r="AF15" i="11"/>
  <c r="AJ15" i="11"/>
  <c r="AN15" i="11"/>
  <c r="AH19" i="11"/>
  <c r="AI20" i="11"/>
  <c r="AF21" i="11"/>
  <c r="AJ21" i="11"/>
  <c r="AG22" i="11"/>
  <c r="AI24" i="11"/>
  <c r="AG15" i="11"/>
  <c r="AK15" i="11"/>
  <c r="AG21" i="11"/>
  <c r="AI23" i="11"/>
  <c r="Q42" i="7"/>
  <c r="Q38" i="7"/>
  <c r="AH15" i="11"/>
  <c r="AL15" i="11"/>
  <c r="AF19" i="11"/>
  <c r="AJ19" i="11"/>
  <c r="AG20" i="11"/>
  <c r="AH21" i="11"/>
  <c r="AF23" i="11"/>
  <c r="AG24" i="11"/>
  <c r="BC27" i="11"/>
  <c r="BK27" i="11"/>
  <c r="AZ28" i="11"/>
  <c r="BH28" i="11"/>
  <c r="AW29" i="11"/>
  <c r="BE29" i="11"/>
  <c r="BB30" i="11"/>
  <c r="BJ30" i="11"/>
  <c r="BC31" i="11"/>
  <c r="BK31" i="11"/>
  <c r="AZ33" i="11"/>
  <c r="BD33" i="11"/>
  <c r="BH33" i="11"/>
  <c r="BL33" i="11"/>
  <c r="AW34" i="11"/>
  <c r="BA34" i="11"/>
  <c r="BI34" i="11"/>
  <c r="BB35" i="11"/>
  <c r="BF35" i="11"/>
  <c r="BJ35" i="11"/>
  <c r="AY36" i="11"/>
  <c r="BK36" i="11"/>
  <c r="BD37" i="11"/>
  <c r="BL37" i="11"/>
  <c r="AW38" i="11"/>
  <c r="BA38" i="11"/>
  <c r="BI38" i="11"/>
  <c r="BI36" i="11"/>
  <c r="BG37" i="11"/>
  <c r="AY38" i="11"/>
  <c r="BC29" i="11"/>
  <c r="AX28" i="11"/>
  <c r="BB33" i="11"/>
  <c r="BD34" i="11"/>
  <c r="BB36" i="11"/>
  <c r="BK37" i="11"/>
  <c r="AW26" i="11"/>
  <c r="BA26" i="11"/>
  <c r="BE26" i="11"/>
  <c r="BI26" i="11"/>
  <c r="AY27" i="11"/>
  <c r="AX27" i="11"/>
  <c r="BB27" i="11"/>
  <c r="BF27" i="11"/>
  <c r="BJ27" i="11"/>
  <c r="AY28" i="11"/>
  <c r="BG28" i="11"/>
  <c r="BD29" i="11"/>
  <c r="BL29" i="11"/>
  <c r="AW30" i="11"/>
  <c r="BA30" i="11"/>
  <c r="BE30" i="11"/>
  <c r="BI30" i="11"/>
  <c r="AY31" i="11"/>
  <c r="AX31" i="11"/>
  <c r="BB31" i="11"/>
  <c r="BF31" i="11"/>
  <c r="BJ31" i="11"/>
  <c r="BK28" i="11"/>
  <c r="AX33" i="11"/>
  <c r="BA33" i="11"/>
  <c r="BI33" i="11"/>
  <c r="BC34" i="11"/>
  <c r="BG34" i="11"/>
  <c r="AZ35" i="11"/>
  <c r="BD35" i="11"/>
  <c r="BG35" i="11"/>
  <c r="BA36" i="11"/>
  <c r="AZ36" i="11"/>
  <c r="AX37" i="11"/>
  <c r="BJ37" i="11"/>
  <c r="BC38" i="11"/>
  <c r="BG38" i="11"/>
  <c r="BF34" i="11"/>
  <c r="BC36" i="11"/>
  <c r="BF38" i="11"/>
  <c r="BF33" i="11"/>
  <c r="BB34" i="11"/>
  <c r="BK35" i="11"/>
  <c r="BE36" i="11"/>
  <c r="BL36" i="11"/>
  <c r="BI37" i="11"/>
  <c r="BH37" i="11"/>
  <c r="BB38" i="11"/>
  <c r="BE33" i="11"/>
  <c r="AX34" i="11"/>
  <c r="BE37" i="11"/>
  <c r="AX38" i="11"/>
  <c r="BG27" i="11"/>
  <c r="BL28" i="11"/>
  <c r="BH31" i="11"/>
  <c r="BD28" i="11"/>
  <c r="BG31" i="11"/>
  <c r="BH27" i="11"/>
  <c r="AG26" i="11"/>
  <c r="AG27" i="11"/>
  <c r="BN27" i="11" s="1"/>
  <c r="AN30" i="10"/>
  <c r="Q36" i="7"/>
  <c r="P40" i="7"/>
  <c r="P36" i="7"/>
  <c r="N40" i="7"/>
  <c r="N38" i="7"/>
  <c r="N37" i="7"/>
  <c r="N36" i="7"/>
  <c r="AJ42" i="10"/>
  <c r="AJ26" i="11" s="1"/>
  <c r="BQ26" i="11" s="1"/>
  <c r="AG34" i="11"/>
  <c r="BN34" i="11" s="1"/>
  <c r="AJ44" i="10"/>
  <c r="AJ28" i="11" s="1"/>
  <c r="BQ28" i="11" s="1"/>
  <c r="AN27" i="10"/>
  <c r="AM35" i="10"/>
  <c r="AL36" i="10"/>
  <c r="AK37" i="10"/>
  <c r="AN39" i="10"/>
  <c r="AS39" i="10" s="1"/>
  <c r="AL40" i="10"/>
  <c r="AN31" i="10"/>
  <c r="AN32" i="10"/>
  <c r="AN28" i="10"/>
  <c r="AN29" i="10"/>
  <c r="AK35" i="10"/>
  <c r="AN36" i="10"/>
  <c r="AS36" i="10" s="1"/>
  <c r="AM37" i="10"/>
  <c r="AL38" i="10"/>
  <c r="AK39" i="10"/>
  <c r="AN40" i="10"/>
  <c r="AS40" i="10" s="1"/>
  <c r="AF29" i="11"/>
  <c r="BM29" i="11" s="1"/>
  <c r="AK38" i="10"/>
  <c r="AF34" i="11"/>
  <c r="BM34" i="11" s="1"/>
  <c r="AG28" i="11"/>
  <c r="AL37" i="10"/>
  <c r="AL35" i="10"/>
  <c r="AK36" i="10"/>
  <c r="AL39" i="10"/>
  <c r="AK40" i="10"/>
  <c r="AF26" i="11"/>
  <c r="BM26" i="11" s="1"/>
  <c r="AO54" i="10" l="1"/>
  <c r="AO38" i="11" s="1"/>
  <c r="AH31" i="11"/>
  <c r="BO31" i="11" s="1"/>
  <c r="AJ43" i="10"/>
  <c r="AJ50" i="10" s="1"/>
  <c r="AJ34" i="11" s="1"/>
  <c r="BQ34" i="11" s="1"/>
  <c r="AJ46" i="10"/>
  <c r="AJ30" i="11" s="1"/>
  <c r="BQ30" i="11" s="1"/>
  <c r="BV31" i="11"/>
  <c r="BV26" i="11"/>
  <c r="BV28" i="11"/>
  <c r="AK45" i="10"/>
  <c r="AK29" i="11" s="1"/>
  <c r="BR29" i="11" s="1"/>
  <c r="AP38" i="10"/>
  <c r="AP45" i="10" s="1"/>
  <c r="AP29" i="11" s="1"/>
  <c r="AK44" i="10"/>
  <c r="AK51" i="10" s="1"/>
  <c r="AK35" i="11" s="1"/>
  <c r="AP37" i="10"/>
  <c r="AP44" i="10" s="1"/>
  <c r="AP28" i="11" s="1"/>
  <c r="AK43" i="10"/>
  <c r="AK27" i="11" s="1"/>
  <c r="BR27" i="11" s="1"/>
  <c r="AP36" i="10"/>
  <c r="AP43" i="10" s="1"/>
  <c r="AL44" i="10"/>
  <c r="AL28" i="11" s="1"/>
  <c r="BS28" i="11" s="1"/>
  <c r="AQ37" i="10"/>
  <c r="AQ44" i="10" s="1"/>
  <c r="AK46" i="10"/>
  <c r="AK53" i="10" s="1"/>
  <c r="AK37" i="11" s="1"/>
  <c r="AP39" i="10"/>
  <c r="AP46" i="10" s="1"/>
  <c r="AL43" i="10"/>
  <c r="AL27" i="11" s="1"/>
  <c r="BS27" i="11" s="1"/>
  <c r="AQ36" i="10"/>
  <c r="AQ43" i="10" s="1"/>
  <c r="AM46" i="10"/>
  <c r="AM30" i="11" s="1"/>
  <c r="AR39" i="10"/>
  <c r="AR46" i="10" s="1"/>
  <c r="AK47" i="10"/>
  <c r="AK31" i="11" s="1"/>
  <c r="AP40" i="10"/>
  <c r="AP47" i="10" s="1"/>
  <c r="AP31" i="11" s="1"/>
  <c r="AM43" i="10"/>
  <c r="AM50" i="10" s="1"/>
  <c r="AM34" i="11" s="1"/>
  <c r="AR36" i="10"/>
  <c r="AR43" i="10" s="1"/>
  <c r="AL45" i="10"/>
  <c r="AL52" i="10" s="1"/>
  <c r="AL36" i="11" s="1"/>
  <c r="AQ38" i="10"/>
  <c r="AQ45" i="10" s="1"/>
  <c r="AQ29" i="11" s="1"/>
  <c r="AK42" i="10"/>
  <c r="AK26" i="11" s="1"/>
  <c r="BR26" i="11" s="1"/>
  <c r="AP35" i="10"/>
  <c r="AP42" i="10" s="1"/>
  <c r="AL47" i="10"/>
  <c r="AL54" i="10" s="1"/>
  <c r="AL38" i="11" s="1"/>
  <c r="AQ40" i="10"/>
  <c r="AQ47" i="10" s="1"/>
  <c r="AM42" i="10"/>
  <c r="AM49" i="10" s="1"/>
  <c r="AM33" i="11" s="1"/>
  <c r="AR35" i="10"/>
  <c r="AR42" i="10" s="1"/>
  <c r="AO50" i="10"/>
  <c r="AO34" i="11" s="1"/>
  <c r="AO53" i="10"/>
  <c r="AL42" i="10"/>
  <c r="AL49" i="10" s="1"/>
  <c r="AL33" i="11" s="1"/>
  <c r="AQ35" i="10"/>
  <c r="AQ42" i="10" s="1"/>
  <c r="AL46" i="10"/>
  <c r="AL53" i="10" s="1"/>
  <c r="AL37" i="11" s="1"/>
  <c r="AQ39" i="10"/>
  <c r="AQ46" i="10" s="1"/>
  <c r="AM47" i="10"/>
  <c r="AM54" i="10" s="1"/>
  <c r="AM38" i="11" s="1"/>
  <c r="AR40" i="10"/>
  <c r="AR47" i="10" s="1"/>
  <c r="AM44" i="10"/>
  <c r="AM28" i="11" s="1"/>
  <c r="AR37" i="10"/>
  <c r="AR44" i="10" s="1"/>
  <c r="AJ45" i="10"/>
  <c r="AJ57" i="10" s="1"/>
  <c r="AJ41" i="11" s="1"/>
  <c r="AO38" i="10"/>
  <c r="AO45" i="10" s="1"/>
  <c r="AO29" i="11" s="1"/>
  <c r="AM38" i="10"/>
  <c r="AH37" i="11"/>
  <c r="BO37" i="11" s="1"/>
  <c r="AG33" i="11"/>
  <c r="BN33" i="11" s="1"/>
  <c r="AJ54" i="10"/>
  <c r="AJ38" i="11" s="1"/>
  <c r="BQ38" i="11" s="1"/>
  <c r="AH36" i="11"/>
  <c r="BO36" i="11" s="1"/>
  <c r="AJ49" i="10"/>
  <c r="AJ33" i="11" s="1"/>
  <c r="BQ33" i="11" s="1"/>
  <c r="AJ51" i="10"/>
  <c r="AJ35" i="11" s="1"/>
  <c r="BQ35" i="11" s="1"/>
  <c r="AG38" i="11"/>
  <c r="BN38" i="11" s="1"/>
  <c r="AG31" i="11"/>
  <c r="BN31" i="11" s="1"/>
  <c r="AF38" i="11"/>
  <c r="BM38" i="11" s="1"/>
  <c r="AF31" i="11"/>
  <c r="BM31" i="11" s="1"/>
  <c r="AH35" i="11"/>
  <c r="BO35" i="11" s="1"/>
  <c r="AH28" i="11"/>
  <c r="BO28" i="11" s="1"/>
  <c r="BN26" i="11"/>
  <c r="AF37" i="11"/>
  <c r="BM37" i="11" s="1"/>
  <c r="AF30" i="11"/>
  <c r="BM30" i="11" s="1"/>
  <c r="AL31" i="11"/>
  <c r="AH33" i="11"/>
  <c r="BO33" i="11" s="1"/>
  <c r="AH26" i="11"/>
  <c r="BO26" i="11" s="1"/>
  <c r="AG36" i="11"/>
  <c r="BN36" i="11" s="1"/>
  <c r="AG29" i="11"/>
  <c r="BN29" i="11" s="1"/>
  <c r="BN28" i="11"/>
  <c r="AH38" i="11"/>
  <c r="AH34" i="11"/>
  <c r="BO34" i="11" s="1"/>
  <c r="AH27" i="11"/>
  <c r="BO27" i="11" s="1"/>
  <c r="AG37" i="11"/>
  <c r="AG30" i="11"/>
  <c r="AF35" i="11"/>
  <c r="BM35" i="11" s="1"/>
  <c r="AF28" i="11"/>
  <c r="BM28" i="11" s="1"/>
  <c r="AH41" i="11"/>
  <c r="AG41" i="11"/>
  <c r="AF39" i="11"/>
  <c r="AG35" i="11"/>
  <c r="BN35" i="11" s="1"/>
  <c r="AF41" i="11"/>
  <c r="AI29" i="11"/>
  <c r="BP29" i="11" s="1"/>
  <c r="AF36" i="11"/>
  <c r="BM36" i="11" s="1"/>
  <c r="AF33" i="11"/>
  <c r="BM33" i="11" s="1"/>
  <c r="AP26" i="11" l="1"/>
  <c r="AL30" i="11"/>
  <c r="AL50" i="10"/>
  <c r="AL34" i="11" s="1"/>
  <c r="BS34" i="11" s="1"/>
  <c r="AJ53" i="10"/>
  <c r="AJ37" i="11" s="1"/>
  <c r="BQ37" i="11" s="1"/>
  <c r="AJ27" i="11"/>
  <c r="BQ27" i="11" s="1"/>
  <c r="AL51" i="10"/>
  <c r="AL35" i="11" s="1"/>
  <c r="BS35" i="11" s="1"/>
  <c r="AK28" i="11"/>
  <c r="BW28" i="11" s="1"/>
  <c r="AN44" i="10"/>
  <c r="AN51" i="10" s="1"/>
  <c r="AN35" i="11" s="1"/>
  <c r="AM51" i="10"/>
  <c r="AM35" i="11" s="1"/>
  <c r="BT35" i="11" s="1"/>
  <c r="AK54" i="10"/>
  <c r="AK38" i="11" s="1"/>
  <c r="BR38" i="11" s="1"/>
  <c r="BS33" i="11"/>
  <c r="AN46" i="10"/>
  <c r="AN53" i="10" s="1"/>
  <c r="AN37" i="11" s="1"/>
  <c r="AH30" i="11"/>
  <c r="BO30" i="11" s="1"/>
  <c r="AN47" i="10"/>
  <c r="AK50" i="10"/>
  <c r="AK34" i="11" s="1"/>
  <c r="BR34" i="11" s="1"/>
  <c r="AM26" i="11"/>
  <c r="BT26" i="11" s="1"/>
  <c r="AN43" i="10"/>
  <c r="AN50" i="10" s="1"/>
  <c r="AN34" i="11" s="1"/>
  <c r="AK49" i="10"/>
  <c r="AK33" i="11" s="1"/>
  <c r="BR33" i="11" s="1"/>
  <c r="AL29" i="11"/>
  <c r="AK57" i="10"/>
  <c r="AK41" i="11" s="1"/>
  <c r="AL57" i="10"/>
  <c r="AL41" i="11" s="1"/>
  <c r="AM27" i="11"/>
  <c r="BT27" i="11" s="1"/>
  <c r="BX29" i="11"/>
  <c r="AJ52" i="10"/>
  <c r="AJ36" i="11" s="1"/>
  <c r="BQ36" i="11" s="1"/>
  <c r="AJ29" i="11"/>
  <c r="BQ29" i="11" s="1"/>
  <c r="AK52" i="10"/>
  <c r="AK36" i="11" s="1"/>
  <c r="BR36" i="11" s="1"/>
  <c r="AL26" i="11"/>
  <c r="BS26" i="11" s="1"/>
  <c r="AN42" i="10"/>
  <c r="AN49" i="10" s="1"/>
  <c r="AN33" i="11" s="1"/>
  <c r="BW29" i="11"/>
  <c r="AM53" i="10"/>
  <c r="AM37" i="11" s="1"/>
  <c r="BT37" i="11" s="1"/>
  <c r="AM31" i="11"/>
  <c r="BT31" i="11" s="1"/>
  <c r="AK30" i="11"/>
  <c r="BR30" i="11" s="1"/>
  <c r="AI37" i="11"/>
  <c r="BP37" i="11" s="1"/>
  <c r="AR51" i="10"/>
  <c r="AR35" i="11" s="1"/>
  <c r="AR28" i="11"/>
  <c r="BY28" i="11" s="1"/>
  <c r="AQ53" i="10"/>
  <c r="AQ30" i="11"/>
  <c r="AO55" i="10"/>
  <c r="AO39" i="11" s="1"/>
  <c r="AO37" i="11"/>
  <c r="AQ54" i="10"/>
  <c r="AQ38" i="11" s="1"/>
  <c r="BX38" i="11" s="1"/>
  <c r="AQ31" i="11"/>
  <c r="BX31" i="11" s="1"/>
  <c r="BW31" i="11"/>
  <c r="AQ50" i="10"/>
  <c r="AQ34" i="11" s="1"/>
  <c r="BX34" i="11" s="1"/>
  <c r="AQ27" i="11"/>
  <c r="BX27" i="11" s="1"/>
  <c r="AQ51" i="10"/>
  <c r="AQ35" i="11" s="1"/>
  <c r="AQ28" i="11"/>
  <c r="BX28" i="11" s="1"/>
  <c r="BV34" i="11"/>
  <c r="BV38" i="11"/>
  <c r="BV33" i="11"/>
  <c r="AR54" i="10"/>
  <c r="AR38" i="11" s="1"/>
  <c r="BY38" i="11" s="1"/>
  <c r="AR31" i="11"/>
  <c r="AQ49" i="10"/>
  <c r="AQ33" i="11" s="1"/>
  <c r="BX33" i="11" s="1"/>
  <c r="AQ26" i="11"/>
  <c r="AR49" i="10"/>
  <c r="AR33" i="11" s="1"/>
  <c r="BY33" i="11" s="1"/>
  <c r="AR26" i="11"/>
  <c r="BW26" i="11"/>
  <c r="AR50" i="10"/>
  <c r="AR34" i="11" s="1"/>
  <c r="BY34" i="11" s="1"/>
  <c r="AR27" i="11"/>
  <c r="AR53" i="10"/>
  <c r="AR37" i="11" s="1"/>
  <c r="AR30" i="11"/>
  <c r="BY30" i="11" s="1"/>
  <c r="AP53" i="10"/>
  <c r="AP37" i="11" s="1"/>
  <c r="BW37" i="11" s="1"/>
  <c r="AP30" i="11"/>
  <c r="AP50" i="10"/>
  <c r="AP34" i="11" s="1"/>
  <c r="BW34" i="11" s="1"/>
  <c r="AP27" i="11"/>
  <c r="BW27" i="11" s="1"/>
  <c r="BV30" i="11"/>
  <c r="BV35" i="11"/>
  <c r="BS31" i="11"/>
  <c r="AO57" i="10"/>
  <c r="AO41" i="11" s="1"/>
  <c r="AO52" i="10"/>
  <c r="AO36" i="11" s="1"/>
  <c r="AQ57" i="10"/>
  <c r="AQ41" i="11" s="1"/>
  <c r="AQ52" i="10"/>
  <c r="AQ36" i="11" s="1"/>
  <c r="BX36" i="11" s="1"/>
  <c r="AP54" i="10"/>
  <c r="AP38" i="11" s="1"/>
  <c r="AS47" i="10"/>
  <c r="AP51" i="10"/>
  <c r="AP35" i="11" s="1"/>
  <c r="BW35" i="11" s="1"/>
  <c r="AS44" i="10"/>
  <c r="AS43" i="10"/>
  <c r="AP49" i="10"/>
  <c r="AP33" i="11" s="1"/>
  <c r="AS42" i="10"/>
  <c r="AP57" i="10"/>
  <c r="AP41" i="11" s="1"/>
  <c r="AP52" i="10"/>
  <c r="AP36" i="11" s="1"/>
  <c r="AM45" i="10"/>
  <c r="AR38" i="10"/>
  <c r="AR45" i="10" s="1"/>
  <c r="AS46" i="10"/>
  <c r="AG39" i="11"/>
  <c r="BT28" i="11"/>
  <c r="BT33" i="11"/>
  <c r="BS38" i="11"/>
  <c r="BR37" i="11"/>
  <c r="BR35" i="11"/>
  <c r="BR31" i="11"/>
  <c r="AI35" i="11"/>
  <c r="AI28" i="11"/>
  <c r="BP28" i="11" s="1"/>
  <c r="AH39" i="11"/>
  <c r="BS30" i="11"/>
  <c r="BN30" i="11"/>
  <c r="BT34" i="11"/>
  <c r="BS29" i="11"/>
  <c r="AI38" i="11"/>
  <c r="BP38" i="11" s="1"/>
  <c r="AI31" i="11"/>
  <c r="BP31" i="11" s="1"/>
  <c r="AL55" i="10"/>
  <c r="AL39" i="11" s="1"/>
  <c r="AI33" i="11"/>
  <c r="BP33" i="11" s="1"/>
  <c r="AI26" i="11"/>
  <c r="BP26" i="11" s="1"/>
  <c r="AI34" i="11"/>
  <c r="BP34" i="11" s="1"/>
  <c r="AI27" i="11"/>
  <c r="BP27" i="11" s="1"/>
  <c r="BS37" i="11"/>
  <c r="BN37" i="11"/>
  <c r="BT38" i="11"/>
  <c r="BO38" i="11"/>
  <c r="BS36" i="11"/>
  <c r="AI41" i="11"/>
  <c r="AI36" i="11"/>
  <c r="BP36" i="11" s="1"/>
  <c r="BX30" i="11" l="1"/>
  <c r="AN30" i="11"/>
  <c r="AN28" i="11"/>
  <c r="BU28" i="11" s="1"/>
  <c r="AN26" i="11"/>
  <c r="BU26" i="11" s="1"/>
  <c r="BT30" i="11"/>
  <c r="AM55" i="10"/>
  <c r="AM39" i="11" s="1"/>
  <c r="BY37" i="11"/>
  <c r="BV37" i="11"/>
  <c r="BV29" i="11"/>
  <c r="AN31" i="11"/>
  <c r="BU31" i="11" s="1"/>
  <c r="BV27" i="11"/>
  <c r="BV36" i="11"/>
  <c r="AN27" i="11"/>
  <c r="BU27" i="11" s="1"/>
  <c r="AK55" i="10"/>
  <c r="AK39" i="11" s="1"/>
  <c r="BW30" i="11"/>
  <c r="AJ55" i="10"/>
  <c r="AJ39" i="11" s="1"/>
  <c r="BW38" i="11"/>
  <c r="BX26" i="11"/>
  <c r="BX35" i="11"/>
  <c r="BR28" i="11"/>
  <c r="BY26" i="11"/>
  <c r="BY35" i="11"/>
  <c r="AP55" i="10"/>
  <c r="AP39" i="11" s="1"/>
  <c r="AI30" i="11"/>
  <c r="BP30" i="11" s="1"/>
  <c r="AN54" i="10"/>
  <c r="AN55" i="10" s="1"/>
  <c r="AN39" i="11" s="1"/>
  <c r="BY31" i="11"/>
  <c r="AR55" i="10"/>
  <c r="AR39" i="11" s="1"/>
  <c r="BW36" i="11"/>
  <c r="BW33" i="11"/>
  <c r="BY27" i="11"/>
  <c r="AS51" i="10"/>
  <c r="AS35" i="11" s="1"/>
  <c r="BZ35" i="11" s="1"/>
  <c r="AS28" i="11"/>
  <c r="AS49" i="10"/>
  <c r="AS33" i="11" s="1"/>
  <c r="BZ33" i="11" s="1"/>
  <c r="AS26" i="11"/>
  <c r="AQ55" i="10"/>
  <c r="AQ39" i="11" s="1"/>
  <c r="AQ37" i="11"/>
  <c r="BX37" i="11" s="1"/>
  <c r="AS53" i="10"/>
  <c r="AS30" i="11"/>
  <c r="AS54" i="10"/>
  <c r="AS38" i="11" s="1"/>
  <c r="AS31" i="11"/>
  <c r="AS45" i="10"/>
  <c r="AS29" i="11" s="1"/>
  <c r="AR29" i="11"/>
  <c r="AS50" i="10"/>
  <c r="AS34" i="11" s="1"/>
  <c r="BZ34" i="11" s="1"/>
  <c r="AS27" i="11"/>
  <c r="AR57" i="10"/>
  <c r="AR41" i="11" s="1"/>
  <c r="AR52" i="10"/>
  <c r="AR36" i="11" s="1"/>
  <c r="AM29" i="11"/>
  <c r="BT29" i="11" s="1"/>
  <c r="AM57" i="10"/>
  <c r="AM41" i="11" s="1"/>
  <c r="AN45" i="10"/>
  <c r="AV42" i="10" s="1"/>
  <c r="AV43" i="10" s="1"/>
  <c r="AM52" i="10"/>
  <c r="AM36" i="11" s="1"/>
  <c r="BT36" i="11" s="1"/>
  <c r="BU33" i="11"/>
  <c r="BU37" i="11"/>
  <c r="AI39" i="11"/>
  <c r="BU35" i="11"/>
  <c r="BP35" i="11"/>
  <c r="BU34" i="11"/>
  <c r="BZ28" i="11" l="1"/>
  <c r="BZ30" i="11"/>
  <c r="BZ26" i="11"/>
  <c r="BZ31" i="11"/>
  <c r="AW42" i="10"/>
  <c r="AW43" i="10" s="1"/>
  <c r="BU30" i="11"/>
  <c r="AN38" i="11"/>
  <c r="BU38" i="11" s="1"/>
  <c r="AS52" i="10"/>
  <c r="AS36" i="11" s="1"/>
  <c r="BZ27" i="11"/>
  <c r="BY29" i="11"/>
  <c r="AS57" i="10"/>
  <c r="AS41" i="11" s="1"/>
  <c r="AS55" i="10"/>
  <c r="AS39" i="11" s="1"/>
  <c r="AS37" i="11"/>
  <c r="BZ37" i="11" s="1"/>
  <c r="BY36" i="11"/>
  <c r="AN29" i="11"/>
  <c r="BU29" i="11" s="1"/>
  <c r="AN57" i="10"/>
  <c r="AN41" i="11" s="1"/>
  <c r="AN52" i="10"/>
  <c r="AN36" i="11" s="1"/>
  <c r="BU36" i="11" s="1"/>
  <c r="AJ2" i="9"/>
  <c r="AJ34" i="9" s="1"/>
  <c r="AJ66" i="9" s="1"/>
  <c r="AJ98" i="9" s="1"/>
  <c r="AJ130" i="9" s="1"/>
  <c r="AJ162" i="9" s="1"/>
  <c r="AJ194" i="9" s="1"/>
  <c r="AJ226" i="9" s="1"/>
  <c r="AJ258" i="9" s="1"/>
  <c r="AJ290" i="9" s="1"/>
  <c r="AI2" i="9"/>
  <c r="AI34" i="9" s="1"/>
  <c r="AI66" i="9" s="1"/>
  <c r="AI98" i="9" s="1"/>
  <c r="AI130" i="9" s="1"/>
  <c r="AI162" i="9" s="1"/>
  <c r="AI194" i="9" s="1"/>
  <c r="AI226" i="9" s="1"/>
  <c r="AI258" i="9" s="1"/>
  <c r="AI290" i="9" s="1"/>
  <c r="BZ38" i="11" l="1"/>
  <c r="BZ29" i="11"/>
  <c r="BZ36" i="11"/>
  <c r="F2" i="9"/>
  <c r="F34" i="9" s="1"/>
  <c r="F66" i="9" s="1"/>
  <c r="F98" i="9" s="1"/>
  <c r="F130" i="9" s="1"/>
  <c r="F162" i="9" s="1"/>
  <c r="F194" i="9" s="1"/>
  <c r="F226" i="9" s="1"/>
  <c r="F258" i="9" s="1"/>
  <c r="F290" i="9" s="1"/>
  <c r="E2" i="9"/>
  <c r="E34" i="9" s="1"/>
  <c r="E66" i="9" s="1"/>
  <c r="E98" i="9" s="1"/>
  <c r="E130" i="9" s="1"/>
  <c r="E162" i="9" s="1"/>
  <c r="E194" i="9" s="1"/>
  <c r="E226" i="9" s="1"/>
  <c r="E258" i="9" s="1"/>
  <c r="E290" i="9" s="1"/>
  <c r="D2" i="9"/>
  <c r="D34" i="9" s="1"/>
  <c r="D66" i="9" s="1"/>
  <c r="D98" i="9" s="1"/>
  <c r="D130" i="9" s="1"/>
  <c r="D162" i="9" s="1"/>
  <c r="D194" i="9" s="1"/>
  <c r="D226" i="9" s="1"/>
  <c r="D258" i="9" s="1"/>
  <c r="D290" i="9" s="1"/>
  <c r="C2" i="9"/>
  <c r="C34" i="9" s="1"/>
  <c r="C66" i="9" s="1"/>
  <c r="C98" i="9" s="1"/>
  <c r="C130" i="9" s="1"/>
  <c r="C162" i="9" s="1"/>
  <c r="C194" i="9" s="1"/>
  <c r="C226" i="9" s="1"/>
  <c r="C258" i="9" s="1"/>
  <c r="C290" i="9" s="1"/>
  <c r="BF27" i="8"/>
  <c r="AQ30" i="8"/>
  <c r="AP30" i="8"/>
  <c r="AO30" i="8"/>
  <c r="AN30" i="8"/>
  <c r="AM30" i="8"/>
  <c r="AL30" i="8"/>
  <c r="AK30" i="8"/>
  <c r="AQ29" i="8"/>
  <c r="BL33" i="8" s="1"/>
  <c r="E253" i="9" s="1"/>
  <c r="AP29" i="8"/>
  <c r="BK33" i="8" s="1"/>
  <c r="E221" i="9" s="1"/>
  <c r="AO29" i="8"/>
  <c r="BJ33" i="8" s="1"/>
  <c r="E189" i="9" s="1"/>
  <c r="AN29" i="8"/>
  <c r="BI33" i="8" s="1"/>
  <c r="AM29" i="8"/>
  <c r="BH33" i="8" s="1"/>
  <c r="E125" i="9" s="1"/>
  <c r="AL29" i="8"/>
  <c r="BG33" i="8" s="1"/>
  <c r="AK29" i="8"/>
  <c r="BF33" i="8" s="1"/>
  <c r="AQ28" i="8"/>
  <c r="BL32" i="8" s="1"/>
  <c r="E252" i="9" s="1"/>
  <c r="AP28" i="8"/>
  <c r="BK32" i="8" s="1"/>
  <c r="E220" i="9" s="1"/>
  <c r="AO28" i="8"/>
  <c r="BJ32" i="8" s="1"/>
  <c r="E188" i="9" s="1"/>
  <c r="AN28" i="8"/>
  <c r="AM28" i="8"/>
  <c r="AL28" i="8"/>
  <c r="BG32" i="8" s="1"/>
  <c r="AK28" i="8"/>
  <c r="BF32" i="8" s="1"/>
  <c r="AQ27" i="8"/>
  <c r="BL31" i="8" s="1"/>
  <c r="E251" i="9" s="1"/>
  <c r="AP27" i="8"/>
  <c r="BK31" i="8" s="1"/>
  <c r="E219" i="9" s="1"/>
  <c r="AO27" i="8"/>
  <c r="BJ31" i="8" s="1"/>
  <c r="E187" i="9" s="1"/>
  <c r="AN27" i="8"/>
  <c r="BI31" i="8" s="1"/>
  <c r="AM27" i="8"/>
  <c r="BH31" i="8" s="1"/>
  <c r="E123" i="9" s="1"/>
  <c r="AL27" i="8"/>
  <c r="BG31" i="8" s="1"/>
  <c r="AK27" i="8"/>
  <c r="BF31" i="8" s="1"/>
  <c r="AQ26" i="8"/>
  <c r="AP26" i="8"/>
  <c r="AO26" i="8"/>
  <c r="AN26" i="8"/>
  <c r="AM26" i="8"/>
  <c r="AL26" i="8"/>
  <c r="AK26" i="8"/>
  <c r="AQ25" i="8"/>
  <c r="AP25" i="8"/>
  <c r="AO25" i="8"/>
  <c r="AN25" i="8"/>
  <c r="AM25" i="8"/>
  <c r="AL25" i="8"/>
  <c r="AK25" i="8"/>
  <c r="AQ24" i="8"/>
  <c r="AP24" i="8"/>
  <c r="AO24" i="8"/>
  <c r="AN24" i="8"/>
  <c r="AM24" i="8"/>
  <c r="AL24" i="8"/>
  <c r="AK24" i="8"/>
  <c r="AQ23" i="8"/>
  <c r="AP23" i="8"/>
  <c r="AO23" i="8"/>
  <c r="BJ23" i="8" s="1"/>
  <c r="E179" i="9" s="1"/>
  <c r="AN23" i="8"/>
  <c r="AM23" i="8"/>
  <c r="AL23" i="8"/>
  <c r="AK23" i="8"/>
  <c r="CA23" i="8" s="1"/>
  <c r="AQ22" i="8"/>
  <c r="AP22" i="8"/>
  <c r="AO22" i="8"/>
  <c r="AN22" i="8"/>
  <c r="AM22" i="8"/>
  <c r="AL22" i="8"/>
  <c r="AK22" i="8"/>
  <c r="AQ21" i="8"/>
  <c r="AP21" i="8"/>
  <c r="AO21" i="8"/>
  <c r="AN21" i="8"/>
  <c r="AM21" i="8"/>
  <c r="AL21" i="8"/>
  <c r="AK21" i="8"/>
  <c r="AQ20" i="8"/>
  <c r="AP20" i="8"/>
  <c r="AO20" i="8"/>
  <c r="AN20" i="8"/>
  <c r="AM20" i="8"/>
  <c r="AL20" i="8"/>
  <c r="AK20" i="8"/>
  <c r="AQ19" i="8"/>
  <c r="AP19" i="8"/>
  <c r="AO19" i="8"/>
  <c r="AN19" i="8"/>
  <c r="AM19" i="8"/>
  <c r="AL19" i="8"/>
  <c r="AK19" i="8"/>
  <c r="AQ18" i="8"/>
  <c r="AP18" i="8"/>
  <c r="AO18" i="8"/>
  <c r="AN18" i="8"/>
  <c r="AM18" i="8"/>
  <c r="AL18" i="8"/>
  <c r="AK18" i="8"/>
  <c r="AQ17" i="8"/>
  <c r="AP17" i="8"/>
  <c r="AO17" i="8"/>
  <c r="AN17" i="8"/>
  <c r="BI17" i="8" s="1"/>
  <c r="AM17" i="8"/>
  <c r="AL17" i="8"/>
  <c r="AK17" i="8"/>
  <c r="AQ16" i="8"/>
  <c r="AP16" i="8"/>
  <c r="AO16" i="8"/>
  <c r="AN16" i="8"/>
  <c r="AM16" i="8"/>
  <c r="AL16" i="8"/>
  <c r="AK16" i="8"/>
  <c r="AQ15" i="8"/>
  <c r="AP15" i="8"/>
  <c r="AO15" i="8"/>
  <c r="AJ171" i="9" s="1"/>
  <c r="AN15" i="8"/>
  <c r="AM15" i="8"/>
  <c r="AL15" i="8"/>
  <c r="AK15" i="8"/>
  <c r="AQ14" i="8"/>
  <c r="AP14" i="8"/>
  <c r="AO14" i="8"/>
  <c r="AN14" i="8"/>
  <c r="AM14" i="8"/>
  <c r="AL14" i="8"/>
  <c r="AK14" i="8"/>
  <c r="AQ13" i="8"/>
  <c r="AP13" i="8"/>
  <c r="AO13" i="8"/>
  <c r="AN13" i="8"/>
  <c r="AM13" i="8"/>
  <c r="AL13" i="8"/>
  <c r="AK13" i="8"/>
  <c r="AQ12" i="8"/>
  <c r="AP12" i="8"/>
  <c r="AO12" i="8"/>
  <c r="AN12" i="8"/>
  <c r="AM12" i="8"/>
  <c r="AL12" i="8"/>
  <c r="AK12" i="8"/>
  <c r="AQ11" i="8"/>
  <c r="AP11" i="8"/>
  <c r="AO11" i="8"/>
  <c r="AN11" i="8"/>
  <c r="AM11" i="8"/>
  <c r="AL11" i="8"/>
  <c r="AK11" i="8"/>
  <c r="AQ10" i="8"/>
  <c r="AP10" i="8"/>
  <c r="AO10" i="8"/>
  <c r="AN10" i="8"/>
  <c r="AM10" i="8"/>
  <c r="AL10" i="8"/>
  <c r="AK10" i="8"/>
  <c r="AQ9" i="8"/>
  <c r="AP9" i="8"/>
  <c r="AO9" i="8"/>
  <c r="AN9" i="8"/>
  <c r="AM9" i="8"/>
  <c r="AL9" i="8"/>
  <c r="AK9" i="8"/>
  <c r="AQ8" i="8"/>
  <c r="AP8" i="8"/>
  <c r="AO8" i="8"/>
  <c r="AN8" i="8"/>
  <c r="AM8" i="8"/>
  <c r="AL8" i="8"/>
  <c r="AK8" i="8"/>
  <c r="AQ7" i="8"/>
  <c r="BL11" i="8" s="1"/>
  <c r="E231" i="9" s="1"/>
  <c r="AP7" i="8"/>
  <c r="AO7" i="8"/>
  <c r="AN7" i="8"/>
  <c r="AM7" i="8"/>
  <c r="AL7" i="8"/>
  <c r="AK7" i="8"/>
  <c r="AQ6" i="8"/>
  <c r="AP6" i="8"/>
  <c r="AO6" i="8"/>
  <c r="AN6" i="8"/>
  <c r="AM6" i="8"/>
  <c r="AL6" i="8"/>
  <c r="AK6" i="8"/>
  <c r="AQ5" i="8"/>
  <c r="AP5" i="8"/>
  <c r="AO5" i="8"/>
  <c r="AN5" i="8"/>
  <c r="AM5" i="8"/>
  <c r="AL5" i="8"/>
  <c r="AK5" i="8"/>
  <c r="AQ4" i="8"/>
  <c r="AP4" i="8"/>
  <c r="AO4" i="8"/>
  <c r="AN4" i="8"/>
  <c r="AM4" i="8"/>
  <c r="AL4" i="8"/>
  <c r="AK4" i="8"/>
  <c r="AQ3" i="8"/>
  <c r="AP3" i="8"/>
  <c r="AO3" i="8"/>
  <c r="AN3" i="8"/>
  <c r="AM3" i="8"/>
  <c r="AL3" i="8"/>
  <c r="AK3" i="8"/>
  <c r="AJ30" i="8"/>
  <c r="AJ29" i="8"/>
  <c r="BE33" i="8" s="1"/>
  <c r="AJ28" i="8"/>
  <c r="AJ27" i="8"/>
  <c r="BE31" i="8" s="1"/>
  <c r="AJ26" i="8"/>
  <c r="AJ25" i="8"/>
  <c r="AJ24" i="8"/>
  <c r="AJ23" i="8"/>
  <c r="AJ22" i="8"/>
  <c r="AJ21" i="8"/>
  <c r="AJ20" i="8"/>
  <c r="BZ20" i="8" s="1"/>
  <c r="AJ19" i="8"/>
  <c r="AJ18" i="8"/>
  <c r="AJ17" i="8"/>
  <c r="AJ16" i="8"/>
  <c r="AJ15" i="8"/>
  <c r="AJ14" i="8"/>
  <c r="AJ13" i="8"/>
  <c r="AJ12" i="8"/>
  <c r="AJ11" i="8"/>
  <c r="AJ10" i="8"/>
  <c r="AJ9" i="8"/>
  <c r="BZ9" i="8" s="1"/>
  <c r="AJ8" i="8"/>
  <c r="AJ7" i="8"/>
  <c r="AJ6" i="8"/>
  <c r="AJ5" i="8"/>
  <c r="AJ4" i="8"/>
  <c r="BZ4" i="8" s="1"/>
  <c r="AJ3" i="8"/>
  <c r="AI30" i="8"/>
  <c r="AH30" i="8"/>
  <c r="AG30" i="8"/>
  <c r="AF30" i="8"/>
  <c r="AE30" i="8"/>
  <c r="AD30" i="8"/>
  <c r="AC30" i="8"/>
  <c r="AB30" i="8"/>
  <c r="AA30" i="8"/>
  <c r="Z30" i="8"/>
  <c r="AI29" i="8"/>
  <c r="BD33" i="8" s="1"/>
  <c r="AH29" i="8"/>
  <c r="BC33" i="8" s="1"/>
  <c r="E317" i="9" s="1"/>
  <c r="AG29" i="8"/>
  <c r="BB33" i="8" s="1"/>
  <c r="E285" i="9" s="1"/>
  <c r="AF29" i="8"/>
  <c r="BA33" i="8" s="1"/>
  <c r="AE29" i="8"/>
  <c r="AZ33" i="8" s="1"/>
  <c r="AD29" i="8"/>
  <c r="AY33" i="8" s="1"/>
  <c r="AC29" i="8"/>
  <c r="AX33" i="8" s="1"/>
  <c r="AB29" i="8"/>
  <c r="AW33" i="8" s="1"/>
  <c r="E157" i="9" s="1"/>
  <c r="AA29" i="8"/>
  <c r="Z29" i="8"/>
  <c r="AU33" i="8" s="1"/>
  <c r="E61" i="9" s="1"/>
  <c r="AI28" i="8"/>
  <c r="BD32" i="8" s="1"/>
  <c r="AH28" i="8"/>
  <c r="BC32" i="8" s="1"/>
  <c r="E316" i="9" s="1"/>
  <c r="AG28" i="8"/>
  <c r="BB32" i="8" s="1"/>
  <c r="E284" i="9" s="1"/>
  <c r="AF28" i="8"/>
  <c r="BA32" i="8" s="1"/>
  <c r="AE28" i="8"/>
  <c r="AZ32" i="8" s="1"/>
  <c r="AD28" i="8"/>
  <c r="AY32" i="8" s="1"/>
  <c r="AC28" i="8"/>
  <c r="AX32" i="8" s="1"/>
  <c r="AB28" i="8"/>
  <c r="AW32" i="8" s="1"/>
  <c r="E156" i="9" s="1"/>
  <c r="AA28" i="8"/>
  <c r="AV32" i="8" s="1"/>
  <c r="E92" i="9" s="1"/>
  <c r="Z28" i="8"/>
  <c r="AU32" i="8" s="1"/>
  <c r="E60" i="9" s="1"/>
  <c r="AI27" i="8"/>
  <c r="BD31" i="8" s="1"/>
  <c r="AH27" i="8"/>
  <c r="BC31" i="8" s="1"/>
  <c r="E315" i="9" s="1"/>
  <c r="AG27" i="8"/>
  <c r="BB31" i="8" s="1"/>
  <c r="E283" i="9" s="1"/>
  <c r="AF27" i="8"/>
  <c r="BA31" i="8" s="1"/>
  <c r="AE27" i="8"/>
  <c r="AZ31" i="8" s="1"/>
  <c r="AD27" i="8"/>
  <c r="AY31" i="8" s="1"/>
  <c r="AC27" i="8"/>
  <c r="AX31" i="8" s="1"/>
  <c r="AB27" i="8"/>
  <c r="AW31" i="8" s="1"/>
  <c r="E155" i="9" s="1"/>
  <c r="AA27" i="8"/>
  <c r="Z27" i="8"/>
  <c r="AU31" i="8" s="1"/>
  <c r="E59" i="9" s="1"/>
  <c r="AI26" i="8"/>
  <c r="AH26" i="8"/>
  <c r="AG26" i="8"/>
  <c r="AF26" i="8"/>
  <c r="AE26" i="8"/>
  <c r="AD26" i="8"/>
  <c r="AC26" i="8"/>
  <c r="AB26" i="8"/>
  <c r="AA26" i="8"/>
  <c r="Z26" i="8"/>
  <c r="AI25" i="8"/>
  <c r="AH25" i="8"/>
  <c r="AG25" i="8"/>
  <c r="AF25" i="8"/>
  <c r="AE25" i="8"/>
  <c r="AD25" i="8"/>
  <c r="AC25" i="8"/>
  <c r="AB25" i="8"/>
  <c r="AA25" i="8"/>
  <c r="Z25" i="8"/>
  <c r="AI24" i="8"/>
  <c r="AH24" i="8"/>
  <c r="AG24" i="8"/>
  <c r="AF24" i="8"/>
  <c r="AE24" i="8"/>
  <c r="AD24" i="8"/>
  <c r="AC24" i="8"/>
  <c r="AB24" i="8"/>
  <c r="AA24" i="8"/>
  <c r="Z24" i="8"/>
  <c r="AI23" i="8"/>
  <c r="AH23" i="8"/>
  <c r="AG23" i="8"/>
  <c r="AF23" i="8"/>
  <c r="AE23" i="8"/>
  <c r="AD23" i="8"/>
  <c r="AC23" i="8"/>
  <c r="AB23" i="8"/>
  <c r="AA23" i="8"/>
  <c r="Z23" i="8"/>
  <c r="AI22" i="8"/>
  <c r="AH22" i="8"/>
  <c r="AG22" i="8"/>
  <c r="AF22" i="8"/>
  <c r="AE22" i="8"/>
  <c r="AD22" i="8"/>
  <c r="AC22" i="8"/>
  <c r="AB22" i="8"/>
  <c r="AA22" i="8"/>
  <c r="Z22" i="8"/>
  <c r="AI21" i="8"/>
  <c r="AH21" i="8"/>
  <c r="AG21" i="8"/>
  <c r="AF21" i="8"/>
  <c r="AE21" i="8"/>
  <c r="AD21" i="8"/>
  <c r="AC21" i="8"/>
  <c r="AB21" i="8"/>
  <c r="AA21" i="8"/>
  <c r="Z21" i="8"/>
  <c r="AI20" i="8"/>
  <c r="AH20" i="8"/>
  <c r="AG20" i="8"/>
  <c r="AF20" i="8"/>
  <c r="AE20" i="8"/>
  <c r="AD20" i="8"/>
  <c r="AC20" i="8"/>
  <c r="AB20" i="8"/>
  <c r="AA20" i="8"/>
  <c r="Z20" i="8"/>
  <c r="AI19" i="8"/>
  <c r="BY19" i="8" s="1"/>
  <c r="AH19" i="8"/>
  <c r="AG19" i="8"/>
  <c r="AF19" i="8"/>
  <c r="AE19" i="8"/>
  <c r="BU19" i="8" s="1"/>
  <c r="AD19" i="8"/>
  <c r="AC19" i="8"/>
  <c r="AB19" i="8"/>
  <c r="AA19" i="8"/>
  <c r="Z19" i="8"/>
  <c r="AI18" i="8"/>
  <c r="AH18" i="8"/>
  <c r="AG18" i="8"/>
  <c r="AF18" i="8"/>
  <c r="AE18" i="8"/>
  <c r="AD18" i="8"/>
  <c r="AC18" i="8"/>
  <c r="BS18" i="8" s="1"/>
  <c r="AB18" i="8"/>
  <c r="AA18" i="8"/>
  <c r="Z18" i="8"/>
  <c r="AI17" i="8"/>
  <c r="BY17" i="8" s="1"/>
  <c r="AH17" i="8"/>
  <c r="AG17" i="8"/>
  <c r="AF17" i="8"/>
  <c r="AE17" i="8"/>
  <c r="BU17" i="8" s="1"/>
  <c r="AD17" i="8"/>
  <c r="AC17" i="8"/>
  <c r="AB17" i="8"/>
  <c r="AA17" i="8"/>
  <c r="Z17" i="8"/>
  <c r="AI16" i="8"/>
  <c r="AH16" i="8"/>
  <c r="AJ300" i="9" s="1"/>
  <c r="AG16" i="8"/>
  <c r="AF16" i="8"/>
  <c r="AE16" i="8"/>
  <c r="AD16" i="8"/>
  <c r="AC16" i="8"/>
  <c r="BS16" i="8" s="1"/>
  <c r="AB16" i="8"/>
  <c r="AA16" i="8"/>
  <c r="Z16" i="8"/>
  <c r="AJ44" i="9" s="1"/>
  <c r="AI15" i="8"/>
  <c r="BY15" i="8" s="1"/>
  <c r="AH15" i="8"/>
  <c r="AG15" i="8"/>
  <c r="AF15" i="8"/>
  <c r="AE15" i="8"/>
  <c r="BU15" i="8" s="1"/>
  <c r="AD15" i="8"/>
  <c r="AC15" i="8"/>
  <c r="AB15" i="8"/>
  <c r="AA15" i="8"/>
  <c r="Z15" i="8"/>
  <c r="AI14" i="8"/>
  <c r="AH14" i="8"/>
  <c r="AJ298" i="9" s="1"/>
  <c r="AG14" i="8"/>
  <c r="AF14" i="8"/>
  <c r="AE14" i="8"/>
  <c r="AD14" i="8"/>
  <c r="AC14" i="8"/>
  <c r="BS14" i="8" s="1"/>
  <c r="AB14" i="8"/>
  <c r="AJ138" i="9" s="1"/>
  <c r="AA14" i="8"/>
  <c r="AJ74" i="9" s="1"/>
  <c r="Z14" i="8"/>
  <c r="AJ42" i="9" s="1"/>
  <c r="AI13" i="8"/>
  <c r="BY13" i="8" s="1"/>
  <c r="AH13" i="8"/>
  <c r="AG13" i="8"/>
  <c r="AF13" i="8"/>
  <c r="AE13" i="8"/>
  <c r="BU13" i="8" s="1"/>
  <c r="AD13" i="8"/>
  <c r="AC13" i="8"/>
  <c r="AB13" i="8"/>
  <c r="AA13" i="8"/>
  <c r="Z13" i="8"/>
  <c r="AI12" i="8"/>
  <c r="AH12" i="8"/>
  <c r="AJ296" i="9" s="1"/>
  <c r="AG12" i="8"/>
  <c r="AF12" i="8"/>
  <c r="AE12" i="8"/>
  <c r="AD12" i="8"/>
  <c r="AC12" i="8"/>
  <c r="BS12" i="8" s="1"/>
  <c r="AB12" i="8"/>
  <c r="AA12" i="8"/>
  <c r="Z12" i="8"/>
  <c r="AJ40" i="9" s="1"/>
  <c r="AI11" i="8"/>
  <c r="BY11" i="8" s="1"/>
  <c r="AH11" i="8"/>
  <c r="AG11" i="8"/>
  <c r="AF11" i="8"/>
  <c r="AE11" i="8"/>
  <c r="BU11" i="8" s="1"/>
  <c r="AD11" i="8"/>
  <c r="AC11" i="8"/>
  <c r="AB11" i="8"/>
  <c r="AA11" i="8"/>
  <c r="Z11" i="8"/>
  <c r="AI10" i="8"/>
  <c r="AH10" i="8"/>
  <c r="AG10" i="8"/>
  <c r="AF10" i="8"/>
  <c r="AE10" i="8"/>
  <c r="AD10" i="8"/>
  <c r="AC10" i="8"/>
  <c r="BS10" i="8" s="1"/>
  <c r="AB10" i="8"/>
  <c r="AJ134" i="9" s="1"/>
  <c r="AA10" i="8"/>
  <c r="AJ70" i="9" s="1"/>
  <c r="Z10" i="8"/>
  <c r="AI9" i="8"/>
  <c r="BY9" i="8" s="1"/>
  <c r="AH9" i="8"/>
  <c r="AG9" i="8"/>
  <c r="AF9" i="8"/>
  <c r="AE9" i="8"/>
  <c r="BU9" i="8" s="1"/>
  <c r="AD9" i="8"/>
  <c r="AC9" i="8"/>
  <c r="AB9" i="8"/>
  <c r="AA9" i="8"/>
  <c r="Z9" i="8"/>
  <c r="AI8" i="8"/>
  <c r="AH8" i="8"/>
  <c r="AG8" i="8"/>
  <c r="AF8" i="8"/>
  <c r="AE8" i="8"/>
  <c r="AD8" i="8"/>
  <c r="AC8" i="8"/>
  <c r="BS8" i="8" s="1"/>
  <c r="AB8" i="8"/>
  <c r="AA8" i="8"/>
  <c r="Z8" i="8"/>
  <c r="AI7" i="8"/>
  <c r="BY7" i="8" s="1"/>
  <c r="AH7" i="8"/>
  <c r="AG7" i="8"/>
  <c r="AF7" i="8"/>
  <c r="AE7" i="8"/>
  <c r="BU7" i="8" s="1"/>
  <c r="AD7" i="8"/>
  <c r="AC7" i="8"/>
  <c r="AB7" i="8"/>
  <c r="AA7" i="8"/>
  <c r="Z7" i="8"/>
  <c r="AI6" i="8"/>
  <c r="AH6" i="8"/>
  <c r="AG6" i="8"/>
  <c r="BW6" i="8" s="1"/>
  <c r="AF6" i="8"/>
  <c r="AE6" i="8"/>
  <c r="AD6" i="8"/>
  <c r="AC6" i="8"/>
  <c r="BS6" i="8" s="1"/>
  <c r="AB6" i="8"/>
  <c r="AA6" i="8"/>
  <c r="Z6" i="8"/>
  <c r="AI5" i="8"/>
  <c r="BY5" i="8" s="1"/>
  <c r="AH5" i="8"/>
  <c r="AG5" i="8"/>
  <c r="AF5" i="8"/>
  <c r="AE5" i="8"/>
  <c r="BU5" i="8" s="1"/>
  <c r="AD5" i="8"/>
  <c r="AC5" i="8"/>
  <c r="AB5" i="8"/>
  <c r="AA5" i="8"/>
  <c r="BQ5" i="8" s="1"/>
  <c r="Z5" i="8"/>
  <c r="AI4" i="8"/>
  <c r="AH4" i="8"/>
  <c r="AG4" i="8"/>
  <c r="BW4" i="8" s="1"/>
  <c r="AF4" i="8"/>
  <c r="AE4" i="8"/>
  <c r="AD4" i="8"/>
  <c r="AC4" i="8"/>
  <c r="BS4" i="8" s="1"/>
  <c r="AB4" i="8"/>
  <c r="AA4" i="8"/>
  <c r="Z4" i="8"/>
  <c r="AI3" i="8"/>
  <c r="AH3" i="8"/>
  <c r="AG3" i="8"/>
  <c r="AF3" i="8"/>
  <c r="AE3" i="8"/>
  <c r="AD3" i="8"/>
  <c r="AC3" i="8"/>
  <c r="AB3" i="8"/>
  <c r="AA3" i="8"/>
  <c r="Z3" i="8"/>
  <c r="Y30" i="8"/>
  <c r="Y29" i="8"/>
  <c r="AT33" i="8" s="1"/>
  <c r="E29" i="9" s="1"/>
  <c r="Y28" i="8"/>
  <c r="AT32" i="8" s="1"/>
  <c r="E28" i="9" s="1"/>
  <c r="Y27" i="8"/>
  <c r="AT31" i="8" s="1"/>
  <c r="E27" i="9" s="1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AJ6" i="9" s="1"/>
  <c r="Y9" i="8"/>
  <c r="Y8" i="8"/>
  <c r="Y7" i="8"/>
  <c r="Y6" i="8"/>
  <c r="Y5" i="8"/>
  <c r="Y4" i="8"/>
  <c r="Y3" i="8"/>
  <c r="N71" i="8"/>
  <c r="AJ66" i="8" s="1"/>
  <c r="L71" i="8"/>
  <c r="AI66" i="8" s="1"/>
  <c r="K71" i="8"/>
  <c r="AH66" i="8" s="1"/>
  <c r="J71" i="8"/>
  <c r="AG66" i="8" s="1"/>
  <c r="I71" i="8"/>
  <c r="AF66" i="8" s="1"/>
  <c r="H71" i="8"/>
  <c r="AE66" i="8" s="1"/>
  <c r="G71" i="8"/>
  <c r="AD66" i="8" s="1"/>
  <c r="F71" i="8"/>
  <c r="AC66" i="8" s="1"/>
  <c r="E71" i="8"/>
  <c r="AB66" i="8" s="1"/>
  <c r="D71" i="8"/>
  <c r="AA66" i="8" s="1"/>
  <c r="C71" i="8"/>
  <c r="Z66" i="8" s="1"/>
  <c r="B71" i="8"/>
  <c r="Y66" i="8" s="1"/>
  <c r="N69" i="8"/>
  <c r="AJ65" i="8" s="1"/>
  <c r="L69" i="8"/>
  <c r="AI65" i="8" s="1"/>
  <c r="K69" i="8"/>
  <c r="AH65" i="8" s="1"/>
  <c r="J69" i="8"/>
  <c r="AG65" i="8" s="1"/>
  <c r="I69" i="8"/>
  <c r="AF65" i="8" s="1"/>
  <c r="H69" i="8"/>
  <c r="AE65" i="8" s="1"/>
  <c r="G69" i="8"/>
  <c r="AD65" i="8" s="1"/>
  <c r="F69" i="8"/>
  <c r="AC65" i="8" s="1"/>
  <c r="E69" i="8"/>
  <c r="AB65" i="8" s="1"/>
  <c r="D69" i="8"/>
  <c r="AA65" i="8" s="1"/>
  <c r="C69" i="8"/>
  <c r="Z65" i="8" s="1"/>
  <c r="B69" i="8"/>
  <c r="Y65" i="8" s="1"/>
  <c r="N68" i="8"/>
  <c r="AJ64" i="8" s="1"/>
  <c r="L68" i="8"/>
  <c r="AI64" i="8" s="1"/>
  <c r="K68" i="8"/>
  <c r="AH64" i="8" s="1"/>
  <c r="J68" i="8"/>
  <c r="AG64" i="8" s="1"/>
  <c r="I68" i="8"/>
  <c r="AF64" i="8" s="1"/>
  <c r="H68" i="8"/>
  <c r="AE64" i="8" s="1"/>
  <c r="G68" i="8"/>
  <c r="AD64" i="8" s="1"/>
  <c r="F68" i="8"/>
  <c r="AC64" i="8" s="1"/>
  <c r="E68" i="8"/>
  <c r="AB64" i="8" s="1"/>
  <c r="D68" i="8"/>
  <c r="AA64" i="8" s="1"/>
  <c r="C68" i="8"/>
  <c r="Z64" i="8" s="1"/>
  <c r="B68" i="8"/>
  <c r="Y64" i="8" s="1"/>
  <c r="N67" i="8"/>
  <c r="AJ63" i="8" s="1"/>
  <c r="BZ64" i="8" s="1"/>
  <c r="L67" i="8"/>
  <c r="AI63" i="8" s="1"/>
  <c r="K67" i="8"/>
  <c r="AH63" i="8" s="1"/>
  <c r="J67" i="8"/>
  <c r="AG63" i="8" s="1"/>
  <c r="I67" i="8"/>
  <c r="AF63" i="8" s="1"/>
  <c r="BV64" i="8" s="1"/>
  <c r="H67" i="8"/>
  <c r="AE63" i="8" s="1"/>
  <c r="G67" i="8"/>
  <c r="AD63" i="8" s="1"/>
  <c r="F67" i="8"/>
  <c r="AC63" i="8" s="1"/>
  <c r="E67" i="8"/>
  <c r="AB63" i="8" s="1"/>
  <c r="D67" i="8"/>
  <c r="AA63" i="8" s="1"/>
  <c r="C67" i="8"/>
  <c r="Z63" i="8" s="1"/>
  <c r="B67" i="8"/>
  <c r="Y63" i="8" s="1"/>
  <c r="N66" i="8"/>
  <c r="AJ62" i="8" s="1"/>
  <c r="L66" i="8"/>
  <c r="AI62" i="8" s="1"/>
  <c r="K66" i="8"/>
  <c r="AH62" i="8" s="1"/>
  <c r="J66" i="8"/>
  <c r="AG62" i="8" s="1"/>
  <c r="I66" i="8"/>
  <c r="AF62" i="8" s="1"/>
  <c r="H66" i="8"/>
  <c r="AE62" i="8" s="1"/>
  <c r="G66" i="8"/>
  <c r="AD62" i="8" s="1"/>
  <c r="F66" i="8"/>
  <c r="AC62" i="8" s="1"/>
  <c r="E66" i="8"/>
  <c r="AB62" i="8" s="1"/>
  <c r="D66" i="8"/>
  <c r="AA62" i="8" s="1"/>
  <c r="C66" i="8"/>
  <c r="Z62" i="8" s="1"/>
  <c r="B66" i="8"/>
  <c r="Y62" i="8" s="1"/>
  <c r="BO63" i="8" s="1"/>
  <c r="D16" i="9" s="1"/>
  <c r="AY3" i="9" s="1"/>
  <c r="N64" i="8"/>
  <c r="AJ61" i="8" s="1"/>
  <c r="L64" i="8"/>
  <c r="AI61" i="8" s="1"/>
  <c r="K64" i="8"/>
  <c r="AH61" i="8" s="1"/>
  <c r="AI302" i="9" s="1"/>
  <c r="J64" i="8"/>
  <c r="AG61" i="8" s="1"/>
  <c r="I64" i="8"/>
  <c r="AF61" i="8" s="1"/>
  <c r="H64" i="8"/>
  <c r="AE61" i="8" s="1"/>
  <c r="G64" i="8"/>
  <c r="AD61" i="8" s="1"/>
  <c r="F64" i="8"/>
  <c r="AC61" i="8" s="1"/>
  <c r="E64" i="8"/>
  <c r="AB61" i="8" s="1"/>
  <c r="AI142" i="9" s="1"/>
  <c r="D64" i="8"/>
  <c r="AA61" i="8" s="1"/>
  <c r="C64" i="8"/>
  <c r="Z61" i="8" s="1"/>
  <c r="B64" i="8"/>
  <c r="Y61" i="8" s="1"/>
  <c r="N63" i="8"/>
  <c r="AJ60" i="8" s="1"/>
  <c r="L63" i="8"/>
  <c r="AI60" i="8" s="1"/>
  <c r="K63" i="8"/>
  <c r="AH60" i="8" s="1"/>
  <c r="J63" i="8"/>
  <c r="AG60" i="8" s="1"/>
  <c r="I63" i="8"/>
  <c r="AF60" i="8" s="1"/>
  <c r="H63" i="8"/>
  <c r="AE60" i="8" s="1"/>
  <c r="G63" i="8"/>
  <c r="AD60" i="8" s="1"/>
  <c r="BT61" i="8" s="1"/>
  <c r="F63" i="8"/>
  <c r="AC60" i="8" s="1"/>
  <c r="E63" i="8"/>
  <c r="AB60" i="8" s="1"/>
  <c r="D63" i="8"/>
  <c r="AA60" i="8" s="1"/>
  <c r="C63" i="8"/>
  <c r="Z60" i="8" s="1"/>
  <c r="B63" i="8"/>
  <c r="Y60" i="8" s="1"/>
  <c r="N62" i="8"/>
  <c r="AJ59" i="8" s="1"/>
  <c r="L62" i="8"/>
  <c r="AI59" i="8" s="1"/>
  <c r="BY60" i="8" s="1"/>
  <c r="K62" i="8"/>
  <c r="AH59" i="8" s="1"/>
  <c r="J62" i="8"/>
  <c r="AG59" i="8" s="1"/>
  <c r="I62" i="8"/>
  <c r="AF59" i="8" s="1"/>
  <c r="H62" i="8"/>
  <c r="AE59" i="8" s="1"/>
  <c r="BU60" i="8" s="1"/>
  <c r="G62" i="8"/>
  <c r="AD59" i="8" s="1"/>
  <c r="F62" i="8"/>
  <c r="AC59" i="8" s="1"/>
  <c r="E62" i="8"/>
  <c r="AB59" i="8" s="1"/>
  <c r="AI140" i="9" s="1"/>
  <c r="D62" i="8"/>
  <c r="AA59" i="8" s="1"/>
  <c r="C62" i="8"/>
  <c r="Z59" i="8" s="1"/>
  <c r="B62" i="8"/>
  <c r="Y59" i="8" s="1"/>
  <c r="AI12" i="9" s="1"/>
  <c r="AI332" i="9" s="1"/>
  <c r="N61" i="8"/>
  <c r="AJ58" i="8" s="1"/>
  <c r="L61" i="8"/>
  <c r="AI58" i="8" s="1"/>
  <c r="K61" i="8"/>
  <c r="AH58" i="8" s="1"/>
  <c r="J61" i="8"/>
  <c r="AG58" i="8" s="1"/>
  <c r="I61" i="8"/>
  <c r="AF58" i="8" s="1"/>
  <c r="H61" i="8"/>
  <c r="AE58" i="8" s="1"/>
  <c r="G61" i="8"/>
  <c r="AD58" i="8" s="1"/>
  <c r="F61" i="8"/>
  <c r="AC58" i="8" s="1"/>
  <c r="BS59" i="8" s="1"/>
  <c r="E61" i="8"/>
  <c r="AB58" i="8" s="1"/>
  <c r="AI139" i="9" s="1"/>
  <c r="D61" i="8"/>
  <c r="AA58" i="8" s="1"/>
  <c r="C61" i="8"/>
  <c r="Z58" i="8" s="1"/>
  <c r="AI43" i="9" s="1"/>
  <c r="B61" i="8"/>
  <c r="Y58" i="8" s="1"/>
  <c r="N59" i="8"/>
  <c r="AJ57" i="8" s="1"/>
  <c r="L59" i="8"/>
  <c r="AI57" i="8" s="1"/>
  <c r="K59" i="8"/>
  <c r="AH57" i="8" s="1"/>
  <c r="J59" i="8"/>
  <c r="AG57" i="8" s="1"/>
  <c r="AI266" i="9" s="1"/>
  <c r="I59" i="8"/>
  <c r="AF57" i="8" s="1"/>
  <c r="H59" i="8"/>
  <c r="AE57" i="8" s="1"/>
  <c r="G59" i="8"/>
  <c r="AD57" i="8" s="1"/>
  <c r="F59" i="8"/>
  <c r="AC57" i="8" s="1"/>
  <c r="E59" i="8"/>
  <c r="AB57" i="8" s="1"/>
  <c r="D59" i="8"/>
  <c r="AA57" i="8" s="1"/>
  <c r="C59" i="8"/>
  <c r="Z57" i="8" s="1"/>
  <c r="B59" i="8"/>
  <c r="Y57" i="8" s="1"/>
  <c r="N58" i="8"/>
  <c r="AJ56" i="8" s="1"/>
  <c r="L58" i="8"/>
  <c r="AI56" i="8" s="1"/>
  <c r="K58" i="8"/>
  <c r="AH56" i="8" s="1"/>
  <c r="AI297" i="9" s="1"/>
  <c r="J58" i="8"/>
  <c r="AG56" i="8" s="1"/>
  <c r="I58" i="8"/>
  <c r="AF56" i="8" s="1"/>
  <c r="H58" i="8"/>
  <c r="AE56" i="8" s="1"/>
  <c r="G58" i="8"/>
  <c r="AD56" i="8" s="1"/>
  <c r="F58" i="8"/>
  <c r="AC56" i="8" s="1"/>
  <c r="E58" i="8"/>
  <c r="AB56" i="8" s="1"/>
  <c r="D58" i="8"/>
  <c r="AA56" i="8" s="1"/>
  <c r="C58" i="8"/>
  <c r="Z56" i="8" s="1"/>
  <c r="B58" i="8"/>
  <c r="Y56" i="8" s="1"/>
  <c r="N57" i="8"/>
  <c r="AJ55" i="8" s="1"/>
  <c r="L57" i="8"/>
  <c r="AI55" i="8" s="1"/>
  <c r="K57" i="8"/>
  <c r="AH55" i="8" s="1"/>
  <c r="AI296" i="9" s="1"/>
  <c r="J57" i="8"/>
  <c r="AG55" i="8" s="1"/>
  <c r="I57" i="8"/>
  <c r="AF55" i="8" s="1"/>
  <c r="H57" i="8"/>
  <c r="AE55" i="8" s="1"/>
  <c r="G57" i="8"/>
  <c r="AD55" i="8" s="1"/>
  <c r="F57" i="8"/>
  <c r="AC55" i="8" s="1"/>
  <c r="E57" i="8"/>
  <c r="AB55" i="8" s="1"/>
  <c r="D57" i="8"/>
  <c r="AA55" i="8" s="1"/>
  <c r="C57" i="8"/>
  <c r="Z55" i="8" s="1"/>
  <c r="B57" i="8"/>
  <c r="Y55" i="8" s="1"/>
  <c r="N56" i="8"/>
  <c r="AJ54" i="8" s="1"/>
  <c r="L56" i="8"/>
  <c r="AI54" i="8" s="1"/>
  <c r="K56" i="8"/>
  <c r="AH54" i="8" s="1"/>
  <c r="J56" i="8"/>
  <c r="AG54" i="8" s="1"/>
  <c r="I56" i="8"/>
  <c r="AF54" i="8" s="1"/>
  <c r="H56" i="8"/>
  <c r="AE54" i="8" s="1"/>
  <c r="G56" i="8"/>
  <c r="AD54" i="8" s="1"/>
  <c r="F56" i="8"/>
  <c r="AC54" i="8" s="1"/>
  <c r="E56" i="8"/>
  <c r="AB54" i="8" s="1"/>
  <c r="D56" i="8"/>
  <c r="AA54" i="8" s="1"/>
  <c r="C56" i="8"/>
  <c r="Z54" i="8" s="1"/>
  <c r="B56" i="8"/>
  <c r="Y54" i="8" s="1"/>
  <c r="N54" i="8"/>
  <c r="AJ53" i="8" s="1"/>
  <c r="L54" i="8"/>
  <c r="AI53" i="8" s="1"/>
  <c r="K54" i="8"/>
  <c r="AH53" i="8" s="1"/>
  <c r="J54" i="8"/>
  <c r="AG53" i="8" s="1"/>
  <c r="I54" i="8"/>
  <c r="AF53" i="8" s="1"/>
  <c r="H54" i="8"/>
  <c r="AE53" i="8" s="1"/>
  <c r="AZ57" i="8" s="1"/>
  <c r="G54" i="8"/>
  <c r="AD53" i="8" s="1"/>
  <c r="F54" i="8"/>
  <c r="AC53" i="8" s="1"/>
  <c r="E54" i="8"/>
  <c r="AB53" i="8" s="1"/>
  <c r="D54" i="8"/>
  <c r="AA53" i="8" s="1"/>
  <c r="C54" i="8"/>
  <c r="Z53" i="8" s="1"/>
  <c r="B54" i="8"/>
  <c r="Y53" i="8" s="1"/>
  <c r="N53" i="8"/>
  <c r="AJ52" i="8" s="1"/>
  <c r="BE56" i="8" s="1"/>
  <c r="L53" i="8"/>
  <c r="AI52" i="8" s="1"/>
  <c r="K53" i="8"/>
  <c r="AH52" i="8" s="1"/>
  <c r="AI293" i="9" s="1"/>
  <c r="J53" i="8"/>
  <c r="AG52" i="8" s="1"/>
  <c r="I53" i="8"/>
  <c r="AF52" i="8" s="1"/>
  <c r="H53" i="8"/>
  <c r="AE52" i="8" s="1"/>
  <c r="G53" i="8"/>
  <c r="AD52" i="8" s="1"/>
  <c r="F53" i="8"/>
  <c r="AC52" i="8" s="1"/>
  <c r="E53" i="8"/>
  <c r="AB52" i="8" s="1"/>
  <c r="D53" i="8"/>
  <c r="AA52" i="8" s="1"/>
  <c r="C53" i="8"/>
  <c r="Z52" i="8" s="1"/>
  <c r="B53" i="8"/>
  <c r="Y52" i="8" s="1"/>
  <c r="N52" i="8"/>
  <c r="AJ51" i="8" s="1"/>
  <c r="L52" i="8"/>
  <c r="AI51" i="8" s="1"/>
  <c r="K52" i="8"/>
  <c r="AH51" i="8" s="1"/>
  <c r="J52" i="8"/>
  <c r="AG51" i="8" s="1"/>
  <c r="I52" i="8"/>
  <c r="AF51" i="8" s="1"/>
  <c r="H52" i="8"/>
  <c r="AE51" i="8" s="1"/>
  <c r="G52" i="8"/>
  <c r="AD51" i="8" s="1"/>
  <c r="F52" i="8"/>
  <c r="AC51" i="8" s="1"/>
  <c r="AX55" i="8" s="1"/>
  <c r="E52" i="8"/>
  <c r="AB51" i="8" s="1"/>
  <c r="D52" i="8"/>
  <c r="AA51" i="8" s="1"/>
  <c r="C52" i="8"/>
  <c r="Z51" i="8" s="1"/>
  <c r="B52" i="8"/>
  <c r="Y51" i="8" s="1"/>
  <c r="N51" i="8"/>
  <c r="AJ50" i="8" s="1"/>
  <c r="L51" i="8"/>
  <c r="AI50" i="8" s="1"/>
  <c r="K51" i="8"/>
  <c r="AH50" i="8" s="1"/>
  <c r="J51" i="8"/>
  <c r="AG50" i="8" s="1"/>
  <c r="I51" i="8"/>
  <c r="AF50" i="8" s="1"/>
  <c r="H51" i="8"/>
  <c r="AE50" i="8" s="1"/>
  <c r="G51" i="8"/>
  <c r="AD50" i="8" s="1"/>
  <c r="F51" i="8"/>
  <c r="AC50" i="8" s="1"/>
  <c r="E51" i="8"/>
  <c r="AB50" i="8" s="1"/>
  <c r="D51" i="8"/>
  <c r="AA50" i="8" s="1"/>
  <c r="C51" i="8"/>
  <c r="Z50" i="8" s="1"/>
  <c r="B51" i="8"/>
  <c r="Y50" i="8" s="1"/>
  <c r="N49" i="8"/>
  <c r="AJ49" i="8" s="1"/>
  <c r="L49" i="8"/>
  <c r="AI49" i="8" s="1"/>
  <c r="K49" i="8"/>
  <c r="AH49" i="8" s="1"/>
  <c r="J49" i="8"/>
  <c r="AG49" i="8" s="1"/>
  <c r="BB53" i="8" s="1"/>
  <c r="C262" i="9" s="1"/>
  <c r="I49" i="8"/>
  <c r="AF49" i="8" s="1"/>
  <c r="H49" i="8"/>
  <c r="AE49" i="8" s="1"/>
  <c r="G49" i="8"/>
  <c r="AD49" i="8" s="1"/>
  <c r="F49" i="8"/>
  <c r="AC49" i="8" s="1"/>
  <c r="AX53" i="8" s="1"/>
  <c r="E49" i="8"/>
  <c r="AB49" i="8" s="1"/>
  <c r="D49" i="8"/>
  <c r="AA49" i="8" s="1"/>
  <c r="C49" i="8"/>
  <c r="Z49" i="8" s="1"/>
  <c r="B49" i="8"/>
  <c r="Y49" i="8" s="1"/>
  <c r="N48" i="8"/>
  <c r="AJ48" i="8" s="1"/>
  <c r="L48" i="8"/>
  <c r="AI48" i="8" s="1"/>
  <c r="K48" i="8"/>
  <c r="AH48" i="8" s="1"/>
  <c r="J48" i="8"/>
  <c r="AG48" i="8" s="1"/>
  <c r="I48" i="8"/>
  <c r="AF48" i="8" s="1"/>
  <c r="H48" i="8"/>
  <c r="AE48" i="8" s="1"/>
  <c r="G48" i="8"/>
  <c r="AD48" i="8" s="1"/>
  <c r="F48" i="8"/>
  <c r="AC48" i="8" s="1"/>
  <c r="E48" i="8"/>
  <c r="AB48" i="8" s="1"/>
  <c r="D48" i="8"/>
  <c r="AA48" i="8" s="1"/>
  <c r="C48" i="8"/>
  <c r="Z48" i="8" s="1"/>
  <c r="B48" i="8"/>
  <c r="Y48" i="8" s="1"/>
  <c r="N47" i="8"/>
  <c r="AJ47" i="8" s="1"/>
  <c r="L47" i="8"/>
  <c r="AI47" i="8" s="1"/>
  <c r="K47" i="8"/>
  <c r="AH47" i="8" s="1"/>
  <c r="J47" i="8"/>
  <c r="AG47" i="8" s="1"/>
  <c r="I47" i="8"/>
  <c r="AF47" i="8" s="1"/>
  <c r="H47" i="8"/>
  <c r="AE47" i="8" s="1"/>
  <c r="G47" i="8"/>
  <c r="AD47" i="8" s="1"/>
  <c r="F47" i="8"/>
  <c r="AC47" i="8" s="1"/>
  <c r="E47" i="8"/>
  <c r="AB47" i="8" s="1"/>
  <c r="D47" i="8"/>
  <c r="AA47" i="8" s="1"/>
  <c r="C47" i="8"/>
  <c r="Z47" i="8" s="1"/>
  <c r="B47" i="8"/>
  <c r="Y47" i="8" s="1"/>
  <c r="N46" i="8"/>
  <c r="AJ46" i="8" s="1"/>
  <c r="L46" i="8"/>
  <c r="AI46" i="8" s="1"/>
  <c r="K46" i="8"/>
  <c r="AH46" i="8" s="1"/>
  <c r="J46" i="8"/>
  <c r="AG46" i="8" s="1"/>
  <c r="I46" i="8"/>
  <c r="AF46" i="8" s="1"/>
  <c r="H46" i="8"/>
  <c r="AE46" i="8" s="1"/>
  <c r="G46" i="8"/>
  <c r="AD46" i="8" s="1"/>
  <c r="F46" i="8"/>
  <c r="AC46" i="8" s="1"/>
  <c r="E46" i="8"/>
  <c r="AB46" i="8" s="1"/>
  <c r="D46" i="8"/>
  <c r="AA46" i="8" s="1"/>
  <c r="C46" i="8"/>
  <c r="Z46" i="8" s="1"/>
  <c r="B46" i="8"/>
  <c r="Y46" i="8" s="1"/>
  <c r="BE13" i="8" l="1"/>
  <c r="BH7" i="8"/>
  <c r="E99" i="9" s="1"/>
  <c r="BI24" i="8"/>
  <c r="BD16" i="8"/>
  <c r="CA8" i="8"/>
  <c r="BH10" i="8"/>
  <c r="E102" i="9" s="1"/>
  <c r="BL14" i="8"/>
  <c r="E234" i="9" s="1"/>
  <c r="BG26" i="8"/>
  <c r="BC19" i="8"/>
  <c r="E303" i="9" s="1"/>
  <c r="BH25" i="8"/>
  <c r="E117" i="9" s="1"/>
  <c r="BL16" i="8"/>
  <c r="E236" i="9" s="1"/>
  <c r="BF22" i="8"/>
  <c r="AJ302" i="9"/>
  <c r="AJ318" i="9"/>
  <c r="AJ317" i="9"/>
  <c r="AJ315" i="9"/>
  <c r="AJ316" i="9"/>
  <c r="BO6" i="8"/>
  <c r="AJ29" i="9"/>
  <c r="AJ30" i="9"/>
  <c r="AJ27" i="9"/>
  <c r="AJ28" i="9"/>
  <c r="AJ78" i="9"/>
  <c r="AJ92" i="9"/>
  <c r="AJ93" i="9"/>
  <c r="AJ94" i="9"/>
  <c r="AJ91" i="9"/>
  <c r="BE34" i="8"/>
  <c r="BZ31" i="8"/>
  <c r="CE4" i="8"/>
  <c r="AJ126" i="9"/>
  <c r="AJ124" i="9"/>
  <c r="AJ125" i="9"/>
  <c r="AJ123" i="9"/>
  <c r="AJ253" i="9"/>
  <c r="AJ252" i="9"/>
  <c r="AJ254" i="9"/>
  <c r="AJ251" i="9"/>
  <c r="CB21" i="8"/>
  <c r="CF26" i="8"/>
  <c r="F214" i="9" s="1"/>
  <c r="BL29" i="8"/>
  <c r="E249" i="9" s="1"/>
  <c r="AJ291" i="9"/>
  <c r="BC15" i="8"/>
  <c r="E299" i="9" s="1"/>
  <c r="AJ142" i="9"/>
  <c r="AJ155" i="9"/>
  <c r="AJ156" i="9"/>
  <c r="AJ158" i="9"/>
  <c r="AJ157" i="9"/>
  <c r="AU23" i="8"/>
  <c r="E51" i="9" s="1"/>
  <c r="CB16" i="8"/>
  <c r="CA19" i="8"/>
  <c r="BG21" i="8"/>
  <c r="AJ46" i="9"/>
  <c r="AJ60" i="9"/>
  <c r="AJ62" i="9"/>
  <c r="AJ61" i="9"/>
  <c r="AJ59" i="9"/>
  <c r="AJ206" i="9"/>
  <c r="AJ222" i="9"/>
  <c r="AJ219" i="9"/>
  <c r="AJ220" i="9"/>
  <c r="AJ221" i="9"/>
  <c r="BK26" i="8"/>
  <c r="E214" i="9" s="1"/>
  <c r="BI28" i="8"/>
  <c r="BI32" i="8"/>
  <c r="AJ285" i="9"/>
  <c r="AJ284" i="9"/>
  <c r="AJ286" i="9"/>
  <c r="AJ283" i="9"/>
  <c r="BS20" i="8"/>
  <c r="BU21" i="8"/>
  <c r="BY21" i="8"/>
  <c r="BS22" i="8"/>
  <c r="BU23" i="8"/>
  <c r="AJ85" i="9"/>
  <c r="AJ87" i="9"/>
  <c r="AV31" i="8"/>
  <c r="E91" i="9" s="1"/>
  <c r="BZ28" i="8"/>
  <c r="BE32" i="8"/>
  <c r="CC4" i="8"/>
  <c r="CG4" i="8"/>
  <c r="CD5" i="8"/>
  <c r="CA6" i="8"/>
  <c r="CE6" i="8"/>
  <c r="CD9" i="8"/>
  <c r="AJ188" i="9"/>
  <c r="AJ190" i="9"/>
  <c r="AJ187" i="9"/>
  <c r="AJ189" i="9"/>
  <c r="BL24" i="8"/>
  <c r="E244" i="9" s="1"/>
  <c r="BJ26" i="8"/>
  <c r="E182" i="9" s="1"/>
  <c r="BH28" i="8"/>
  <c r="E120" i="9" s="1"/>
  <c r="BH32" i="8"/>
  <c r="E124" i="9" s="1"/>
  <c r="AU34" i="8"/>
  <c r="E62" i="9" s="1"/>
  <c r="BP31" i="8"/>
  <c r="F59" i="9" s="1"/>
  <c r="BT31" i="8"/>
  <c r="AY34" i="8"/>
  <c r="BX31" i="8"/>
  <c r="F315" i="9" s="1"/>
  <c r="BC34" i="8"/>
  <c r="E318" i="9" s="1"/>
  <c r="CB30" i="8"/>
  <c r="BG34" i="8"/>
  <c r="CB31" i="8"/>
  <c r="BK34" i="8"/>
  <c r="E222" i="9" s="1"/>
  <c r="CF31" i="8"/>
  <c r="F219" i="9" s="1"/>
  <c r="AJ89" i="9"/>
  <c r="AV33" i="8"/>
  <c r="E93" i="9" s="1"/>
  <c r="BS31" i="8"/>
  <c r="AX34" i="8"/>
  <c r="BF30" i="8"/>
  <c r="BF34" i="8"/>
  <c r="CA31" i="8"/>
  <c r="BJ34" i="8"/>
  <c r="E190" i="9" s="1"/>
  <c r="CE31" i="8"/>
  <c r="F187" i="9" s="1"/>
  <c r="BO31" i="8"/>
  <c r="F27" i="9" s="1"/>
  <c r="AT34" i="8"/>
  <c r="E30" i="9" s="1"/>
  <c r="BQ31" i="8"/>
  <c r="F91" i="9" s="1"/>
  <c r="AV34" i="8"/>
  <c r="E94" i="9" s="1"/>
  <c r="BU31" i="8"/>
  <c r="AZ34" i="8"/>
  <c r="BD34" i="8"/>
  <c r="BY31" i="8"/>
  <c r="CC31" i="8"/>
  <c r="F123" i="9" s="1"/>
  <c r="BH34" i="8"/>
  <c r="E126" i="9" s="1"/>
  <c r="CG31" i="8"/>
  <c r="F251" i="9" s="1"/>
  <c r="BL34" i="8"/>
  <c r="E254" i="9" s="1"/>
  <c r="BB34" i="8"/>
  <c r="E286" i="9" s="1"/>
  <c r="BW31" i="8"/>
  <c r="F283" i="9" s="1"/>
  <c r="BR31" i="8"/>
  <c r="F155" i="9" s="1"/>
  <c r="AW34" i="8"/>
  <c r="E158" i="9" s="1"/>
  <c r="BA34" i="8"/>
  <c r="BV31" i="8"/>
  <c r="CD31" i="8"/>
  <c r="BI34" i="8"/>
  <c r="BK30" i="8"/>
  <c r="E218" i="9" s="1"/>
  <c r="BC11" i="8"/>
  <c r="E295" i="9" s="1"/>
  <c r="BL8" i="8"/>
  <c r="E228" i="9" s="1"/>
  <c r="BP4" i="8"/>
  <c r="BT4" i="8"/>
  <c r="BX4" i="8"/>
  <c r="BR5" i="8"/>
  <c r="BV5" i="8"/>
  <c r="BP6" i="8"/>
  <c r="BT6" i="8"/>
  <c r="BX6" i="8"/>
  <c r="BV7" i="8"/>
  <c r="BT8" i="8"/>
  <c r="BT10" i="8"/>
  <c r="AJ139" i="9"/>
  <c r="AJ143" i="9"/>
  <c r="AJ147" i="9"/>
  <c r="CD4" i="8"/>
  <c r="CA5" i="8"/>
  <c r="CE5" i="8"/>
  <c r="CB6" i="8"/>
  <c r="CF6" i="8"/>
  <c r="BO4" i="8"/>
  <c r="BH12" i="8"/>
  <c r="E104" i="9" s="1"/>
  <c r="AT14" i="8"/>
  <c r="E10" i="9" s="1"/>
  <c r="AT18" i="8"/>
  <c r="E14" i="9" s="1"/>
  <c r="BD8" i="8"/>
  <c r="BD12" i="8"/>
  <c r="CA4" i="8"/>
  <c r="CB5" i="8"/>
  <c r="CF5" i="8"/>
  <c r="CC6" i="8"/>
  <c r="CG6" i="8"/>
  <c r="BL10" i="8"/>
  <c r="E230" i="9" s="1"/>
  <c r="BV51" i="8"/>
  <c r="BU47" i="8"/>
  <c r="BY47" i="8"/>
  <c r="BR48" i="8"/>
  <c r="BV48" i="8"/>
  <c r="BZ48" i="8"/>
  <c r="BA56" i="8"/>
  <c r="BS53" i="8"/>
  <c r="BR47" i="8"/>
  <c r="BV47" i="8"/>
  <c r="BZ47" i="8"/>
  <c r="BO48" i="8"/>
  <c r="BS48" i="8"/>
  <c r="BW48" i="8"/>
  <c r="BP49" i="8"/>
  <c r="BT49" i="8"/>
  <c r="BX49" i="8"/>
  <c r="BU50" i="8"/>
  <c r="BY50" i="8"/>
  <c r="BS56" i="8"/>
  <c r="AI267" i="9"/>
  <c r="AI268" i="9"/>
  <c r="AI307" i="9"/>
  <c r="AW50" i="8"/>
  <c r="C131" i="9" s="1"/>
  <c r="BA50" i="8"/>
  <c r="BE50" i="8"/>
  <c r="BP47" i="8"/>
  <c r="BQ48" i="8"/>
  <c r="BV57" i="8"/>
  <c r="BU58" i="8"/>
  <c r="AW56" i="8"/>
  <c r="C137" i="9" s="1"/>
  <c r="AI133" i="9"/>
  <c r="BC58" i="8"/>
  <c r="C299" i="9" s="1"/>
  <c r="AI295" i="9"/>
  <c r="BS47" i="8"/>
  <c r="BW47" i="8"/>
  <c r="BB55" i="8"/>
  <c r="C264" i="9" s="1"/>
  <c r="AI260" i="9"/>
  <c r="AW54" i="8"/>
  <c r="C135" i="9" s="1"/>
  <c r="AI135" i="9"/>
  <c r="BB59" i="8"/>
  <c r="C268" i="9" s="1"/>
  <c r="AI264" i="9"/>
  <c r="BC60" i="8"/>
  <c r="C301" i="9" s="1"/>
  <c r="AI301" i="9"/>
  <c r="AY50" i="8"/>
  <c r="BC50" i="8"/>
  <c r="C291" i="9" s="1"/>
  <c r="AI291" i="9"/>
  <c r="BW53" i="8"/>
  <c r="D262" i="9" s="1"/>
  <c r="AI262" i="9"/>
  <c r="AW60" i="8"/>
  <c r="C141" i="9" s="1"/>
  <c r="AI141" i="9"/>
  <c r="BE60" i="8"/>
  <c r="AI136" i="9"/>
  <c r="BW56" i="8"/>
  <c r="D265" i="9" s="1"/>
  <c r="AI265" i="9"/>
  <c r="BC61" i="8"/>
  <c r="C302" i="9" s="1"/>
  <c r="AI298" i="9"/>
  <c r="BT47" i="8"/>
  <c r="BX47" i="8"/>
  <c r="BU48" i="8"/>
  <c r="BY48" i="8"/>
  <c r="BR49" i="8"/>
  <c r="BV49" i="8"/>
  <c r="BZ49" i="8"/>
  <c r="AX50" i="8"/>
  <c r="BB50" i="8"/>
  <c r="C259" i="9" s="1"/>
  <c r="AI259" i="9"/>
  <c r="BT51" i="8"/>
  <c r="BX51" i="8"/>
  <c r="D292" i="9" s="1"/>
  <c r="AX291" i="9" s="1"/>
  <c r="AI292" i="9"/>
  <c r="AZ56" i="8"/>
  <c r="BU52" i="8"/>
  <c r="BY52" i="8"/>
  <c r="BR53" i="8"/>
  <c r="D134" i="9" s="1"/>
  <c r="AI134" i="9"/>
  <c r="BV53" i="8"/>
  <c r="BZ53" i="8"/>
  <c r="BW54" i="8"/>
  <c r="D263" i="9" s="1"/>
  <c r="AI263" i="9"/>
  <c r="BR57" i="8"/>
  <c r="D138" i="9" s="1"/>
  <c r="AI138" i="9"/>
  <c r="BZ57" i="8"/>
  <c r="AI143" i="9"/>
  <c r="AI145" i="9"/>
  <c r="AI147" i="9"/>
  <c r="BY49" i="8"/>
  <c r="AI131" i="9"/>
  <c r="AW51" i="8"/>
  <c r="C132" i="9" s="1"/>
  <c r="AI132" i="9"/>
  <c r="BE51" i="8"/>
  <c r="BR51" i="8"/>
  <c r="D132" i="9" s="1"/>
  <c r="BS52" i="8"/>
  <c r="BW52" i="8"/>
  <c r="D261" i="9" s="1"/>
  <c r="AX260" i="9" s="1"/>
  <c r="AI261" i="9"/>
  <c r="AY57" i="8"/>
  <c r="BC57" i="8"/>
  <c r="C298" i="9" s="1"/>
  <c r="AI294" i="9"/>
  <c r="BE59" i="8"/>
  <c r="AI137" i="9"/>
  <c r="BX59" i="8"/>
  <c r="D300" i="9" s="1"/>
  <c r="AI300" i="9"/>
  <c r="BW60" i="8"/>
  <c r="D269" i="9" s="1"/>
  <c r="AI269" i="9"/>
  <c r="BB61" i="8"/>
  <c r="C270" i="9" s="1"/>
  <c r="AI270" i="9"/>
  <c r="BQ47" i="8"/>
  <c r="BA60" i="8"/>
  <c r="AI272" i="9"/>
  <c r="AI273" i="9"/>
  <c r="BO65" i="8"/>
  <c r="D18" i="9" s="1"/>
  <c r="AY5" i="9" s="1"/>
  <c r="AI274" i="9"/>
  <c r="AI275" i="9"/>
  <c r="BS60" i="8"/>
  <c r="AI303" i="9"/>
  <c r="AI304" i="9"/>
  <c r="BT64" i="8"/>
  <c r="AI306" i="9"/>
  <c r="BZ51" i="8"/>
  <c r="BT53" i="8"/>
  <c r="BT48" i="8"/>
  <c r="BX48" i="8"/>
  <c r="BU49" i="8"/>
  <c r="BA55" i="8"/>
  <c r="AI299" i="9"/>
  <c r="BY54" i="8"/>
  <c r="BQ49" i="8"/>
  <c r="BT59" i="8"/>
  <c r="BX53" i="8"/>
  <c r="D294" i="9" s="1"/>
  <c r="BQ19" i="8"/>
  <c r="F79" i="9" s="1"/>
  <c r="AJ79" i="9"/>
  <c r="BQ21" i="8"/>
  <c r="F81" i="9" s="1"/>
  <c r="AJ81" i="9"/>
  <c r="BW22" i="8"/>
  <c r="F274" i="9" s="1"/>
  <c r="AJ274" i="9"/>
  <c r="BQ23" i="8"/>
  <c r="F83" i="9" s="1"/>
  <c r="AJ83" i="9"/>
  <c r="AJ280" i="9"/>
  <c r="AJ282" i="9"/>
  <c r="BZ8" i="8"/>
  <c r="BE8" i="8"/>
  <c r="BZ16" i="8"/>
  <c r="BE16" i="8"/>
  <c r="BO5" i="8"/>
  <c r="AJ5" i="9"/>
  <c r="BO9" i="8"/>
  <c r="F5" i="9" s="1"/>
  <c r="AT9" i="8"/>
  <c r="E5" i="9" s="1"/>
  <c r="AJ9" i="9"/>
  <c r="AT13" i="8"/>
  <c r="E9" i="9" s="1"/>
  <c r="AJ13" i="9"/>
  <c r="BO17" i="8"/>
  <c r="F13" i="9" s="1"/>
  <c r="AT17" i="8"/>
  <c r="E13" i="9" s="1"/>
  <c r="AJ17" i="9"/>
  <c r="BO21" i="8"/>
  <c r="F17" i="9" s="1"/>
  <c r="AT21" i="8"/>
  <c r="E17" i="9" s="1"/>
  <c r="AJ21" i="9"/>
  <c r="BO25" i="8"/>
  <c r="F21" i="9" s="1"/>
  <c r="AT25" i="8"/>
  <c r="E21" i="9" s="1"/>
  <c r="AJ25" i="9"/>
  <c r="BO29" i="8"/>
  <c r="F25" i="9" s="1"/>
  <c r="BR7" i="8"/>
  <c r="F131" i="9" s="1"/>
  <c r="AJ131" i="9"/>
  <c r="BP8" i="8"/>
  <c r="F36" i="9" s="1"/>
  <c r="AJ36" i="9"/>
  <c r="BX8" i="8"/>
  <c r="F292" i="9" s="1"/>
  <c r="AJ292" i="9"/>
  <c r="BR9" i="8"/>
  <c r="F133" i="9" s="1"/>
  <c r="AJ133" i="9"/>
  <c r="AW9" i="8"/>
  <c r="E133" i="9" s="1"/>
  <c r="BV9" i="8"/>
  <c r="BA9" i="8"/>
  <c r="BP10" i="8"/>
  <c r="F38" i="9" s="1"/>
  <c r="AJ38" i="9"/>
  <c r="BX10" i="8"/>
  <c r="F294" i="9" s="1"/>
  <c r="AJ294" i="9"/>
  <c r="BR11" i="8"/>
  <c r="F135" i="9" s="1"/>
  <c r="AJ135" i="9"/>
  <c r="AJ137" i="9"/>
  <c r="AW13" i="8"/>
  <c r="E137" i="9" s="1"/>
  <c r="BA13" i="8"/>
  <c r="AJ141" i="9"/>
  <c r="AW17" i="8"/>
  <c r="E141" i="9" s="1"/>
  <c r="BA17" i="8"/>
  <c r="AJ48" i="9"/>
  <c r="AJ304" i="9"/>
  <c r="AJ145" i="9"/>
  <c r="AW21" i="8"/>
  <c r="E145" i="9" s="1"/>
  <c r="BA21" i="8"/>
  <c r="AJ50" i="9"/>
  <c r="AJ306" i="9"/>
  <c r="AJ52" i="9"/>
  <c r="AJ308" i="9"/>
  <c r="AJ149" i="9"/>
  <c r="AJ54" i="9"/>
  <c r="AJ310" i="9"/>
  <c r="AJ151" i="9"/>
  <c r="AJ56" i="9"/>
  <c r="AJ312" i="9"/>
  <c r="AJ153" i="9"/>
  <c r="AJ58" i="9"/>
  <c r="AJ314" i="9"/>
  <c r="BZ5" i="8"/>
  <c r="BZ13" i="8"/>
  <c r="BZ17" i="8"/>
  <c r="BZ21" i="8"/>
  <c r="BE21" i="8"/>
  <c r="BZ25" i="8"/>
  <c r="BE25" i="8"/>
  <c r="BZ29" i="8"/>
  <c r="BE29" i="8"/>
  <c r="AJ99" i="9"/>
  <c r="CC7" i="8"/>
  <c r="F99" i="9" s="1"/>
  <c r="AJ227" i="9"/>
  <c r="CG7" i="8"/>
  <c r="F227" i="9" s="1"/>
  <c r="CD8" i="8"/>
  <c r="BI8" i="8"/>
  <c r="CA9" i="8"/>
  <c r="BF9" i="8"/>
  <c r="AJ165" i="9"/>
  <c r="CE9" i="8"/>
  <c r="F165" i="9" s="1"/>
  <c r="BJ9" i="8"/>
  <c r="E165" i="9" s="1"/>
  <c r="BG10" i="8"/>
  <c r="CB10" i="8"/>
  <c r="AJ198" i="9"/>
  <c r="CF10" i="8"/>
  <c r="F198" i="9" s="1"/>
  <c r="BK10" i="8"/>
  <c r="E198" i="9" s="1"/>
  <c r="AJ103" i="9"/>
  <c r="CC11" i="8"/>
  <c r="F103" i="9" s="1"/>
  <c r="AJ231" i="9"/>
  <c r="CG11" i="8"/>
  <c r="F231" i="9" s="1"/>
  <c r="CD12" i="8"/>
  <c r="BI12" i="8"/>
  <c r="CA13" i="8"/>
  <c r="BF13" i="8"/>
  <c r="AJ169" i="9"/>
  <c r="CE13" i="8"/>
  <c r="F169" i="9" s="1"/>
  <c r="BJ13" i="8"/>
  <c r="E169" i="9" s="1"/>
  <c r="CB14" i="8"/>
  <c r="BG14" i="8"/>
  <c r="AJ202" i="9"/>
  <c r="BK14" i="8"/>
  <c r="E202" i="9" s="1"/>
  <c r="AJ107" i="9"/>
  <c r="CC15" i="8"/>
  <c r="F107" i="9" s="1"/>
  <c r="AJ235" i="9"/>
  <c r="CG15" i="8"/>
  <c r="F235" i="9" s="1"/>
  <c r="BI16" i="8"/>
  <c r="CA17" i="8"/>
  <c r="BF17" i="8"/>
  <c r="AJ173" i="9"/>
  <c r="CE17" i="8"/>
  <c r="F173" i="9" s="1"/>
  <c r="BJ17" i="8"/>
  <c r="E173" i="9" s="1"/>
  <c r="BG18" i="8"/>
  <c r="BJ21" i="8"/>
  <c r="E177" i="9" s="1"/>
  <c r="BL7" i="8"/>
  <c r="E227" i="9" s="1"/>
  <c r="BE9" i="8"/>
  <c r="BI13" i="8"/>
  <c r="BH16" i="8"/>
  <c r="E108" i="9" s="1"/>
  <c r="BH19" i="8"/>
  <c r="E111" i="9" s="1"/>
  <c r="AT29" i="8"/>
  <c r="E25" i="9" s="1"/>
  <c r="CF14" i="8"/>
  <c r="F202" i="9" s="1"/>
  <c r="AJ4" i="9"/>
  <c r="BO8" i="8"/>
  <c r="F4" i="9" s="1"/>
  <c r="AT8" i="8"/>
  <c r="E4" i="9" s="1"/>
  <c r="AJ12" i="9"/>
  <c r="BO16" i="8"/>
  <c r="F12" i="9" s="1"/>
  <c r="AT16" i="8"/>
  <c r="E12" i="9" s="1"/>
  <c r="AJ20" i="9"/>
  <c r="BO24" i="8"/>
  <c r="F20" i="9" s="1"/>
  <c r="AT24" i="8"/>
  <c r="E20" i="9" s="1"/>
  <c r="BW10" i="8"/>
  <c r="F262" i="9" s="1"/>
  <c r="AJ262" i="9"/>
  <c r="BQ11" i="8"/>
  <c r="F71" i="9" s="1"/>
  <c r="AJ71" i="9"/>
  <c r="BQ15" i="8"/>
  <c r="F75" i="9" s="1"/>
  <c r="AJ75" i="9"/>
  <c r="BW18" i="8"/>
  <c r="F270" i="9" s="1"/>
  <c r="AJ270" i="9"/>
  <c r="AJ100" i="9"/>
  <c r="CC8" i="8"/>
  <c r="F100" i="9" s="1"/>
  <c r="AJ259" i="9"/>
  <c r="AJ68" i="9"/>
  <c r="AV8" i="8"/>
  <c r="E68" i="9" s="1"/>
  <c r="AZ8" i="8"/>
  <c r="AX9" i="8"/>
  <c r="BB9" i="8"/>
  <c r="E261" i="9" s="1"/>
  <c r="AJ261" i="9"/>
  <c r="AJ263" i="9"/>
  <c r="AJ72" i="9"/>
  <c r="AV12" i="8"/>
  <c r="E72" i="9" s="1"/>
  <c r="AZ12" i="8"/>
  <c r="AX13" i="8"/>
  <c r="BB13" i="8"/>
  <c r="E265" i="9" s="1"/>
  <c r="AJ265" i="9"/>
  <c r="AJ267" i="9"/>
  <c r="AJ76" i="9"/>
  <c r="AV16" i="8"/>
  <c r="E76" i="9" s="1"/>
  <c r="AZ16" i="8"/>
  <c r="AX17" i="8"/>
  <c r="BB17" i="8"/>
  <c r="E269" i="9" s="1"/>
  <c r="AJ269" i="9"/>
  <c r="AJ271" i="9"/>
  <c r="AJ80" i="9"/>
  <c r="AZ20" i="8"/>
  <c r="BD20" i="8"/>
  <c r="AX21" i="8"/>
  <c r="BB21" i="8"/>
  <c r="E273" i="9" s="1"/>
  <c r="AJ273" i="9"/>
  <c r="AJ82" i="9"/>
  <c r="AJ275" i="9"/>
  <c r="AJ84" i="9"/>
  <c r="AJ277" i="9"/>
  <c r="AJ86" i="9"/>
  <c r="AJ279" i="9"/>
  <c r="AJ88" i="9"/>
  <c r="AJ281" i="9"/>
  <c r="AJ90" i="9"/>
  <c r="BZ6" i="8"/>
  <c r="BZ10" i="8"/>
  <c r="BE10" i="8"/>
  <c r="BZ14" i="8"/>
  <c r="BE14" i="8"/>
  <c r="BZ18" i="8"/>
  <c r="BE18" i="8"/>
  <c r="BZ22" i="8"/>
  <c r="BE22" i="8"/>
  <c r="BZ26" i="8"/>
  <c r="BE26" i="8"/>
  <c r="BZ30" i="8"/>
  <c r="BE30" i="8"/>
  <c r="CD7" i="8"/>
  <c r="BI7" i="8"/>
  <c r="BF8" i="8"/>
  <c r="AJ164" i="9"/>
  <c r="CE8" i="8"/>
  <c r="F164" i="9" s="1"/>
  <c r="BJ8" i="8"/>
  <c r="E164" i="9" s="1"/>
  <c r="CB9" i="8"/>
  <c r="BG9" i="8"/>
  <c r="AJ197" i="9"/>
  <c r="CF9" i="8"/>
  <c r="F197" i="9" s="1"/>
  <c r="BK9" i="8"/>
  <c r="E197" i="9" s="1"/>
  <c r="AJ102" i="9"/>
  <c r="CC10" i="8"/>
  <c r="F102" i="9" s="1"/>
  <c r="AJ230" i="9"/>
  <c r="CG10" i="8"/>
  <c r="F230" i="9" s="1"/>
  <c r="CD11" i="8"/>
  <c r="BI11" i="8"/>
  <c r="CA12" i="8"/>
  <c r="BF12" i="8"/>
  <c r="AJ168" i="9"/>
  <c r="CE12" i="8"/>
  <c r="F168" i="9" s="1"/>
  <c r="BJ12" i="8"/>
  <c r="E168" i="9" s="1"/>
  <c r="CB13" i="8"/>
  <c r="BG13" i="8"/>
  <c r="AJ201" i="9"/>
  <c r="CF13" i="8"/>
  <c r="F201" i="9" s="1"/>
  <c r="BK13" i="8"/>
  <c r="E201" i="9" s="1"/>
  <c r="AJ106" i="9"/>
  <c r="CC14" i="8"/>
  <c r="F106" i="9" s="1"/>
  <c r="AJ234" i="9"/>
  <c r="CG14" i="8"/>
  <c r="F234" i="9" s="1"/>
  <c r="CD15" i="8"/>
  <c r="BI15" i="8"/>
  <c r="CA16" i="8"/>
  <c r="BF16" i="8"/>
  <c r="AJ172" i="9"/>
  <c r="CE16" i="8"/>
  <c r="F172" i="9" s="1"/>
  <c r="BJ16" i="8"/>
  <c r="E172" i="9" s="1"/>
  <c r="CB17" i="8"/>
  <c r="BG17" i="8"/>
  <c r="AJ205" i="9"/>
  <c r="CF17" i="8"/>
  <c r="F205" i="9" s="1"/>
  <c r="BK17" i="8"/>
  <c r="E205" i="9" s="1"/>
  <c r="AJ110" i="9"/>
  <c r="CC18" i="8"/>
  <c r="F110" i="9" s="1"/>
  <c r="AJ238" i="9"/>
  <c r="CG18" i="8"/>
  <c r="F238" i="9" s="1"/>
  <c r="CD19" i="8"/>
  <c r="BI19" i="8"/>
  <c r="CA20" i="8"/>
  <c r="BF20" i="8"/>
  <c r="AJ176" i="9"/>
  <c r="CE20" i="8"/>
  <c r="F176" i="9" s="1"/>
  <c r="AJ209" i="9"/>
  <c r="CF21" i="8"/>
  <c r="F209" i="9" s="1"/>
  <c r="BK21" i="8"/>
  <c r="E209" i="9" s="1"/>
  <c r="AJ114" i="9"/>
  <c r="CC22" i="8"/>
  <c r="F114" i="9" s="1"/>
  <c r="BH22" i="8"/>
  <c r="E114" i="9" s="1"/>
  <c r="AJ242" i="9"/>
  <c r="CG22" i="8"/>
  <c r="F242" i="9" s="1"/>
  <c r="BL22" i="8"/>
  <c r="E242" i="9" s="1"/>
  <c r="CD23" i="8"/>
  <c r="BI23" i="8"/>
  <c r="CA24" i="8"/>
  <c r="BF24" i="8"/>
  <c r="AJ180" i="9"/>
  <c r="CE24" i="8"/>
  <c r="F180" i="9" s="1"/>
  <c r="BJ24" i="8"/>
  <c r="E180" i="9" s="1"/>
  <c r="CB25" i="8"/>
  <c r="BG25" i="8"/>
  <c r="AJ213" i="9"/>
  <c r="CF25" i="8"/>
  <c r="F213" i="9" s="1"/>
  <c r="BK25" i="8"/>
  <c r="E213" i="9" s="1"/>
  <c r="AJ118" i="9"/>
  <c r="CC26" i="8"/>
  <c r="F118" i="9" s="1"/>
  <c r="BH26" i="8"/>
  <c r="E118" i="9" s="1"/>
  <c r="AJ246" i="9"/>
  <c r="CG26" i="8"/>
  <c r="F246" i="9" s="1"/>
  <c r="BL26" i="8"/>
  <c r="E246" i="9" s="1"/>
  <c r="CD27" i="8"/>
  <c r="BI27" i="8"/>
  <c r="CA28" i="8"/>
  <c r="BF28" i="8"/>
  <c r="AJ184" i="9"/>
  <c r="CE28" i="8"/>
  <c r="F184" i="9" s="1"/>
  <c r="BJ28" i="8"/>
  <c r="E184" i="9" s="1"/>
  <c r="CB29" i="8"/>
  <c r="BG29" i="8"/>
  <c r="AJ217" i="9"/>
  <c r="CF29" i="8"/>
  <c r="F217" i="9" s="1"/>
  <c r="BK29" i="8"/>
  <c r="E217" i="9" s="1"/>
  <c r="AJ122" i="9"/>
  <c r="CC30" i="8"/>
  <c r="F122" i="9" s="1"/>
  <c r="BH30" i="8"/>
  <c r="E122" i="9" s="1"/>
  <c r="AJ250" i="9"/>
  <c r="CG30" i="8"/>
  <c r="F250" i="9" s="1"/>
  <c r="BL30" i="8"/>
  <c r="E250" i="9" s="1"/>
  <c r="BI9" i="8"/>
  <c r="BH15" i="8"/>
  <c r="E107" i="9" s="1"/>
  <c r="BH18" i="8"/>
  <c r="E110" i="9" s="1"/>
  <c r="AV20" i="8"/>
  <c r="E80" i="9" s="1"/>
  <c r="BO10" i="8"/>
  <c r="F6" i="9" s="1"/>
  <c r="CD16" i="8"/>
  <c r="AJ8" i="9"/>
  <c r="BO12" i="8"/>
  <c r="F8" i="9" s="1"/>
  <c r="AT12" i="8"/>
  <c r="E8" i="9" s="1"/>
  <c r="AJ16" i="9"/>
  <c r="BO20" i="8"/>
  <c r="F16" i="9" s="1"/>
  <c r="AT20" i="8"/>
  <c r="E16" i="9" s="1"/>
  <c r="AJ24" i="9"/>
  <c r="BO28" i="8"/>
  <c r="F24" i="9" s="1"/>
  <c r="AT28" i="8"/>
  <c r="E24" i="9" s="1"/>
  <c r="BQ7" i="8"/>
  <c r="F67" i="9" s="1"/>
  <c r="AJ67" i="9"/>
  <c r="BW8" i="8"/>
  <c r="F260" i="9" s="1"/>
  <c r="AJ260" i="9"/>
  <c r="BQ9" i="8"/>
  <c r="F69" i="9" s="1"/>
  <c r="AJ69" i="9"/>
  <c r="BW12" i="8"/>
  <c r="F264" i="9" s="1"/>
  <c r="AJ264" i="9"/>
  <c r="BQ13" i="8"/>
  <c r="F73" i="9" s="1"/>
  <c r="AJ73" i="9"/>
  <c r="BW14" i="8"/>
  <c r="F266" i="9" s="1"/>
  <c r="AJ266" i="9"/>
  <c r="BW16" i="8"/>
  <c r="F268" i="9" s="1"/>
  <c r="AJ268" i="9"/>
  <c r="BQ17" i="8"/>
  <c r="F77" i="9" s="1"/>
  <c r="AJ77" i="9"/>
  <c r="BW20" i="8"/>
  <c r="F272" i="9" s="1"/>
  <c r="AJ272" i="9"/>
  <c r="AJ276" i="9"/>
  <c r="AJ278" i="9"/>
  <c r="BZ12" i="8"/>
  <c r="BE12" i="8"/>
  <c r="BE20" i="8"/>
  <c r="BZ24" i="8"/>
  <c r="BE24" i="8"/>
  <c r="BG7" i="8"/>
  <c r="AJ195" i="9"/>
  <c r="BK7" i="8"/>
  <c r="E195" i="9" s="1"/>
  <c r="CF7" i="8"/>
  <c r="F195" i="9" s="1"/>
  <c r="AJ228" i="9"/>
  <c r="CG8" i="8"/>
  <c r="F228" i="9" s="1"/>
  <c r="CA10" i="8"/>
  <c r="BF10" i="8"/>
  <c r="AJ166" i="9"/>
  <c r="CE10" i="8"/>
  <c r="F166" i="9" s="1"/>
  <c r="BJ10" i="8"/>
  <c r="E166" i="9" s="1"/>
  <c r="CB11" i="8"/>
  <c r="BG11" i="8"/>
  <c r="AJ199" i="9"/>
  <c r="CF11" i="8"/>
  <c r="F199" i="9" s="1"/>
  <c r="BK11" i="8"/>
  <c r="E199" i="9" s="1"/>
  <c r="AJ104" i="9"/>
  <c r="CC12" i="8"/>
  <c r="F104" i="9" s="1"/>
  <c r="BE28" i="8"/>
  <c r="BO13" i="8"/>
  <c r="F9" i="9" s="1"/>
  <c r="AJ10" i="9"/>
  <c r="BO14" i="8"/>
  <c r="F10" i="9" s="1"/>
  <c r="AJ14" i="9"/>
  <c r="BO18" i="8"/>
  <c r="F14" i="9" s="1"/>
  <c r="AJ18" i="9"/>
  <c r="BO22" i="8"/>
  <c r="F18" i="9" s="1"/>
  <c r="AT22" i="8"/>
  <c r="E18" i="9" s="1"/>
  <c r="AJ22" i="9"/>
  <c r="BO26" i="8"/>
  <c r="F22" i="9" s="1"/>
  <c r="AT26" i="8"/>
  <c r="E22" i="9" s="1"/>
  <c r="AJ26" i="9"/>
  <c r="BO30" i="8"/>
  <c r="F26" i="9" s="1"/>
  <c r="AT30" i="8"/>
  <c r="E26" i="9" s="1"/>
  <c r="AJ3" i="9"/>
  <c r="BO7" i="8"/>
  <c r="F3" i="9" s="1"/>
  <c r="AT7" i="8"/>
  <c r="E3" i="9" s="1"/>
  <c r="AJ7" i="9"/>
  <c r="BO11" i="8"/>
  <c r="F7" i="9" s="1"/>
  <c r="AT11" i="8"/>
  <c r="E7" i="9" s="1"/>
  <c r="AJ11" i="9"/>
  <c r="BO15" i="8"/>
  <c r="F11" i="9" s="1"/>
  <c r="AT15" i="8"/>
  <c r="E11" i="9" s="1"/>
  <c r="AJ15" i="9"/>
  <c r="BO19" i="8"/>
  <c r="F15" i="9" s="1"/>
  <c r="AT19" i="8"/>
  <c r="E15" i="9" s="1"/>
  <c r="AJ19" i="9"/>
  <c r="BO23" i="8"/>
  <c r="F19" i="9" s="1"/>
  <c r="AT23" i="8"/>
  <c r="E19" i="9" s="1"/>
  <c r="AJ23" i="9"/>
  <c r="BO27" i="8"/>
  <c r="F23" i="9" s="1"/>
  <c r="AT27" i="8"/>
  <c r="E23" i="9" s="1"/>
  <c r="AJ35" i="9"/>
  <c r="AU7" i="8"/>
  <c r="E35" i="9" s="1"/>
  <c r="AY7" i="8"/>
  <c r="AW8" i="8"/>
  <c r="E132" i="9" s="1"/>
  <c r="AJ132" i="9"/>
  <c r="BA8" i="8"/>
  <c r="AU9" i="8"/>
  <c r="E37" i="9" s="1"/>
  <c r="AJ37" i="9"/>
  <c r="AY9" i="8"/>
  <c r="BC9" i="8"/>
  <c r="E293" i="9" s="1"/>
  <c r="AJ293" i="9"/>
  <c r="AJ39" i="9"/>
  <c r="AU11" i="8"/>
  <c r="E39" i="9" s="1"/>
  <c r="AY11" i="8"/>
  <c r="AJ295" i="9"/>
  <c r="AW12" i="8"/>
  <c r="E136" i="9" s="1"/>
  <c r="AJ136" i="9"/>
  <c r="BA12" i="8"/>
  <c r="AU13" i="8"/>
  <c r="E41" i="9" s="1"/>
  <c r="AJ41" i="9"/>
  <c r="AY13" i="8"/>
  <c r="BC13" i="8"/>
  <c r="E297" i="9" s="1"/>
  <c r="AJ297" i="9"/>
  <c r="AJ43" i="9"/>
  <c r="AU15" i="8"/>
  <c r="E43" i="9" s="1"/>
  <c r="AY15" i="8"/>
  <c r="AJ299" i="9"/>
  <c r="AW16" i="8"/>
  <c r="E140" i="9" s="1"/>
  <c r="AJ140" i="9"/>
  <c r="BA16" i="8"/>
  <c r="AU17" i="8"/>
  <c r="E45" i="9" s="1"/>
  <c r="AJ45" i="9"/>
  <c r="AY17" i="8"/>
  <c r="BC17" i="8"/>
  <c r="E301" i="9" s="1"/>
  <c r="AJ301" i="9"/>
  <c r="AJ47" i="9"/>
  <c r="AU19" i="8"/>
  <c r="E47" i="9" s="1"/>
  <c r="AY19" i="8"/>
  <c r="AJ303" i="9"/>
  <c r="AW20" i="8"/>
  <c r="E144" i="9" s="1"/>
  <c r="AJ144" i="9"/>
  <c r="BA20" i="8"/>
  <c r="AU21" i="8"/>
  <c r="E49" i="9" s="1"/>
  <c r="AJ49" i="9"/>
  <c r="AY21" i="8"/>
  <c r="BC21" i="8"/>
  <c r="E305" i="9" s="1"/>
  <c r="AJ305" i="9"/>
  <c r="AJ146" i="9"/>
  <c r="AJ51" i="9"/>
  <c r="AY23" i="8"/>
  <c r="AJ307" i="9"/>
  <c r="BC23" i="8"/>
  <c r="E307" i="9" s="1"/>
  <c r="AJ148" i="9"/>
  <c r="AJ53" i="9"/>
  <c r="AJ309" i="9"/>
  <c r="AJ150" i="9"/>
  <c r="AJ55" i="9"/>
  <c r="AJ311" i="9"/>
  <c r="AJ152" i="9"/>
  <c r="AJ57" i="9"/>
  <c r="AJ313" i="9"/>
  <c r="AJ154" i="9"/>
  <c r="BZ7" i="8"/>
  <c r="BE7" i="8"/>
  <c r="BZ11" i="8"/>
  <c r="BE11" i="8"/>
  <c r="BZ15" i="8"/>
  <c r="BE15" i="8"/>
  <c r="BZ19" i="8"/>
  <c r="BE19" i="8"/>
  <c r="BZ23" i="8"/>
  <c r="BE23" i="8"/>
  <c r="BZ27" i="8"/>
  <c r="BE27" i="8"/>
  <c r="CB4" i="8"/>
  <c r="CF4" i="8"/>
  <c r="CC5" i="8"/>
  <c r="CG5" i="8"/>
  <c r="CD6" i="8"/>
  <c r="CA7" i="8"/>
  <c r="BF7" i="8"/>
  <c r="AJ163" i="9"/>
  <c r="BJ7" i="8"/>
  <c r="E163" i="9" s="1"/>
  <c r="CE7" i="8"/>
  <c r="F163" i="9" s="1"/>
  <c r="CB8" i="8"/>
  <c r="BG8" i="8"/>
  <c r="AJ196" i="9"/>
  <c r="CF8" i="8"/>
  <c r="F196" i="9" s="1"/>
  <c r="BK8" i="8"/>
  <c r="E196" i="9" s="1"/>
  <c r="AJ101" i="9"/>
  <c r="BH9" i="8"/>
  <c r="E101" i="9" s="1"/>
  <c r="CC9" i="8"/>
  <c r="F101" i="9" s="1"/>
  <c r="AJ229" i="9"/>
  <c r="CG9" i="8"/>
  <c r="F229" i="9" s="1"/>
  <c r="BL9" i="8"/>
  <c r="E229" i="9" s="1"/>
  <c r="CD10" i="8"/>
  <c r="BI10" i="8"/>
  <c r="BF11" i="8"/>
  <c r="AJ167" i="9"/>
  <c r="BJ11" i="8"/>
  <c r="E167" i="9" s="1"/>
  <c r="CE11" i="8"/>
  <c r="F167" i="9" s="1"/>
  <c r="CB12" i="8"/>
  <c r="BG12" i="8"/>
  <c r="AJ200" i="9"/>
  <c r="CF12" i="8"/>
  <c r="F200" i="9" s="1"/>
  <c r="BK12" i="8"/>
  <c r="E200" i="9" s="1"/>
  <c r="AJ105" i="9"/>
  <c r="BH13" i="8"/>
  <c r="E105" i="9" s="1"/>
  <c r="CC13" i="8"/>
  <c r="F105" i="9" s="1"/>
  <c r="AJ233" i="9"/>
  <c r="BL13" i="8"/>
  <c r="E233" i="9" s="1"/>
  <c r="CG13" i="8"/>
  <c r="F233" i="9" s="1"/>
  <c r="CD14" i="8"/>
  <c r="BI14" i="8"/>
  <c r="BF15" i="8"/>
  <c r="CA15" i="8"/>
  <c r="BC7" i="8"/>
  <c r="E291" i="9" s="1"/>
  <c r="BH8" i="8"/>
  <c r="E100" i="9" s="1"/>
  <c r="AT10" i="8"/>
  <c r="E6" i="9" s="1"/>
  <c r="BH11" i="8"/>
  <c r="E103" i="9" s="1"/>
  <c r="BL12" i="8"/>
  <c r="E232" i="9" s="1"/>
  <c r="BH14" i="8"/>
  <c r="E106" i="9" s="1"/>
  <c r="BL15" i="8"/>
  <c r="E235" i="9" s="1"/>
  <c r="BE17" i="8"/>
  <c r="BL18" i="8"/>
  <c r="E238" i="9" s="1"/>
  <c r="BJ20" i="8"/>
  <c r="E176" i="9" s="1"/>
  <c r="CB7" i="8"/>
  <c r="CA11" i="8"/>
  <c r="CB18" i="8"/>
  <c r="AJ204" i="9"/>
  <c r="CF16" i="8"/>
  <c r="F204" i="9" s="1"/>
  <c r="AJ109" i="9"/>
  <c r="AJ237" i="9"/>
  <c r="CD18" i="8"/>
  <c r="AJ175" i="9"/>
  <c r="BG20" i="8"/>
  <c r="CB20" i="8"/>
  <c r="AJ208" i="9"/>
  <c r="CF20" i="8"/>
  <c r="F208" i="9" s="1"/>
  <c r="BK20" i="8"/>
  <c r="E208" i="9" s="1"/>
  <c r="AJ113" i="9"/>
  <c r="BH21" i="8"/>
  <c r="E113" i="9" s="1"/>
  <c r="AJ241" i="9"/>
  <c r="BL21" i="8"/>
  <c r="E241" i="9" s="1"/>
  <c r="CG21" i="8"/>
  <c r="F241" i="9" s="1"/>
  <c r="CD22" i="8"/>
  <c r="AJ179" i="9"/>
  <c r="CE23" i="8"/>
  <c r="F179" i="9" s="1"/>
  <c r="CB24" i="8"/>
  <c r="BG24" i="8"/>
  <c r="AJ212" i="9"/>
  <c r="CF24" i="8"/>
  <c r="F212" i="9" s="1"/>
  <c r="BK24" i="8"/>
  <c r="E212" i="9" s="1"/>
  <c r="AJ117" i="9"/>
  <c r="CC25" i="8"/>
  <c r="F117" i="9" s="1"/>
  <c r="AJ245" i="9"/>
  <c r="CG25" i="8"/>
  <c r="F245" i="9" s="1"/>
  <c r="CD26" i="8"/>
  <c r="BI26" i="8"/>
  <c r="CA27" i="8"/>
  <c r="AJ183" i="9"/>
  <c r="CE27" i="8"/>
  <c r="F183" i="9" s="1"/>
  <c r="CB28" i="8"/>
  <c r="BG28" i="8"/>
  <c r="AJ216" i="9"/>
  <c r="CF28" i="8"/>
  <c r="F216" i="9" s="1"/>
  <c r="BK28" i="8"/>
  <c r="E216" i="9" s="1"/>
  <c r="AJ121" i="9"/>
  <c r="CC29" i="8"/>
  <c r="F121" i="9" s="1"/>
  <c r="AJ249" i="9"/>
  <c r="CG29" i="8"/>
  <c r="F249" i="9" s="1"/>
  <c r="CD30" i="8"/>
  <c r="BI30" i="8"/>
  <c r="BI18" i="8"/>
  <c r="BI22" i="8"/>
  <c r="CF18" i="8"/>
  <c r="F206" i="9" s="1"/>
  <c r="CC21" i="8"/>
  <c r="F113" i="9" s="1"/>
  <c r="CD28" i="8"/>
  <c r="AJ232" i="9"/>
  <c r="CG12" i="8"/>
  <c r="F232" i="9" s="1"/>
  <c r="CD13" i="8"/>
  <c r="CA14" i="8"/>
  <c r="AJ170" i="9"/>
  <c r="CE14" i="8"/>
  <c r="F170" i="9" s="1"/>
  <c r="CB15" i="8"/>
  <c r="AJ203" i="9"/>
  <c r="CF15" i="8"/>
  <c r="F203" i="9" s="1"/>
  <c r="AJ108" i="9"/>
  <c r="CC16" i="8"/>
  <c r="F108" i="9" s="1"/>
  <c r="AJ236" i="9"/>
  <c r="CG16" i="8"/>
  <c r="F236" i="9" s="1"/>
  <c r="CD17" i="8"/>
  <c r="CA18" i="8"/>
  <c r="AJ174" i="9"/>
  <c r="CE18" i="8"/>
  <c r="F174" i="9" s="1"/>
  <c r="CB19" i="8"/>
  <c r="AJ207" i="9"/>
  <c r="BK19" i="8"/>
  <c r="E207" i="9" s="1"/>
  <c r="CF19" i="8"/>
  <c r="F207" i="9" s="1"/>
  <c r="AJ112" i="9"/>
  <c r="CC20" i="8"/>
  <c r="F112" i="9" s="1"/>
  <c r="BH20" i="8"/>
  <c r="E112" i="9" s="1"/>
  <c r="AJ240" i="9"/>
  <c r="CG20" i="8"/>
  <c r="F240" i="9" s="1"/>
  <c r="BL20" i="8"/>
  <c r="E240" i="9" s="1"/>
  <c r="CD21" i="8"/>
  <c r="BI21" i="8"/>
  <c r="CA22" i="8"/>
  <c r="AJ178" i="9"/>
  <c r="CE22" i="8"/>
  <c r="F178" i="9" s="1"/>
  <c r="CB23" i="8"/>
  <c r="BG23" i="8"/>
  <c r="AJ211" i="9"/>
  <c r="CF23" i="8"/>
  <c r="F211" i="9" s="1"/>
  <c r="BK23" i="8"/>
  <c r="E211" i="9" s="1"/>
  <c r="AJ116" i="9"/>
  <c r="CC24" i="8"/>
  <c r="F116" i="9" s="1"/>
  <c r="AJ244" i="9"/>
  <c r="CG24" i="8"/>
  <c r="F244" i="9" s="1"/>
  <c r="CD25" i="8"/>
  <c r="BI25" i="8"/>
  <c r="CA26" i="8"/>
  <c r="AJ182" i="9"/>
  <c r="CE26" i="8"/>
  <c r="F182" i="9" s="1"/>
  <c r="CB27" i="8"/>
  <c r="BG27" i="8"/>
  <c r="AJ215" i="9"/>
  <c r="CF27" i="8"/>
  <c r="F215" i="9" s="1"/>
  <c r="BK27" i="8"/>
  <c r="E215" i="9" s="1"/>
  <c r="AJ120" i="9"/>
  <c r="CC28" i="8"/>
  <c r="F120" i="9" s="1"/>
  <c r="AJ248" i="9"/>
  <c r="CG28" i="8"/>
  <c r="F248" i="9" s="1"/>
  <c r="CD29" i="8"/>
  <c r="BI29" i="8"/>
  <c r="CA30" i="8"/>
  <c r="AJ186" i="9"/>
  <c r="CE30" i="8"/>
  <c r="F186" i="9" s="1"/>
  <c r="BF14" i="8"/>
  <c r="BJ14" i="8"/>
  <c r="E170" i="9" s="1"/>
  <c r="BJ15" i="8"/>
  <c r="E171" i="9" s="1"/>
  <c r="BF18" i="8"/>
  <c r="BJ18" i="8"/>
  <c r="E174" i="9" s="1"/>
  <c r="BF19" i="8"/>
  <c r="BJ19" i="8"/>
  <c r="E175" i="9" s="1"/>
  <c r="BJ22" i="8"/>
  <c r="E178" i="9" s="1"/>
  <c r="BF23" i="8"/>
  <c r="BL25" i="8"/>
  <c r="E245" i="9" s="1"/>
  <c r="BJ27" i="8"/>
  <c r="E183" i="9" s="1"/>
  <c r="BH29" i="8"/>
  <c r="E121" i="9" s="1"/>
  <c r="BG30" i="8"/>
  <c r="CE15" i="8"/>
  <c r="F171" i="9" s="1"/>
  <c r="CC17" i="8"/>
  <c r="F109" i="9" s="1"/>
  <c r="AJ111" i="9"/>
  <c r="CC19" i="8"/>
  <c r="F111" i="9" s="1"/>
  <c r="AJ239" i="9"/>
  <c r="BL19" i="8"/>
  <c r="E239" i="9" s="1"/>
  <c r="CG19" i="8"/>
  <c r="F239" i="9" s="1"/>
  <c r="CD20" i="8"/>
  <c r="CA21" i="8"/>
  <c r="AJ177" i="9"/>
  <c r="CE21" i="8"/>
  <c r="F177" i="9" s="1"/>
  <c r="CB22" i="8"/>
  <c r="BG22" i="8"/>
  <c r="AJ210" i="9"/>
  <c r="CF22" i="8"/>
  <c r="F210" i="9" s="1"/>
  <c r="BK22" i="8"/>
  <c r="E210" i="9" s="1"/>
  <c r="AJ115" i="9"/>
  <c r="CC23" i="8"/>
  <c r="F115" i="9" s="1"/>
  <c r="BH23" i="8"/>
  <c r="E115" i="9" s="1"/>
  <c r="AJ243" i="9"/>
  <c r="CG23" i="8"/>
  <c r="F243" i="9" s="1"/>
  <c r="BL23" i="8"/>
  <c r="E243" i="9" s="1"/>
  <c r="CD24" i="8"/>
  <c r="CA25" i="8"/>
  <c r="BF25" i="8"/>
  <c r="AJ181" i="9"/>
  <c r="CE25" i="8"/>
  <c r="F181" i="9" s="1"/>
  <c r="BJ25" i="8"/>
  <c r="E181" i="9" s="1"/>
  <c r="CB26" i="8"/>
  <c r="AJ214" i="9"/>
  <c r="AJ119" i="9"/>
  <c r="CC27" i="8"/>
  <c r="F119" i="9" s="1"/>
  <c r="BH27" i="8"/>
  <c r="E119" i="9" s="1"/>
  <c r="AJ247" i="9"/>
  <c r="CG27" i="8"/>
  <c r="F247" i="9" s="1"/>
  <c r="BL27" i="8"/>
  <c r="E247" i="9" s="1"/>
  <c r="CA29" i="8"/>
  <c r="BF29" i="8"/>
  <c r="AJ185" i="9"/>
  <c r="CE29" i="8"/>
  <c r="F185" i="9" s="1"/>
  <c r="BJ29" i="8"/>
  <c r="E185" i="9" s="1"/>
  <c r="AJ218" i="9"/>
  <c r="CF30" i="8"/>
  <c r="F218" i="9" s="1"/>
  <c r="BG15" i="8"/>
  <c r="BK15" i="8"/>
  <c r="E203" i="9" s="1"/>
  <c r="BG16" i="8"/>
  <c r="BK16" i="8"/>
  <c r="E204" i="9" s="1"/>
  <c r="BH17" i="8"/>
  <c r="E109" i="9" s="1"/>
  <c r="BL17" i="8"/>
  <c r="E237" i="9" s="1"/>
  <c r="BK18" i="8"/>
  <c r="E206" i="9" s="1"/>
  <c r="BG19" i="8"/>
  <c r="BI20" i="8"/>
  <c r="BF21" i="8"/>
  <c r="BH24" i="8"/>
  <c r="E116" i="9" s="1"/>
  <c r="BF26" i="8"/>
  <c r="BL28" i="8"/>
  <c r="E248" i="9" s="1"/>
  <c r="BJ30" i="8"/>
  <c r="E186" i="9" s="1"/>
  <c r="CG17" i="8"/>
  <c r="F237" i="9" s="1"/>
  <c r="CE19" i="8"/>
  <c r="F175" i="9" s="1"/>
  <c r="BE63" i="8"/>
  <c r="BY63" i="8"/>
  <c r="BD64" i="8"/>
  <c r="BD56" i="8"/>
  <c r="BY58" i="8"/>
  <c r="BD57" i="8"/>
  <c r="BD60" i="8"/>
  <c r="BX64" i="8"/>
  <c r="D305" i="9" s="1"/>
  <c r="AY292" i="9" s="1"/>
  <c r="AI305" i="9"/>
  <c r="BX62" i="8"/>
  <c r="D303" i="9" s="1"/>
  <c r="AY290" i="9" s="1"/>
  <c r="BW63" i="8"/>
  <c r="D272" i="9" s="1"/>
  <c r="AY259" i="9" s="1"/>
  <c r="AI271" i="9"/>
  <c r="BB62" i="8"/>
  <c r="C271" i="9" s="1"/>
  <c r="BV65" i="8"/>
  <c r="BA63" i="8"/>
  <c r="BA59" i="8"/>
  <c r="AZ64" i="8"/>
  <c r="AZ60" i="8"/>
  <c r="BT62" i="8"/>
  <c r="AY58" i="8"/>
  <c r="BT58" i="8"/>
  <c r="AX59" i="8"/>
  <c r="BS63" i="8"/>
  <c r="AI146" i="9"/>
  <c r="AW63" i="8"/>
  <c r="C144" i="9" s="1"/>
  <c r="BR64" i="8"/>
  <c r="D145" i="9" s="1"/>
  <c r="AY132" i="9" s="1"/>
  <c r="AI144" i="9"/>
  <c r="BQ60" i="8"/>
  <c r="D77" i="9" s="1"/>
  <c r="AI76" i="9"/>
  <c r="AI75" i="9"/>
  <c r="AI80" i="9"/>
  <c r="AI83" i="9"/>
  <c r="AI79" i="9"/>
  <c r="AI82" i="9"/>
  <c r="AI78" i="9"/>
  <c r="AI81" i="9"/>
  <c r="AV64" i="8"/>
  <c r="C81" i="9" s="1"/>
  <c r="AI77" i="9"/>
  <c r="AI67" i="9"/>
  <c r="AI71" i="9"/>
  <c r="AI74" i="9"/>
  <c r="AI68" i="9"/>
  <c r="AI72" i="9"/>
  <c r="AV60" i="8"/>
  <c r="C77" i="9" s="1"/>
  <c r="AI73" i="9"/>
  <c r="BQ58" i="8"/>
  <c r="D75" i="9" s="1"/>
  <c r="AV57" i="8"/>
  <c r="C74" i="9" s="1"/>
  <c r="AI70" i="9"/>
  <c r="AV56" i="8"/>
  <c r="C73" i="9" s="1"/>
  <c r="AI69" i="9"/>
  <c r="BQ52" i="8"/>
  <c r="D69" i="9" s="1"/>
  <c r="BQ50" i="8"/>
  <c r="D67" i="9" s="1"/>
  <c r="BP64" i="8"/>
  <c r="D49" i="9" s="1"/>
  <c r="AY36" i="9" s="1"/>
  <c r="AU65" i="8"/>
  <c r="C50" i="9" s="1"/>
  <c r="AI50" i="9"/>
  <c r="AI46" i="9"/>
  <c r="AI49" i="9"/>
  <c r="AI47" i="9"/>
  <c r="AI51" i="9"/>
  <c r="AI48" i="9"/>
  <c r="BP59" i="8"/>
  <c r="D44" i="9" s="1"/>
  <c r="AI44" i="9"/>
  <c r="AI41" i="9"/>
  <c r="AI35" i="9"/>
  <c r="AI40" i="9"/>
  <c r="AI37" i="9"/>
  <c r="AI45" i="9"/>
  <c r="AU61" i="8"/>
  <c r="C46" i="9" s="1"/>
  <c r="AI42" i="9"/>
  <c r="AU58" i="8"/>
  <c r="C43" i="9" s="1"/>
  <c r="AI39" i="9"/>
  <c r="AU60" i="8"/>
  <c r="C45" i="9" s="1"/>
  <c r="BP51" i="8"/>
  <c r="D36" i="9" s="1"/>
  <c r="AI36" i="9"/>
  <c r="AU57" i="8"/>
  <c r="C42" i="9" s="1"/>
  <c r="AI38" i="9"/>
  <c r="BP53" i="8"/>
  <c r="D38" i="9" s="1"/>
  <c r="BP48" i="8"/>
  <c r="AU50" i="8"/>
  <c r="C35" i="9" s="1"/>
  <c r="BO59" i="8"/>
  <c r="D12" i="9" s="1"/>
  <c r="AI11" i="9"/>
  <c r="AI331" i="9" s="1"/>
  <c r="AI16" i="9"/>
  <c r="AI336" i="9" s="1"/>
  <c r="AI19" i="9"/>
  <c r="AI339" i="9" s="1"/>
  <c r="AI15" i="9"/>
  <c r="AI335" i="9" s="1"/>
  <c r="AI18" i="9"/>
  <c r="AI338" i="9" s="1"/>
  <c r="AI14" i="9"/>
  <c r="AI334" i="9" s="1"/>
  <c r="AI17" i="9"/>
  <c r="AI337" i="9" s="1"/>
  <c r="BO60" i="8"/>
  <c r="D13" i="9" s="1"/>
  <c r="AI13" i="9"/>
  <c r="AI333" i="9" s="1"/>
  <c r="AI3" i="9"/>
  <c r="AI323" i="9" s="1"/>
  <c r="AI7" i="9"/>
  <c r="AI327" i="9" s="1"/>
  <c r="AI10" i="9"/>
  <c r="AI330" i="9" s="1"/>
  <c r="BO56" i="8"/>
  <c r="D9" i="9" s="1"/>
  <c r="AI9" i="9"/>
  <c r="AI329" i="9" s="1"/>
  <c r="AT59" i="8"/>
  <c r="C12" i="9" s="1"/>
  <c r="AI8" i="9"/>
  <c r="AI328" i="9" s="1"/>
  <c r="AT61" i="8"/>
  <c r="C14" i="9" s="1"/>
  <c r="BO53" i="8"/>
  <c r="D6" i="9" s="1"/>
  <c r="AI6" i="9"/>
  <c r="AI326" i="9" s="1"/>
  <c r="BO52" i="8"/>
  <c r="D5" i="9" s="1"/>
  <c r="AX4" i="9" s="1"/>
  <c r="AI5" i="9"/>
  <c r="AI325" i="9" s="1"/>
  <c r="AT55" i="8"/>
  <c r="C8" i="9" s="1"/>
  <c r="AI4" i="9"/>
  <c r="AI324" i="9" s="1"/>
  <c r="AT53" i="8"/>
  <c r="C6" i="9" s="1"/>
  <c r="AT54" i="8"/>
  <c r="C7" i="9" s="1"/>
  <c r="BO47" i="8"/>
  <c r="AT50" i="8"/>
  <c r="C3" i="9" s="1"/>
  <c r="BO49" i="8"/>
  <c r="BS49" i="8"/>
  <c r="BW49" i="8"/>
  <c r="AV50" i="8"/>
  <c r="C67" i="9" s="1"/>
  <c r="AZ50" i="8"/>
  <c r="BD50" i="8"/>
  <c r="BR50" i="8"/>
  <c r="D131" i="9" s="1"/>
  <c r="AX130" i="9" s="1"/>
  <c r="BV50" i="8"/>
  <c r="BZ50" i="8"/>
  <c r="AU51" i="8"/>
  <c r="C36" i="9" s="1"/>
  <c r="AY51" i="8"/>
  <c r="BC51" i="8"/>
  <c r="C292" i="9" s="1"/>
  <c r="BQ51" i="8"/>
  <c r="D68" i="9" s="1"/>
  <c r="BU51" i="8"/>
  <c r="BY51" i="8"/>
  <c r="AT52" i="8"/>
  <c r="C5" i="9" s="1"/>
  <c r="AX52" i="8"/>
  <c r="BB52" i="8"/>
  <c r="C261" i="9" s="1"/>
  <c r="BP52" i="8"/>
  <c r="D37" i="9" s="1"/>
  <c r="AX36" i="9" s="1"/>
  <c r="BT52" i="8"/>
  <c r="BX52" i="8"/>
  <c r="D293" i="9" s="1"/>
  <c r="AW53" i="8"/>
  <c r="C134" i="9" s="1"/>
  <c r="BA53" i="8"/>
  <c r="BE53" i="8"/>
  <c r="BB54" i="8"/>
  <c r="C263" i="9" s="1"/>
  <c r="BO54" i="8"/>
  <c r="D7" i="9" s="1"/>
  <c r="BT54" i="8"/>
  <c r="BP55" i="8"/>
  <c r="D40" i="9" s="1"/>
  <c r="AU55" i="8"/>
  <c r="C40" i="9" s="1"/>
  <c r="BT55" i="8"/>
  <c r="AY55" i="8"/>
  <c r="BX55" i="8"/>
  <c r="D296" i="9" s="1"/>
  <c r="BE55" i="8"/>
  <c r="AT57" i="8"/>
  <c r="C10" i="9" s="1"/>
  <c r="AX57" i="8"/>
  <c r="BB57" i="8"/>
  <c r="C266" i="9" s="1"/>
  <c r="BO50" i="8"/>
  <c r="D3" i="9" s="1"/>
  <c r="BS50" i="8"/>
  <c r="BW50" i="8"/>
  <c r="D259" i="9" s="1"/>
  <c r="AX258" i="9" s="1"/>
  <c r="AV51" i="8"/>
  <c r="C68" i="9" s="1"/>
  <c r="AZ51" i="8"/>
  <c r="BD51" i="8"/>
  <c r="AU52" i="8"/>
  <c r="C37" i="9" s="1"/>
  <c r="AY52" i="8"/>
  <c r="BC52" i="8"/>
  <c r="C293" i="9" s="1"/>
  <c r="AV54" i="8"/>
  <c r="C71" i="9" s="1"/>
  <c r="AZ54" i="8"/>
  <c r="BD54" i="8"/>
  <c r="AX54" i="8"/>
  <c r="BC54" i="8"/>
  <c r="C295" i="9" s="1"/>
  <c r="BP54" i="8"/>
  <c r="D39" i="9" s="1"/>
  <c r="BU54" i="8"/>
  <c r="AV55" i="8"/>
  <c r="C72" i="9" s="1"/>
  <c r="BQ55" i="8"/>
  <c r="D72" i="9" s="1"/>
  <c r="AZ55" i="8"/>
  <c r="BU55" i="8"/>
  <c r="BD55" i="8"/>
  <c r="BY55" i="8"/>
  <c r="BP50" i="8"/>
  <c r="D35" i="9" s="1"/>
  <c r="AX34" i="9" s="1"/>
  <c r="BT50" i="8"/>
  <c r="BX50" i="8"/>
  <c r="D291" i="9" s="1"/>
  <c r="BA51" i="8"/>
  <c r="BO51" i="8"/>
  <c r="D4" i="9" s="1"/>
  <c r="AX3" i="9" s="1"/>
  <c r="BS51" i="8"/>
  <c r="BW51" i="8"/>
  <c r="D260" i="9" s="1"/>
  <c r="AV52" i="8"/>
  <c r="C69" i="9" s="1"/>
  <c r="AZ52" i="8"/>
  <c r="BD52" i="8"/>
  <c r="BR52" i="8"/>
  <c r="D133" i="9" s="1"/>
  <c r="BV52" i="8"/>
  <c r="BZ52" i="8"/>
  <c r="AU53" i="8"/>
  <c r="C38" i="9" s="1"/>
  <c r="AY53" i="8"/>
  <c r="BC53" i="8"/>
  <c r="C294" i="9" s="1"/>
  <c r="BQ53" i="8"/>
  <c r="D70" i="9" s="1"/>
  <c r="AX69" i="9" s="1"/>
  <c r="BU53" i="8"/>
  <c r="BY53" i="8"/>
  <c r="BR54" i="8"/>
  <c r="D135" i="9" s="1"/>
  <c r="BV54" i="8"/>
  <c r="BZ54" i="8"/>
  <c r="AY54" i="8"/>
  <c r="BE54" i="8"/>
  <c r="BQ54" i="8"/>
  <c r="D71" i="9" s="1"/>
  <c r="AW59" i="8"/>
  <c r="C140" i="9" s="1"/>
  <c r="BR56" i="8"/>
  <c r="D137" i="9" s="1"/>
  <c r="BR55" i="8"/>
  <c r="D136" i="9" s="1"/>
  <c r="AW55" i="8"/>
  <c r="C136" i="9" s="1"/>
  <c r="AU56" i="8"/>
  <c r="C41" i="9" s="1"/>
  <c r="AY56" i="8"/>
  <c r="BC56" i="8"/>
  <c r="C297" i="9" s="1"/>
  <c r="AW58" i="8"/>
  <c r="C139" i="9" s="1"/>
  <c r="BA58" i="8"/>
  <c r="BE58" i="8"/>
  <c r="AT51" i="8"/>
  <c r="C4" i="9" s="1"/>
  <c r="AX51" i="8"/>
  <c r="BB51" i="8"/>
  <c r="C260" i="9" s="1"/>
  <c r="AW52" i="8"/>
  <c r="C133" i="9" s="1"/>
  <c r="BA52" i="8"/>
  <c r="BE52" i="8"/>
  <c r="AV53" i="8"/>
  <c r="C70" i="9" s="1"/>
  <c r="AZ53" i="8"/>
  <c r="BD53" i="8"/>
  <c r="AT58" i="8"/>
  <c r="C11" i="9" s="1"/>
  <c r="BO55" i="8"/>
  <c r="D8" i="9" s="1"/>
  <c r="AX58" i="8"/>
  <c r="BS55" i="8"/>
  <c r="BB58" i="8"/>
  <c r="C267" i="9" s="1"/>
  <c r="BW55" i="8"/>
  <c r="D264" i="9" s="1"/>
  <c r="AU54" i="8"/>
  <c r="C39" i="9" s="1"/>
  <c r="BA54" i="8"/>
  <c r="BS54" i="8"/>
  <c r="BX54" i="8"/>
  <c r="D295" i="9" s="1"/>
  <c r="BC55" i="8"/>
  <c r="C296" i="9" s="1"/>
  <c r="AT56" i="8"/>
  <c r="C9" i="9" s="1"/>
  <c r="AX56" i="8"/>
  <c r="BB56" i="8"/>
  <c r="C265" i="9" s="1"/>
  <c r="BP56" i="8"/>
  <c r="D41" i="9" s="1"/>
  <c r="BT56" i="8"/>
  <c r="BX56" i="8"/>
  <c r="D297" i="9" s="1"/>
  <c r="AW57" i="8"/>
  <c r="C138" i="9" s="1"/>
  <c r="BA57" i="8"/>
  <c r="BE57" i="8"/>
  <c r="BO57" i="8"/>
  <c r="D10" i="9" s="1"/>
  <c r="BS57" i="8"/>
  <c r="BW57" i="8"/>
  <c r="D266" i="9" s="1"/>
  <c r="AV58" i="8"/>
  <c r="C75" i="9" s="1"/>
  <c r="AZ58" i="8"/>
  <c r="BD58" i="8"/>
  <c r="BR58" i="8"/>
  <c r="D139" i="9" s="1"/>
  <c r="BV58" i="8"/>
  <c r="BZ58" i="8"/>
  <c r="AU59" i="8"/>
  <c r="C44" i="9" s="1"/>
  <c r="AY59" i="8"/>
  <c r="BC59" i="8"/>
  <c r="C300" i="9" s="1"/>
  <c r="BQ59" i="8"/>
  <c r="D76" i="9" s="1"/>
  <c r="BU59" i="8"/>
  <c r="BY59" i="8"/>
  <c r="AT60" i="8"/>
  <c r="C13" i="9" s="1"/>
  <c r="AX60" i="8"/>
  <c r="BB60" i="8"/>
  <c r="C269" i="9" s="1"/>
  <c r="BP60" i="8"/>
  <c r="D45" i="9" s="1"/>
  <c r="BT60" i="8"/>
  <c r="BX60" i="8"/>
  <c r="D301" i="9" s="1"/>
  <c r="AV61" i="8"/>
  <c r="C78" i="9" s="1"/>
  <c r="AZ61" i="8"/>
  <c r="AZ65" i="8"/>
  <c r="BD61" i="8"/>
  <c r="AY61" i="8"/>
  <c r="BQ61" i="8"/>
  <c r="D78" i="9" s="1"/>
  <c r="BY61" i="8"/>
  <c r="BR62" i="8"/>
  <c r="D143" i="9" s="1"/>
  <c r="AY130" i="9" s="1"/>
  <c r="BR63" i="8"/>
  <c r="D144" i="9" s="1"/>
  <c r="AY131" i="9" s="1"/>
  <c r="AW62" i="8"/>
  <c r="C143" i="9" s="1"/>
  <c r="BV62" i="8"/>
  <c r="BV63" i="8"/>
  <c r="BA62" i="8"/>
  <c r="BZ62" i="8"/>
  <c r="BZ63" i="8"/>
  <c r="BE62" i="8"/>
  <c r="AT62" i="8"/>
  <c r="C15" i="9" s="1"/>
  <c r="BQ63" i="8"/>
  <c r="D80" i="9" s="1"/>
  <c r="AY67" i="9" s="1"/>
  <c r="BU63" i="8"/>
  <c r="AW64" i="8"/>
  <c r="C145" i="9" s="1"/>
  <c r="BA64" i="8"/>
  <c r="BE64" i="8"/>
  <c r="BV55" i="8"/>
  <c r="BZ55" i="8"/>
  <c r="BQ56" i="8"/>
  <c r="D73" i="9" s="1"/>
  <c r="BU56" i="8"/>
  <c r="BY56" i="8"/>
  <c r="BP57" i="8"/>
  <c r="D42" i="9" s="1"/>
  <c r="BT57" i="8"/>
  <c r="BX57" i="8"/>
  <c r="D298" i="9" s="1"/>
  <c r="BO58" i="8"/>
  <c r="D11" i="9" s="1"/>
  <c r="BS58" i="8"/>
  <c r="BW58" i="8"/>
  <c r="D267" i="9" s="1"/>
  <c r="AV59" i="8"/>
  <c r="C76" i="9" s="1"/>
  <c r="AZ59" i="8"/>
  <c r="BD59" i="8"/>
  <c r="BR59" i="8"/>
  <c r="D140" i="9" s="1"/>
  <c r="BV59" i="8"/>
  <c r="BZ59" i="8"/>
  <c r="AY60" i="8"/>
  <c r="AW61" i="8"/>
  <c r="C142" i="9" s="1"/>
  <c r="BR61" i="8"/>
  <c r="D142" i="9" s="1"/>
  <c r="BA61" i="8"/>
  <c r="BV61" i="8"/>
  <c r="BE61" i="8"/>
  <c r="BZ61" i="8"/>
  <c r="AX62" i="8"/>
  <c r="BP62" i="8"/>
  <c r="D47" i="9" s="1"/>
  <c r="AY34" i="9" s="1"/>
  <c r="AT64" i="8"/>
  <c r="C17" i="9" s="1"/>
  <c r="AX64" i="8"/>
  <c r="BB64" i="8"/>
  <c r="C273" i="9" s="1"/>
  <c r="BV56" i="8"/>
  <c r="BZ56" i="8"/>
  <c r="BQ57" i="8"/>
  <c r="D74" i="9" s="1"/>
  <c r="BU57" i="8"/>
  <c r="BY57" i="8"/>
  <c r="BP58" i="8"/>
  <c r="D43" i="9" s="1"/>
  <c r="BX58" i="8"/>
  <c r="D299" i="9" s="1"/>
  <c r="BW59" i="8"/>
  <c r="D268" i="9" s="1"/>
  <c r="BR60" i="8"/>
  <c r="D141" i="9" s="1"/>
  <c r="BV60" i="8"/>
  <c r="BZ60" i="8"/>
  <c r="BO61" i="8"/>
  <c r="D14" i="9" s="1"/>
  <c r="BO62" i="8"/>
  <c r="D15" i="9" s="1"/>
  <c r="AY2" i="9" s="1"/>
  <c r="BS61" i="8"/>
  <c r="BS62" i="8"/>
  <c r="BW61" i="8"/>
  <c r="D270" i="9" s="1"/>
  <c r="BW62" i="8"/>
  <c r="D271" i="9" s="1"/>
  <c r="AY258" i="9" s="1"/>
  <c r="BU61" i="8"/>
  <c r="AU62" i="8"/>
  <c r="C47" i="9" s="1"/>
  <c r="AY62" i="8"/>
  <c r="BC62" i="8"/>
  <c r="C303" i="9" s="1"/>
  <c r="AT63" i="8"/>
  <c r="C16" i="9" s="1"/>
  <c r="AX63" i="8"/>
  <c r="BB63" i="8"/>
  <c r="C272" i="9" s="1"/>
  <c r="AV65" i="8"/>
  <c r="C82" i="9" s="1"/>
  <c r="BD65" i="8"/>
  <c r="AX61" i="8"/>
  <c r="BP61" i="8"/>
  <c r="D46" i="9" s="1"/>
  <c r="BX61" i="8"/>
  <c r="D302" i="9" s="1"/>
  <c r="AV62" i="8"/>
  <c r="C79" i="9" s="1"/>
  <c r="BQ62" i="8"/>
  <c r="D79" i="9" s="1"/>
  <c r="AY66" i="9" s="1"/>
  <c r="AV66" i="8"/>
  <c r="C83" i="9" s="1"/>
  <c r="AZ62" i="8"/>
  <c r="AZ66" i="8"/>
  <c r="BU62" i="8"/>
  <c r="BD62" i="8"/>
  <c r="AU63" i="8"/>
  <c r="C48" i="9" s="1"/>
  <c r="AY63" i="8"/>
  <c r="BC63" i="8"/>
  <c r="C304" i="9" s="1"/>
  <c r="AV63" i="8"/>
  <c r="C80" i="9" s="1"/>
  <c r="AZ63" i="8"/>
  <c r="BD63" i="8"/>
  <c r="AU64" i="8"/>
  <c r="C49" i="9" s="1"/>
  <c r="AY64" i="8"/>
  <c r="BC64" i="8"/>
  <c r="C305" i="9" s="1"/>
  <c r="BQ64" i="8"/>
  <c r="D81" i="9" s="1"/>
  <c r="AY68" i="9" s="1"/>
  <c r="BU64" i="8"/>
  <c r="BY64" i="8"/>
  <c r="AT65" i="8"/>
  <c r="C18" i="9" s="1"/>
  <c r="BR65" i="8"/>
  <c r="D146" i="9" s="1"/>
  <c r="AY133" i="9" s="1"/>
  <c r="BZ65" i="8"/>
  <c r="AT66" i="8"/>
  <c r="C19" i="9" s="1"/>
  <c r="BO66" i="8"/>
  <c r="D19" i="9" s="1"/>
  <c r="AZ2" i="9" s="1"/>
  <c r="AX66" i="8"/>
  <c r="BS66" i="8"/>
  <c r="BB66" i="8"/>
  <c r="C275" i="9" s="1"/>
  <c r="BW66" i="8"/>
  <c r="D275" i="9" s="1"/>
  <c r="AZ258" i="9" s="1"/>
  <c r="BD66" i="8"/>
  <c r="BV66" i="8"/>
  <c r="AX65" i="8"/>
  <c r="BB65" i="8"/>
  <c r="C274" i="9" s="1"/>
  <c r="BA65" i="8"/>
  <c r="BS65" i="8"/>
  <c r="BP66" i="8"/>
  <c r="D51" i="9" s="1"/>
  <c r="AZ34" i="9" s="1"/>
  <c r="BT66" i="8"/>
  <c r="BX66" i="8"/>
  <c r="D307" i="9" s="1"/>
  <c r="AZ290" i="9" s="1"/>
  <c r="AY66" i="8"/>
  <c r="BQ66" i="8"/>
  <c r="D83" i="9" s="1"/>
  <c r="AZ66" i="9" s="1"/>
  <c r="BY66" i="8"/>
  <c r="BY62" i="8"/>
  <c r="BP63" i="8"/>
  <c r="D48" i="9" s="1"/>
  <c r="AY35" i="9" s="1"/>
  <c r="BT63" i="8"/>
  <c r="BX63" i="8"/>
  <c r="D304" i="9" s="1"/>
  <c r="AY291" i="9" s="1"/>
  <c r="BO64" i="8"/>
  <c r="D17" i="9" s="1"/>
  <c r="AY4" i="9" s="1"/>
  <c r="BS64" i="8"/>
  <c r="BW64" i="8"/>
  <c r="D273" i="9" s="1"/>
  <c r="AY260" i="9" s="1"/>
  <c r="BP65" i="8"/>
  <c r="D50" i="9" s="1"/>
  <c r="AY37" i="9" s="1"/>
  <c r="AY65" i="8"/>
  <c r="BT65" i="8"/>
  <c r="BC65" i="8"/>
  <c r="C306" i="9" s="1"/>
  <c r="BX65" i="8"/>
  <c r="D306" i="9" s="1"/>
  <c r="AY293" i="9" s="1"/>
  <c r="BR66" i="8"/>
  <c r="D147" i="9" s="1"/>
  <c r="AZ130" i="9" s="1"/>
  <c r="BZ66" i="8"/>
  <c r="BQ65" i="8"/>
  <c r="D82" i="9" s="1"/>
  <c r="AY69" i="9" s="1"/>
  <c r="BU65" i="8"/>
  <c r="BY65" i="8"/>
  <c r="AW65" i="8"/>
  <c r="C146" i="9" s="1"/>
  <c r="BE65" i="8"/>
  <c r="BW65" i="8"/>
  <c r="D274" i="9" s="1"/>
  <c r="AY261" i="9" s="1"/>
  <c r="AW66" i="8"/>
  <c r="C147" i="9" s="1"/>
  <c r="BA66" i="8"/>
  <c r="BE66" i="8"/>
  <c r="AU66" i="8"/>
  <c r="C51" i="9" s="1"/>
  <c r="BC66" i="8"/>
  <c r="C307" i="9" s="1"/>
  <c r="BU66" i="8"/>
  <c r="BY23" i="8"/>
  <c r="BD23" i="8"/>
  <c r="AZ25" i="8"/>
  <c r="BU25" i="8"/>
  <c r="BQ27" i="8"/>
  <c r="F87" i="9" s="1"/>
  <c r="AV27" i="8"/>
  <c r="E87" i="9" s="1"/>
  <c r="BD29" i="8"/>
  <c r="BY29" i="8"/>
  <c r="AX14" i="8"/>
  <c r="AX18" i="8"/>
  <c r="BV11" i="8"/>
  <c r="BP12" i="8"/>
  <c r="F40" i="9" s="1"/>
  <c r="BT12" i="8"/>
  <c r="BX12" i="8"/>
  <c r="F296" i="9" s="1"/>
  <c r="BR13" i="8"/>
  <c r="F137" i="9" s="1"/>
  <c r="BV13" i="8"/>
  <c r="BP14" i="8"/>
  <c r="F42" i="9" s="1"/>
  <c r="BT14" i="8"/>
  <c r="BX14" i="8"/>
  <c r="F298" i="9" s="1"/>
  <c r="BR15" i="8"/>
  <c r="F139" i="9" s="1"/>
  <c r="BV15" i="8"/>
  <c r="BP16" i="8"/>
  <c r="F44" i="9" s="1"/>
  <c r="BT16" i="8"/>
  <c r="BX16" i="8"/>
  <c r="F300" i="9" s="1"/>
  <c r="BR17" i="8"/>
  <c r="F141" i="9" s="1"/>
  <c r="BV17" i="8"/>
  <c r="BP18" i="8"/>
  <c r="F46" i="9" s="1"/>
  <c r="BT18" i="8"/>
  <c r="BX18" i="8"/>
  <c r="F302" i="9" s="1"/>
  <c r="BR19" i="8"/>
  <c r="F143" i="9" s="1"/>
  <c r="BV19" i="8"/>
  <c r="BP20" i="8"/>
  <c r="F48" i="9" s="1"/>
  <c r="BT20" i="8"/>
  <c r="BX20" i="8"/>
  <c r="F304" i="9" s="1"/>
  <c r="BR21" i="8"/>
  <c r="F145" i="9" s="1"/>
  <c r="BV21" i="8"/>
  <c r="BP22" i="8"/>
  <c r="F50" i="9" s="1"/>
  <c r="BT22" i="8"/>
  <c r="BX22" i="8"/>
  <c r="F306" i="9" s="1"/>
  <c r="BR23" i="8"/>
  <c r="F147" i="9" s="1"/>
  <c r="BV23" i="8"/>
  <c r="BP24" i="8"/>
  <c r="F52" i="9" s="1"/>
  <c r="AY24" i="8"/>
  <c r="BT24" i="8"/>
  <c r="BC24" i="8"/>
  <c r="E308" i="9" s="1"/>
  <c r="BX24" i="8"/>
  <c r="F308" i="9" s="1"/>
  <c r="BR25" i="8"/>
  <c r="F149" i="9" s="1"/>
  <c r="AW25" i="8"/>
  <c r="E149" i="9" s="1"/>
  <c r="BV25" i="8"/>
  <c r="BA25" i="8"/>
  <c r="BP26" i="8"/>
  <c r="F54" i="9" s="1"/>
  <c r="AU26" i="8"/>
  <c r="E54" i="9" s="1"/>
  <c r="BT26" i="8"/>
  <c r="AY26" i="8"/>
  <c r="BX26" i="8"/>
  <c r="F310" i="9" s="1"/>
  <c r="BC26" i="8"/>
  <c r="E310" i="9" s="1"/>
  <c r="BR27" i="8"/>
  <c r="F151" i="9" s="1"/>
  <c r="AW27" i="8"/>
  <c r="E151" i="9" s="1"/>
  <c r="BV27" i="8"/>
  <c r="BA27" i="8"/>
  <c r="AU28" i="8"/>
  <c r="E56" i="9" s="1"/>
  <c r="BP28" i="8"/>
  <c r="F56" i="9" s="1"/>
  <c r="AY28" i="8"/>
  <c r="BT28" i="8"/>
  <c r="BC28" i="8"/>
  <c r="E312" i="9" s="1"/>
  <c r="BX28" i="8"/>
  <c r="F312" i="9" s="1"/>
  <c r="BR29" i="8"/>
  <c r="F153" i="9" s="1"/>
  <c r="AW29" i="8"/>
  <c r="E153" i="9" s="1"/>
  <c r="BV29" i="8"/>
  <c r="BA29" i="8"/>
  <c r="BP30" i="8"/>
  <c r="F58" i="9" s="1"/>
  <c r="AU30" i="8"/>
  <c r="E58" i="9" s="1"/>
  <c r="BT30" i="8"/>
  <c r="AY30" i="8"/>
  <c r="BX30" i="8"/>
  <c r="F314" i="9" s="1"/>
  <c r="BC30" i="8"/>
  <c r="E314" i="9" s="1"/>
  <c r="AV7" i="8"/>
  <c r="E67" i="9" s="1"/>
  <c r="AZ7" i="8"/>
  <c r="BD7" i="8"/>
  <c r="AU10" i="8"/>
  <c r="E38" i="9" s="1"/>
  <c r="AY10" i="8"/>
  <c r="BC10" i="8"/>
  <c r="E294" i="9" s="1"/>
  <c r="AV11" i="8"/>
  <c r="E71" i="9" s="1"/>
  <c r="AZ11" i="8"/>
  <c r="BD11" i="8"/>
  <c r="AU14" i="8"/>
  <c r="E42" i="9" s="1"/>
  <c r="AY14" i="8"/>
  <c r="BC14" i="8"/>
  <c r="E298" i="9" s="1"/>
  <c r="AV15" i="8"/>
  <c r="E75" i="9" s="1"/>
  <c r="AZ15" i="8"/>
  <c r="BD15" i="8"/>
  <c r="AU18" i="8"/>
  <c r="E46" i="9" s="1"/>
  <c r="AY18" i="8"/>
  <c r="BC18" i="8"/>
  <c r="E302" i="9" s="1"/>
  <c r="AV19" i="8"/>
  <c r="E79" i="9" s="1"/>
  <c r="AZ19" i="8"/>
  <c r="BD19" i="8"/>
  <c r="AU22" i="8"/>
  <c r="E50" i="9" s="1"/>
  <c r="AY22" i="8"/>
  <c r="BC22" i="8"/>
  <c r="E306" i="9" s="1"/>
  <c r="AV23" i="8"/>
  <c r="E83" i="9" s="1"/>
  <c r="AZ23" i="8"/>
  <c r="BS24" i="8"/>
  <c r="AX24" i="8"/>
  <c r="AV25" i="8"/>
  <c r="E85" i="9" s="1"/>
  <c r="BQ25" i="8"/>
  <c r="F85" i="9" s="1"/>
  <c r="BS26" i="8"/>
  <c r="AX26" i="8"/>
  <c r="BU27" i="8"/>
  <c r="AZ27" i="8"/>
  <c r="BS28" i="8"/>
  <c r="AX28" i="8"/>
  <c r="AV29" i="8"/>
  <c r="E89" i="9" s="1"/>
  <c r="BQ29" i="8"/>
  <c r="F89" i="9" s="1"/>
  <c r="BW30" i="8"/>
  <c r="F282" i="9" s="1"/>
  <c r="BB30" i="8"/>
  <c r="E282" i="9" s="1"/>
  <c r="AX10" i="8"/>
  <c r="BB18" i="8"/>
  <c r="E270" i="9" s="1"/>
  <c r="AX22" i="8"/>
  <c r="BQ4" i="8"/>
  <c r="BU4" i="8"/>
  <c r="BY4" i="8"/>
  <c r="BS5" i="8"/>
  <c r="BW5" i="8"/>
  <c r="BQ6" i="8"/>
  <c r="BU6" i="8"/>
  <c r="BY6" i="8"/>
  <c r="BS7" i="8"/>
  <c r="BW7" i="8"/>
  <c r="F259" i="9" s="1"/>
  <c r="BQ8" i="8"/>
  <c r="F68" i="9" s="1"/>
  <c r="BU8" i="8"/>
  <c r="BY8" i="8"/>
  <c r="BS9" i="8"/>
  <c r="BW9" i="8"/>
  <c r="F261" i="9" s="1"/>
  <c r="BQ10" i="8"/>
  <c r="F70" i="9" s="1"/>
  <c r="BU10" i="8"/>
  <c r="BY10" i="8"/>
  <c r="BS11" i="8"/>
  <c r="BW11" i="8"/>
  <c r="F263" i="9" s="1"/>
  <c r="BQ12" i="8"/>
  <c r="F72" i="9" s="1"/>
  <c r="BU12" i="8"/>
  <c r="BY12" i="8"/>
  <c r="BS13" i="8"/>
  <c r="BW13" i="8"/>
  <c r="F265" i="9" s="1"/>
  <c r="BQ14" i="8"/>
  <c r="F74" i="9" s="1"/>
  <c r="BU14" i="8"/>
  <c r="BY14" i="8"/>
  <c r="BS15" i="8"/>
  <c r="BW15" i="8"/>
  <c r="F267" i="9" s="1"/>
  <c r="BQ16" i="8"/>
  <c r="F76" i="9" s="1"/>
  <c r="BU16" i="8"/>
  <c r="BY16" i="8"/>
  <c r="BS17" i="8"/>
  <c r="BW17" i="8"/>
  <c r="F269" i="9" s="1"/>
  <c r="BQ18" i="8"/>
  <c r="F78" i="9" s="1"/>
  <c r="BU18" i="8"/>
  <c r="BY18" i="8"/>
  <c r="BS19" i="8"/>
  <c r="BW19" i="8"/>
  <c r="F271" i="9" s="1"/>
  <c r="BQ20" i="8"/>
  <c r="F80" i="9" s="1"/>
  <c r="BU20" i="8"/>
  <c r="BY20" i="8"/>
  <c r="BS21" i="8"/>
  <c r="BW21" i="8"/>
  <c r="F273" i="9" s="1"/>
  <c r="BQ22" i="8"/>
  <c r="F82" i="9" s="1"/>
  <c r="BU22" i="8"/>
  <c r="BY22" i="8"/>
  <c r="BS23" i="8"/>
  <c r="BW23" i="8"/>
  <c r="F275" i="9" s="1"/>
  <c r="BQ24" i="8"/>
  <c r="F84" i="9" s="1"/>
  <c r="AV24" i="8"/>
  <c r="E84" i="9" s="1"/>
  <c r="BU24" i="8"/>
  <c r="AZ24" i="8"/>
  <c r="BY24" i="8"/>
  <c r="BD24" i="8"/>
  <c r="BS25" i="8"/>
  <c r="AX25" i="8"/>
  <c r="BW25" i="8"/>
  <c r="F277" i="9" s="1"/>
  <c r="BB25" i="8"/>
  <c r="E277" i="9" s="1"/>
  <c r="BQ26" i="8"/>
  <c r="F86" i="9" s="1"/>
  <c r="AV26" i="8"/>
  <c r="E86" i="9" s="1"/>
  <c r="BU26" i="8"/>
  <c r="AZ26" i="8"/>
  <c r="BY26" i="8"/>
  <c r="BD26" i="8"/>
  <c r="AX27" i="8"/>
  <c r="BS27" i="8"/>
  <c r="BB27" i="8"/>
  <c r="E279" i="9" s="1"/>
  <c r="BW27" i="8"/>
  <c r="F279" i="9" s="1"/>
  <c r="BQ28" i="8"/>
  <c r="F88" i="9" s="1"/>
  <c r="AV28" i="8"/>
  <c r="E88" i="9" s="1"/>
  <c r="BU28" i="8"/>
  <c r="AZ28" i="8"/>
  <c r="BY28" i="8"/>
  <c r="BD28" i="8"/>
  <c r="BS29" i="8"/>
  <c r="AX29" i="8"/>
  <c r="BW29" i="8"/>
  <c r="F281" i="9" s="1"/>
  <c r="BB29" i="8"/>
  <c r="E281" i="9" s="1"/>
  <c r="BQ30" i="8"/>
  <c r="F90" i="9" s="1"/>
  <c r="AV30" i="8"/>
  <c r="E90" i="9" s="1"/>
  <c r="BU30" i="8"/>
  <c r="AZ30" i="8"/>
  <c r="BY30" i="8"/>
  <c r="BD30" i="8"/>
  <c r="AW7" i="8"/>
  <c r="E131" i="9" s="1"/>
  <c r="BA7" i="8"/>
  <c r="AX8" i="8"/>
  <c r="BB8" i="8"/>
  <c r="E260" i="9" s="1"/>
  <c r="AV10" i="8"/>
  <c r="E70" i="9" s="1"/>
  <c r="AZ10" i="8"/>
  <c r="BD10" i="8"/>
  <c r="AW11" i="8"/>
  <c r="E135" i="9" s="1"/>
  <c r="BA11" i="8"/>
  <c r="AX12" i="8"/>
  <c r="BB12" i="8"/>
  <c r="E264" i="9" s="1"/>
  <c r="AV14" i="8"/>
  <c r="E74" i="9" s="1"/>
  <c r="AZ14" i="8"/>
  <c r="BD14" i="8"/>
  <c r="AW15" i="8"/>
  <c r="E139" i="9" s="1"/>
  <c r="BA15" i="8"/>
  <c r="AX16" i="8"/>
  <c r="BB16" i="8"/>
  <c r="E268" i="9" s="1"/>
  <c r="AV18" i="8"/>
  <c r="E78" i="9" s="1"/>
  <c r="AZ18" i="8"/>
  <c r="BD18" i="8"/>
  <c r="AW19" i="8"/>
  <c r="E143" i="9" s="1"/>
  <c r="BA19" i="8"/>
  <c r="AX20" i="8"/>
  <c r="BB20" i="8"/>
  <c r="E272" i="9" s="1"/>
  <c r="AV22" i="8"/>
  <c r="E82" i="9" s="1"/>
  <c r="AZ22" i="8"/>
  <c r="BD22" i="8"/>
  <c r="AW23" i="8"/>
  <c r="E147" i="9" s="1"/>
  <c r="BA23" i="8"/>
  <c r="AU24" i="8"/>
  <c r="E52" i="9" s="1"/>
  <c r="BW24" i="8"/>
  <c r="F276" i="9" s="1"/>
  <c r="BB24" i="8"/>
  <c r="E276" i="9" s="1"/>
  <c r="BD25" i="8"/>
  <c r="BY25" i="8"/>
  <c r="BW26" i="8"/>
  <c r="F278" i="9" s="1"/>
  <c r="BB26" i="8"/>
  <c r="E278" i="9" s="1"/>
  <c r="BY27" i="8"/>
  <c r="BD27" i="8"/>
  <c r="BW28" i="8"/>
  <c r="F280" i="9" s="1"/>
  <c r="BB28" i="8"/>
  <c r="E280" i="9" s="1"/>
  <c r="AZ29" i="8"/>
  <c r="BU29" i="8"/>
  <c r="BS30" i="8"/>
  <c r="AX30" i="8"/>
  <c r="BB10" i="8"/>
  <c r="E262" i="9" s="1"/>
  <c r="BB14" i="8"/>
  <c r="E266" i="9" s="1"/>
  <c r="BB22" i="8"/>
  <c r="E274" i="9" s="1"/>
  <c r="BR4" i="8"/>
  <c r="BV4" i="8"/>
  <c r="BP5" i="8"/>
  <c r="BT5" i="8"/>
  <c r="BX5" i="8"/>
  <c r="BR6" i="8"/>
  <c r="BV6" i="8"/>
  <c r="BP7" i="8"/>
  <c r="F35" i="9" s="1"/>
  <c r="BT7" i="8"/>
  <c r="BX7" i="8"/>
  <c r="F291" i="9" s="1"/>
  <c r="BR8" i="8"/>
  <c r="F132" i="9" s="1"/>
  <c r="BV8" i="8"/>
  <c r="BP9" i="8"/>
  <c r="F37" i="9" s="1"/>
  <c r="BT9" i="8"/>
  <c r="BX9" i="8"/>
  <c r="F293" i="9" s="1"/>
  <c r="BR10" i="8"/>
  <c r="F134" i="9" s="1"/>
  <c r="BV10" i="8"/>
  <c r="BP11" i="8"/>
  <c r="F39" i="9" s="1"/>
  <c r="BT11" i="8"/>
  <c r="BX11" i="8"/>
  <c r="F295" i="9" s="1"/>
  <c r="BR12" i="8"/>
  <c r="F136" i="9" s="1"/>
  <c r="BV12" i="8"/>
  <c r="BP13" i="8"/>
  <c r="F41" i="9" s="1"/>
  <c r="BT13" i="8"/>
  <c r="BX13" i="8"/>
  <c r="F297" i="9" s="1"/>
  <c r="BR14" i="8"/>
  <c r="F138" i="9" s="1"/>
  <c r="BV14" i="8"/>
  <c r="BP15" i="8"/>
  <c r="F43" i="9" s="1"/>
  <c r="BT15" i="8"/>
  <c r="BX15" i="8"/>
  <c r="F299" i="9" s="1"/>
  <c r="BR16" i="8"/>
  <c r="F140" i="9" s="1"/>
  <c r="BV16" i="8"/>
  <c r="BP17" i="8"/>
  <c r="F45" i="9" s="1"/>
  <c r="BT17" i="8"/>
  <c r="BX17" i="8"/>
  <c r="F301" i="9" s="1"/>
  <c r="BR18" i="8"/>
  <c r="F142" i="9" s="1"/>
  <c r="BV18" i="8"/>
  <c r="BP19" i="8"/>
  <c r="F47" i="9" s="1"/>
  <c r="BT19" i="8"/>
  <c r="BX19" i="8"/>
  <c r="F303" i="9" s="1"/>
  <c r="BR20" i="8"/>
  <c r="F144" i="9" s="1"/>
  <c r="BV20" i="8"/>
  <c r="BP21" i="8"/>
  <c r="F49" i="9" s="1"/>
  <c r="BT21" i="8"/>
  <c r="BX21" i="8"/>
  <c r="F305" i="9" s="1"/>
  <c r="BR22" i="8"/>
  <c r="F146" i="9" s="1"/>
  <c r="BV22" i="8"/>
  <c r="BP23" i="8"/>
  <c r="F51" i="9" s="1"/>
  <c r="BT23" i="8"/>
  <c r="BX23" i="8"/>
  <c r="F307" i="9" s="1"/>
  <c r="BR24" i="8"/>
  <c r="F148" i="9" s="1"/>
  <c r="AW24" i="8"/>
  <c r="E148" i="9" s="1"/>
  <c r="BV24" i="8"/>
  <c r="BA24" i="8"/>
  <c r="BP25" i="8"/>
  <c r="F53" i="9" s="1"/>
  <c r="AU25" i="8"/>
  <c r="E53" i="9" s="1"/>
  <c r="BT25" i="8"/>
  <c r="AY25" i="8"/>
  <c r="BX25" i="8"/>
  <c r="F309" i="9" s="1"/>
  <c r="BC25" i="8"/>
  <c r="E309" i="9" s="1"/>
  <c r="AW26" i="8"/>
  <c r="E150" i="9" s="1"/>
  <c r="BR26" i="8"/>
  <c r="F150" i="9" s="1"/>
  <c r="BA26" i="8"/>
  <c r="BV26" i="8"/>
  <c r="BP27" i="8"/>
  <c r="F55" i="9" s="1"/>
  <c r="AU27" i="8"/>
  <c r="E55" i="9" s="1"/>
  <c r="BT27" i="8"/>
  <c r="AY27" i="8"/>
  <c r="BX27" i="8"/>
  <c r="F311" i="9" s="1"/>
  <c r="BC27" i="8"/>
  <c r="E311" i="9" s="1"/>
  <c r="BR28" i="8"/>
  <c r="F152" i="9" s="1"/>
  <c r="AW28" i="8"/>
  <c r="E152" i="9" s="1"/>
  <c r="BV28" i="8"/>
  <c r="BA28" i="8"/>
  <c r="BP29" i="8"/>
  <c r="F57" i="9" s="1"/>
  <c r="AU29" i="8"/>
  <c r="E57" i="9" s="1"/>
  <c r="BT29" i="8"/>
  <c r="AY29" i="8"/>
  <c r="BX29" i="8"/>
  <c r="F313" i="9" s="1"/>
  <c r="BC29" i="8"/>
  <c r="E313" i="9" s="1"/>
  <c r="AW30" i="8"/>
  <c r="E154" i="9" s="1"/>
  <c r="BR30" i="8"/>
  <c r="F154" i="9" s="1"/>
  <c r="BA30" i="8"/>
  <c r="BV30" i="8"/>
  <c r="AX7" i="8"/>
  <c r="BB7" i="8"/>
  <c r="E259" i="9" s="1"/>
  <c r="AU8" i="8"/>
  <c r="E36" i="9" s="1"/>
  <c r="AY8" i="8"/>
  <c r="BC8" i="8"/>
  <c r="E292" i="9" s="1"/>
  <c r="AV9" i="8"/>
  <c r="E69" i="9" s="1"/>
  <c r="AZ9" i="8"/>
  <c r="BD9" i="8"/>
  <c r="AW10" i="8"/>
  <c r="E134" i="9" s="1"/>
  <c r="BA10" i="8"/>
  <c r="AX11" i="8"/>
  <c r="BB11" i="8"/>
  <c r="E263" i="9" s="1"/>
  <c r="AU12" i="8"/>
  <c r="E40" i="9" s="1"/>
  <c r="AY12" i="8"/>
  <c r="BC12" i="8"/>
  <c r="E296" i="9" s="1"/>
  <c r="AV13" i="8"/>
  <c r="E73" i="9" s="1"/>
  <c r="AZ13" i="8"/>
  <c r="BD13" i="8"/>
  <c r="AW14" i="8"/>
  <c r="E138" i="9" s="1"/>
  <c r="BA14" i="8"/>
  <c r="AX15" i="8"/>
  <c r="BB15" i="8"/>
  <c r="E267" i="9" s="1"/>
  <c r="AU16" i="8"/>
  <c r="E44" i="9" s="1"/>
  <c r="AY16" i="8"/>
  <c r="BC16" i="8"/>
  <c r="E300" i="9" s="1"/>
  <c r="AV17" i="8"/>
  <c r="E77" i="9" s="1"/>
  <c r="AZ17" i="8"/>
  <c r="BD17" i="8"/>
  <c r="AW18" i="8"/>
  <c r="E142" i="9" s="1"/>
  <c r="BA18" i="8"/>
  <c r="AX19" i="8"/>
  <c r="BB19" i="8"/>
  <c r="E271" i="9" s="1"/>
  <c r="AU20" i="8"/>
  <c r="E48" i="9" s="1"/>
  <c r="AY20" i="8"/>
  <c r="BC20" i="8"/>
  <c r="E304" i="9" s="1"/>
  <c r="AV21" i="8"/>
  <c r="E81" i="9" s="1"/>
  <c r="AZ21" i="8"/>
  <c r="BD21" i="8"/>
  <c r="AW22" i="8"/>
  <c r="E146" i="9" s="1"/>
  <c r="BA22" i="8"/>
  <c r="AX23" i="8"/>
  <c r="BB23" i="8"/>
  <c r="E275" i="9" s="1"/>
  <c r="AX37" i="9" l="1"/>
  <c r="AX35" i="9"/>
  <c r="AX293" i="9"/>
  <c r="AX261" i="9"/>
  <c r="AX132" i="9"/>
  <c r="AX259" i="9"/>
  <c r="AX2" i="9"/>
  <c r="AX292" i="9"/>
  <c r="AX67" i="9"/>
  <c r="AX131" i="9"/>
  <c r="AX5" i="9"/>
  <c r="AX68" i="9"/>
  <c r="AX133" i="9"/>
  <c r="AX290" i="9"/>
  <c r="AX66" i="9"/>
  <c r="V12" i="7"/>
  <c r="U12" i="7"/>
  <c r="T12" i="7"/>
  <c r="S12" i="7"/>
  <c r="R12" i="7"/>
  <c r="Q12" i="7"/>
  <c r="P12" i="7"/>
  <c r="O12" i="7"/>
  <c r="N12" i="7"/>
  <c r="V11" i="7"/>
  <c r="U11" i="7"/>
  <c r="T11" i="7"/>
  <c r="S11" i="7"/>
  <c r="R11" i="7"/>
  <c r="Q11" i="7"/>
  <c r="P11" i="7"/>
  <c r="O11" i="7"/>
  <c r="N11" i="7"/>
  <c r="V10" i="7"/>
  <c r="U10" i="7"/>
  <c r="T10" i="7"/>
  <c r="S10" i="7"/>
  <c r="R10" i="7"/>
  <c r="Q10" i="7"/>
  <c r="P10" i="7"/>
  <c r="O10" i="7"/>
  <c r="N10" i="7"/>
  <c r="V9" i="7"/>
  <c r="U9" i="7"/>
  <c r="T9" i="7"/>
  <c r="S9" i="7"/>
  <c r="R9" i="7"/>
  <c r="Q9" i="7"/>
  <c r="P9" i="7"/>
  <c r="O9" i="7"/>
  <c r="N9" i="7"/>
  <c r="V8" i="7"/>
  <c r="U8" i="7"/>
  <c r="T8" i="7"/>
  <c r="S8" i="7"/>
  <c r="R8" i="7"/>
  <c r="Q8" i="7"/>
  <c r="P8" i="7"/>
  <c r="O8" i="7"/>
  <c r="N8" i="7"/>
  <c r="V7" i="7"/>
  <c r="U7" i="7"/>
  <c r="T7" i="7"/>
  <c r="S7" i="7"/>
  <c r="R7" i="7"/>
  <c r="Q7" i="7"/>
  <c r="P7" i="7"/>
  <c r="O7" i="7"/>
  <c r="N7" i="7"/>
  <c r="V6" i="7"/>
  <c r="U6" i="7"/>
  <c r="T6" i="7"/>
  <c r="S6" i="7"/>
  <c r="R6" i="7"/>
  <c r="Q6" i="7"/>
  <c r="P6" i="7"/>
  <c r="O6" i="7"/>
  <c r="N6" i="7"/>
  <c r="V5" i="7"/>
  <c r="U5" i="7"/>
  <c r="T5" i="7"/>
  <c r="S5" i="7"/>
  <c r="R5" i="7"/>
  <c r="Q5" i="7"/>
  <c r="P5" i="7"/>
  <c r="O5" i="7"/>
  <c r="N5" i="7"/>
  <c r="P27" i="7"/>
  <c r="O27" i="7"/>
  <c r="N27" i="7"/>
  <c r="P26" i="7"/>
  <c r="O26" i="7"/>
  <c r="N26" i="7"/>
  <c r="P25" i="7"/>
  <c r="O25" i="7"/>
  <c r="N25" i="7"/>
  <c r="P24" i="7"/>
  <c r="O24" i="7"/>
  <c r="N24" i="7"/>
  <c r="P23" i="7"/>
  <c r="O23" i="7"/>
  <c r="N23" i="7"/>
  <c r="P22" i="7"/>
  <c r="O22" i="7"/>
  <c r="N22" i="7"/>
  <c r="P21" i="7"/>
  <c r="O21" i="7"/>
  <c r="N21" i="7"/>
  <c r="P20" i="7"/>
  <c r="O20" i="7"/>
  <c r="N20" i="7"/>
  <c r="D53" i="7"/>
  <c r="D52" i="7"/>
  <c r="D51" i="7"/>
  <c r="D50" i="7"/>
  <c r="C53" i="7"/>
  <c r="C52" i="7"/>
  <c r="C51" i="7"/>
  <c r="C50" i="7"/>
  <c r="B53" i="7"/>
  <c r="B52" i="7"/>
  <c r="B51" i="7"/>
  <c r="B50" i="7"/>
  <c r="H35" i="7"/>
  <c r="F35" i="7"/>
  <c r="F27" i="7"/>
  <c r="E27" i="7"/>
  <c r="D27" i="7"/>
  <c r="C27" i="7"/>
  <c r="B27" i="7"/>
  <c r="F26" i="7"/>
  <c r="E26" i="7"/>
  <c r="D26" i="7"/>
  <c r="C26" i="7"/>
  <c r="B26" i="7"/>
  <c r="F25" i="7"/>
  <c r="E25" i="7"/>
  <c r="D25" i="7"/>
  <c r="C25" i="7"/>
  <c r="B25" i="7"/>
  <c r="F24" i="7"/>
  <c r="E24" i="7"/>
  <c r="D24" i="7"/>
  <c r="C24" i="7"/>
  <c r="B24" i="7"/>
  <c r="F23" i="7"/>
  <c r="E23" i="7"/>
  <c r="D23" i="7"/>
  <c r="C23" i="7"/>
  <c r="B23" i="7"/>
  <c r="F22" i="7"/>
  <c r="E22" i="7"/>
  <c r="D22" i="7"/>
  <c r="C22" i="7"/>
  <c r="B22" i="7"/>
  <c r="F21" i="7"/>
  <c r="E21" i="7"/>
  <c r="D21" i="7"/>
  <c r="C21" i="7"/>
  <c r="B21" i="7"/>
  <c r="F20" i="7"/>
  <c r="E20" i="7"/>
  <c r="D20" i="7"/>
  <c r="C20" i="7"/>
  <c r="B20" i="7"/>
  <c r="F41" i="7" l="1"/>
  <c r="F36" i="7"/>
  <c r="F38" i="7"/>
  <c r="F40" i="7"/>
  <c r="F42" i="7"/>
  <c r="F37" i="7"/>
  <c r="F39" i="7"/>
  <c r="H42" i="7"/>
  <c r="H38" i="7"/>
  <c r="H41" i="7"/>
  <c r="H37" i="7"/>
  <c r="H40" i="7"/>
  <c r="H36" i="7"/>
  <c r="H39" i="7"/>
  <c r="AR13" i="6"/>
  <c r="AR14" i="6" s="1"/>
  <c r="AR12" i="6"/>
  <c r="AR11" i="6"/>
  <c r="AR10" i="6"/>
  <c r="N183" i="5"/>
  <c r="N181" i="5"/>
  <c r="N180" i="5"/>
  <c r="N179" i="5"/>
  <c r="N178" i="5"/>
  <c r="N176" i="5"/>
  <c r="N175" i="5"/>
  <c r="N174" i="5"/>
  <c r="N173" i="5"/>
  <c r="N171" i="5"/>
  <c r="N170" i="5"/>
  <c r="N169" i="5"/>
  <c r="N168" i="5"/>
  <c r="N166" i="5"/>
  <c r="N165" i="5"/>
  <c r="N164" i="5"/>
  <c r="N163" i="5"/>
  <c r="N161" i="5"/>
  <c r="N160" i="5"/>
  <c r="N159" i="5"/>
  <c r="L183" i="5"/>
  <c r="K183" i="5"/>
  <c r="J183" i="5"/>
  <c r="I183" i="5"/>
  <c r="H183" i="5"/>
  <c r="G183" i="5"/>
  <c r="F183" i="5"/>
  <c r="E183" i="5"/>
  <c r="D183" i="5"/>
  <c r="C183" i="5"/>
  <c r="B183" i="5"/>
  <c r="L181" i="5"/>
  <c r="K181" i="5"/>
  <c r="J181" i="5"/>
  <c r="I181" i="5"/>
  <c r="H181" i="5"/>
  <c r="G181" i="5"/>
  <c r="F181" i="5"/>
  <c r="E181" i="5"/>
  <c r="D181" i="5"/>
  <c r="C181" i="5"/>
  <c r="B181" i="5"/>
  <c r="L180" i="5"/>
  <c r="K180" i="5"/>
  <c r="J180" i="5"/>
  <c r="I180" i="5"/>
  <c r="H180" i="5"/>
  <c r="G180" i="5"/>
  <c r="F180" i="5"/>
  <c r="E180" i="5"/>
  <c r="D180" i="5"/>
  <c r="C180" i="5"/>
  <c r="B180" i="5"/>
  <c r="L179" i="5"/>
  <c r="K179" i="5"/>
  <c r="J179" i="5"/>
  <c r="I179" i="5"/>
  <c r="H179" i="5"/>
  <c r="G179" i="5"/>
  <c r="F179" i="5"/>
  <c r="E179" i="5"/>
  <c r="D179" i="5"/>
  <c r="C179" i="5"/>
  <c r="B179" i="5"/>
  <c r="L178" i="5"/>
  <c r="K178" i="5"/>
  <c r="J178" i="5"/>
  <c r="I178" i="5"/>
  <c r="H178" i="5"/>
  <c r="G178" i="5"/>
  <c r="F178" i="5"/>
  <c r="E178" i="5"/>
  <c r="D178" i="5"/>
  <c r="C178" i="5"/>
  <c r="B178" i="5"/>
  <c r="L176" i="5"/>
  <c r="K176" i="5"/>
  <c r="J176" i="5"/>
  <c r="I176" i="5"/>
  <c r="H176" i="5"/>
  <c r="G176" i="5"/>
  <c r="F176" i="5"/>
  <c r="E176" i="5"/>
  <c r="D176" i="5"/>
  <c r="C176" i="5"/>
  <c r="B176" i="5"/>
  <c r="L175" i="5"/>
  <c r="K175" i="5"/>
  <c r="J175" i="5"/>
  <c r="I175" i="5"/>
  <c r="H175" i="5"/>
  <c r="G175" i="5"/>
  <c r="F175" i="5"/>
  <c r="E175" i="5"/>
  <c r="D175" i="5"/>
  <c r="C175" i="5"/>
  <c r="B175" i="5"/>
  <c r="L174" i="5"/>
  <c r="K174" i="5"/>
  <c r="J174" i="5"/>
  <c r="I174" i="5"/>
  <c r="H174" i="5"/>
  <c r="G174" i="5"/>
  <c r="F174" i="5"/>
  <c r="E174" i="5"/>
  <c r="D174" i="5"/>
  <c r="C174" i="5"/>
  <c r="B174" i="5"/>
  <c r="L173" i="5"/>
  <c r="K173" i="5"/>
  <c r="J173" i="5"/>
  <c r="I173" i="5"/>
  <c r="H173" i="5"/>
  <c r="G173" i="5"/>
  <c r="F173" i="5"/>
  <c r="E173" i="5"/>
  <c r="D173" i="5"/>
  <c r="C173" i="5"/>
  <c r="B173" i="5"/>
  <c r="L171" i="5"/>
  <c r="K171" i="5"/>
  <c r="J171" i="5"/>
  <c r="I171" i="5"/>
  <c r="H171" i="5"/>
  <c r="G171" i="5"/>
  <c r="F171" i="5"/>
  <c r="E171" i="5"/>
  <c r="D171" i="5"/>
  <c r="C171" i="5"/>
  <c r="B171" i="5"/>
  <c r="L170" i="5"/>
  <c r="K170" i="5"/>
  <c r="J170" i="5"/>
  <c r="I170" i="5"/>
  <c r="H170" i="5"/>
  <c r="G170" i="5"/>
  <c r="F170" i="5"/>
  <c r="E170" i="5"/>
  <c r="D170" i="5"/>
  <c r="C170" i="5"/>
  <c r="B170" i="5"/>
  <c r="L169" i="5"/>
  <c r="K169" i="5"/>
  <c r="J169" i="5"/>
  <c r="I169" i="5"/>
  <c r="H169" i="5"/>
  <c r="G169" i="5"/>
  <c r="F169" i="5"/>
  <c r="E169" i="5"/>
  <c r="D169" i="5"/>
  <c r="C169" i="5"/>
  <c r="B169" i="5"/>
  <c r="L168" i="5"/>
  <c r="K168" i="5"/>
  <c r="J168" i="5"/>
  <c r="I168" i="5"/>
  <c r="H168" i="5"/>
  <c r="G168" i="5"/>
  <c r="F168" i="5"/>
  <c r="E168" i="5"/>
  <c r="D168" i="5"/>
  <c r="C168" i="5"/>
  <c r="B168" i="5"/>
  <c r="L166" i="5"/>
  <c r="K166" i="5"/>
  <c r="J166" i="5"/>
  <c r="I166" i="5"/>
  <c r="H166" i="5"/>
  <c r="G166" i="5"/>
  <c r="F166" i="5"/>
  <c r="E166" i="5"/>
  <c r="D166" i="5"/>
  <c r="C166" i="5"/>
  <c r="B166" i="5"/>
  <c r="L165" i="5"/>
  <c r="K165" i="5"/>
  <c r="J165" i="5"/>
  <c r="I165" i="5"/>
  <c r="H165" i="5"/>
  <c r="G165" i="5"/>
  <c r="F165" i="5"/>
  <c r="E165" i="5"/>
  <c r="D165" i="5"/>
  <c r="C165" i="5"/>
  <c r="B165" i="5"/>
  <c r="L164" i="5"/>
  <c r="K164" i="5"/>
  <c r="J164" i="5"/>
  <c r="I164" i="5"/>
  <c r="H164" i="5"/>
  <c r="G164" i="5"/>
  <c r="F164" i="5"/>
  <c r="E164" i="5"/>
  <c r="D164" i="5"/>
  <c r="C164" i="5"/>
  <c r="B164" i="5"/>
  <c r="L163" i="5"/>
  <c r="K163" i="5"/>
  <c r="J163" i="5"/>
  <c r="I163" i="5"/>
  <c r="H163" i="5"/>
  <c r="G163" i="5"/>
  <c r="F163" i="5"/>
  <c r="E163" i="5"/>
  <c r="D163" i="5"/>
  <c r="C163" i="5"/>
  <c r="B163" i="5"/>
  <c r="L161" i="5"/>
  <c r="K161" i="5"/>
  <c r="J161" i="5"/>
  <c r="I161" i="5"/>
  <c r="H161" i="5"/>
  <c r="G161" i="5"/>
  <c r="F161" i="5"/>
  <c r="E161" i="5"/>
  <c r="D161" i="5"/>
  <c r="C161" i="5"/>
  <c r="B161" i="5"/>
  <c r="L160" i="5"/>
  <c r="K160" i="5"/>
  <c r="J160" i="5"/>
  <c r="I160" i="5"/>
  <c r="H160" i="5"/>
  <c r="G160" i="5"/>
  <c r="F160" i="5"/>
  <c r="E160" i="5"/>
  <c r="D160" i="5"/>
  <c r="C160" i="5"/>
  <c r="B160" i="5"/>
  <c r="L159" i="5"/>
  <c r="K159" i="5"/>
  <c r="J159" i="5"/>
  <c r="I159" i="5"/>
  <c r="H159" i="5"/>
  <c r="G159" i="5"/>
  <c r="F159" i="5"/>
  <c r="E159" i="5"/>
  <c r="D159" i="5"/>
  <c r="C159" i="5"/>
  <c r="B159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L142" i="5"/>
  <c r="K142" i="5"/>
  <c r="J142" i="5"/>
  <c r="I142" i="5"/>
  <c r="H142" i="5"/>
  <c r="G142" i="5"/>
  <c r="F142" i="5"/>
  <c r="E142" i="5"/>
  <c r="D142" i="5"/>
  <c r="C142" i="5"/>
  <c r="L141" i="5"/>
  <c r="K141" i="5"/>
  <c r="J141" i="5"/>
  <c r="I141" i="5"/>
  <c r="H141" i="5"/>
  <c r="G141" i="5"/>
  <c r="F141" i="5"/>
  <c r="E141" i="5"/>
  <c r="D141" i="5"/>
  <c r="C141" i="5"/>
  <c r="L140" i="5"/>
  <c r="K140" i="5"/>
  <c r="J140" i="5"/>
  <c r="I140" i="5"/>
  <c r="H140" i="5"/>
  <c r="G140" i="5"/>
  <c r="F140" i="5"/>
  <c r="E140" i="5"/>
  <c r="D140" i="5"/>
  <c r="C140" i="5"/>
  <c r="L139" i="5"/>
  <c r="K139" i="5"/>
  <c r="J139" i="5"/>
  <c r="I139" i="5"/>
  <c r="H139" i="5"/>
  <c r="G139" i="5"/>
  <c r="F139" i="5"/>
  <c r="E139" i="5"/>
  <c r="D139" i="5"/>
  <c r="C139" i="5"/>
  <c r="L138" i="5"/>
  <c r="K138" i="5"/>
  <c r="J138" i="5"/>
  <c r="I138" i="5"/>
  <c r="H138" i="5"/>
  <c r="G138" i="5"/>
  <c r="F138" i="5"/>
  <c r="E138" i="5"/>
  <c r="D138" i="5"/>
  <c r="C138" i="5"/>
  <c r="L137" i="5"/>
  <c r="K137" i="5"/>
  <c r="J137" i="5"/>
  <c r="I137" i="5"/>
  <c r="H137" i="5"/>
  <c r="G137" i="5"/>
  <c r="F137" i="5"/>
  <c r="E137" i="5"/>
  <c r="D137" i="5"/>
  <c r="C137" i="5"/>
  <c r="L136" i="5"/>
  <c r="K136" i="5"/>
  <c r="J136" i="5"/>
  <c r="I136" i="5"/>
  <c r="H136" i="5"/>
  <c r="G136" i="5"/>
  <c r="F136" i="5"/>
  <c r="E136" i="5"/>
  <c r="D136" i="5"/>
  <c r="C136" i="5"/>
  <c r="L135" i="5"/>
  <c r="K135" i="5"/>
  <c r="J135" i="5"/>
  <c r="I135" i="5"/>
  <c r="H135" i="5"/>
  <c r="G135" i="5"/>
  <c r="F135" i="5"/>
  <c r="E135" i="5"/>
  <c r="D135" i="5"/>
  <c r="C135" i="5"/>
  <c r="L134" i="5"/>
  <c r="K134" i="5"/>
  <c r="J134" i="5"/>
  <c r="I134" i="5"/>
  <c r="H134" i="5"/>
  <c r="G134" i="5"/>
  <c r="F134" i="5"/>
  <c r="E134" i="5"/>
  <c r="D134" i="5"/>
  <c r="C134" i="5"/>
  <c r="L133" i="5"/>
  <c r="K133" i="5"/>
  <c r="J133" i="5"/>
  <c r="I133" i="5"/>
  <c r="H133" i="5"/>
  <c r="G133" i="5"/>
  <c r="F133" i="5"/>
  <c r="E133" i="5"/>
  <c r="D133" i="5"/>
  <c r="C133" i="5"/>
  <c r="L132" i="5"/>
  <c r="K132" i="5"/>
  <c r="J132" i="5"/>
  <c r="I132" i="5"/>
  <c r="H132" i="5"/>
  <c r="G132" i="5"/>
  <c r="F132" i="5"/>
  <c r="E132" i="5"/>
  <c r="D132" i="5"/>
  <c r="C132" i="5"/>
  <c r="L131" i="5"/>
  <c r="K131" i="5"/>
  <c r="J131" i="5"/>
  <c r="I131" i="5"/>
  <c r="H131" i="5"/>
  <c r="G131" i="5"/>
  <c r="F131" i="5"/>
  <c r="E131" i="5"/>
  <c r="D131" i="5"/>
  <c r="C131" i="5"/>
  <c r="L130" i="5"/>
  <c r="K130" i="5"/>
  <c r="J130" i="5"/>
  <c r="I130" i="5"/>
  <c r="H130" i="5"/>
  <c r="G130" i="5"/>
  <c r="F130" i="5"/>
  <c r="E130" i="5"/>
  <c r="D130" i="5"/>
  <c r="C130" i="5"/>
  <c r="L129" i="5"/>
  <c r="K129" i="5"/>
  <c r="J129" i="5"/>
  <c r="I129" i="5"/>
  <c r="H129" i="5"/>
  <c r="G129" i="5"/>
  <c r="F129" i="5"/>
  <c r="E129" i="5"/>
  <c r="D129" i="5"/>
  <c r="C129" i="5"/>
  <c r="L128" i="5"/>
  <c r="K128" i="5"/>
  <c r="J128" i="5"/>
  <c r="I128" i="5"/>
  <c r="H128" i="5"/>
  <c r="G128" i="5"/>
  <c r="F128" i="5"/>
  <c r="E128" i="5"/>
  <c r="D128" i="5"/>
  <c r="C128" i="5"/>
  <c r="L127" i="5"/>
  <c r="K127" i="5"/>
  <c r="J127" i="5"/>
  <c r="I127" i="5"/>
  <c r="H127" i="5"/>
  <c r="G127" i="5"/>
  <c r="F127" i="5"/>
  <c r="E127" i="5"/>
  <c r="D127" i="5"/>
  <c r="C127" i="5"/>
  <c r="L126" i="5"/>
  <c r="K126" i="5"/>
  <c r="J126" i="5"/>
  <c r="I126" i="5"/>
  <c r="H126" i="5"/>
  <c r="G126" i="5"/>
  <c r="F126" i="5"/>
  <c r="E126" i="5"/>
  <c r="D126" i="5"/>
  <c r="C126" i="5"/>
  <c r="L125" i="5"/>
  <c r="K125" i="5"/>
  <c r="J125" i="5"/>
  <c r="I125" i="5"/>
  <c r="H125" i="5"/>
  <c r="G125" i="5"/>
  <c r="F125" i="5"/>
  <c r="E125" i="5"/>
  <c r="D125" i="5"/>
  <c r="C125" i="5"/>
  <c r="L124" i="5"/>
  <c r="K124" i="5"/>
  <c r="J124" i="5"/>
  <c r="I124" i="5"/>
  <c r="H124" i="5"/>
  <c r="G124" i="5"/>
  <c r="F124" i="5"/>
  <c r="E124" i="5"/>
  <c r="D124" i="5"/>
  <c r="C124" i="5"/>
  <c r="L123" i="5"/>
  <c r="K123" i="5"/>
  <c r="J123" i="5"/>
  <c r="I123" i="5"/>
  <c r="H123" i="5"/>
  <c r="G123" i="5"/>
  <c r="F123" i="5"/>
  <c r="E123" i="5"/>
  <c r="D123" i="5"/>
  <c r="C12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N103" i="5"/>
  <c r="N222" i="5" s="1"/>
  <c r="N101" i="5"/>
  <c r="N220" i="5" s="1"/>
  <c r="N100" i="5"/>
  <c r="N99" i="5"/>
  <c r="N98" i="5"/>
  <c r="N217" i="5" s="1"/>
  <c r="N96" i="5"/>
  <c r="N215" i="5" s="1"/>
  <c r="N95" i="5"/>
  <c r="N214" i="5" s="1"/>
  <c r="N94" i="5"/>
  <c r="N93" i="5"/>
  <c r="N91" i="5"/>
  <c r="N210" i="5" s="1"/>
  <c r="N90" i="5"/>
  <c r="N209" i="5" s="1"/>
  <c r="N89" i="5"/>
  <c r="N208" i="5" s="1"/>
  <c r="N88" i="5"/>
  <c r="N207" i="5" s="1"/>
  <c r="N86" i="5"/>
  <c r="N205" i="5" s="1"/>
  <c r="N85" i="5"/>
  <c r="N204" i="5" s="1"/>
  <c r="N84" i="5"/>
  <c r="N83" i="5"/>
  <c r="O169" i="5" l="1"/>
  <c r="V169" i="5" s="1"/>
  <c r="O170" i="5"/>
  <c r="V170" i="5" s="1"/>
  <c r="O179" i="5"/>
  <c r="V179" i="5" s="1"/>
  <c r="O183" i="5"/>
  <c r="V183" i="5" s="1"/>
  <c r="O171" i="5"/>
  <c r="V171" i="5" s="1"/>
  <c r="O166" i="5"/>
  <c r="V166" i="5" s="1"/>
  <c r="O161" i="5"/>
  <c r="V161" i="5" s="1"/>
  <c r="O178" i="5"/>
  <c r="V178" i="5" s="1"/>
  <c r="O174" i="5"/>
  <c r="V174" i="5" s="1"/>
  <c r="O165" i="5"/>
  <c r="V165" i="5" s="1"/>
  <c r="O173" i="5"/>
  <c r="V173" i="5" s="1"/>
  <c r="O163" i="5"/>
  <c r="V163" i="5" s="1"/>
  <c r="O159" i="5"/>
  <c r="V159" i="5" s="1"/>
  <c r="O175" i="5"/>
  <c r="V175" i="5" s="1"/>
  <c r="O181" i="5"/>
  <c r="V181" i="5" s="1"/>
  <c r="N213" i="5"/>
  <c r="N202" i="5"/>
  <c r="N203" i="5"/>
  <c r="N212" i="5"/>
  <c r="N218" i="5"/>
  <c r="N219" i="5"/>
  <c r="O160" i="5"/>
  <c r="V160" i="5" s="1"/>
  <c r="O164" i="5"/>
  <c r="V164" i="5" s="1"/>
  <c r="O168" i="5"/>
  <c r="V168" i="5" s="1"/>
  <c r="O176" i="5"/>
  <c r="V176" i="5" s="1"/>
  <c r="O180" i="5"/>
  <c r="V180" i="5" s="1"/>
  <c r="L103" i="5" l="1"/>
  <c r="L222" i="5" s="1"/>
  <c r="K103" i="5"/>
  <c r="K222" i="5" s="1"/>
  <c r="J103" i="5"/>
  <c r="J222" i="5" s="1"/>
  <c r="I103" i="5"/>
  <c r="I222" i="5" s="1"/>
  <c r="H103" i="5"/>
  <c r="H222" i="5" s="1"/>
  <c r="G103" i="5"/>
  <c r="G222" i="5" s="1"/>
  <c r="F103" i="5"/>
  <c r="F222" i="5" s="1"/>
  <c r="E103" i="5"/>
  <c r="E222" i="5" s="1"/>
  <c r="D103" i="5"/>
  <c r="D222" i="5" s="1"/>
  <c r="C103" i="5"/>
  <c r="C222" i="5" s="1"/>
  <c r="L101" i="5"/>
  <c r="L220" i="5" s="1"/>
  <c r="K101" i="5"/>
  <c r="K220" i="5" s="1"/>
  <c r="J101" i="5"/>
  <c r="J220" i="5" s="1"/>
  <c r="I101" i="5"/>
  <c r="I220" i="5" s="1"/>
  <c r="H101" i="5"/>
  <c r="H220" i="5" s="1"/>
  <c r="G101" i="5"/>
  <c r="G220" i="5" s="1"/>
  <c r="F101" i="5"/>
  <c r="F220" i="5" s="1"/>
  <c r="E101" i="5"/>
  <c r="E220" i="5" s="1"/>
  <c r="D101" i="5"/>
  <c r="D220" i="5" s="1"/>
  <c r="C101" i="5"/>
  <c r="C220" i="5" s="1"/>
  <c r="L100" i="5"/>
  <c r="L219" i="5" s="1"/>
  <c r="K100" i="5"/>
  <c r="K219" i="5" s="1"/>
  <c r="J100" i="5"/>
  <c r="J219" i="5" s="1"/>
  <c r="M219" i="5" s="1"/>
  <c r="I100" i="5"/>
  <c r="I219" i="5" s="1"/>
  <c r="H100" i="5"/>
  <c r="H219" i="5" s="1"/>
  <c r="G100" i="5"/>
  <c r="G219" i="5" s="1"/>
  <c r="F100" i="5"/>
  <c r="F219" i="5" s="1"/>
  <c r="E100" i="5"/>
  <c r="E219" i="5" s="1"/>
  <c r="D100" i="5"/>
  <c r="D219" i="5" s="1"/>
  <c r="C100" i="5"/>
  <c r="C219" i="5" s="1"/>
  <c r="L99" i="5"/>
  <c r="L218" i="5" s="1"/>
  <c r="K99" i="5"/>
  <c r="K218" i="5" s="1"/>
  <c r="J99" i="5"/>
  <c r="J218" i="5" s="1"/>
  <c r="I99" i="5"/>
  <c r="I218" i="5" s="1"/>
  <c r="H99" i="5"/>
  <c r="H218" i="5" s="1"/>
  <c r="G99" i="5"/>
  <c r="G218" i="5" s="1"/>
  <c r="F99" i="5"/>
  <c r="F218" i="5" s="1"/>
  <c r="E99" i="5"/>
  <c r="E218" i="5" s="1"/>
  <c r="D99" i="5"/>
  <c r="D218" i="5" s="1"/>
  <c r="C99" i="5"/>
  <c r="C218" i="5" s="1"/>
  <c r="L98" i="5"/>
  <c r="L217" i="5" s="1"/>
  <c r="K98" i="5"/>
  <c r="K217" i="5" s="1"/>
  <c r="J98" i="5"/>
  <c r="J217" i="5" s="1"/>
  <c r="M217" i="5" s="1"/>
  <c r="I98" i="5"/>
  <c r="I217" i="5" s="1"/>
  <c r="H98" i="5"/>
  <c r="H217" i="5" s="1"/>
  <c r="G98" i="5"/>
  <c r="G217" i="5" s="1"/>
  <c r="F98" i="5"/>
  <c r="F217" i="5" s="1"/>
  <c r="E98" i="5"/>
  <c r="E217" i="5" s="1"/>
  <c r="D98" i="5"/>
  <c r="D217" i="5" s="1"/>
  <c r="C98" i="5"/>
  <c r="C217" i="5" s="1"/>
  <c r="L96" i="5"/>
  <c r="L215" i="5" s="1"/>
  <c r="K96" i="5"/>
  <c r="K215" i="5" s="1"/>
  <c r="J96" i="5"/>
  <c r="J215" i="5" s="1"/>
  <c r="I96" i="5"/>
  <c r="I215" i="5" s="1"/>
  <c r="H96" i="5"/>
  <c r="H215" i="5" s="1"/>
  <c r="G96" i="5"/>
  <c r="G215" i="5" s="1"/>
  <c r="F96" i="5"/>
  <c r="F215" i="5" s="1"/>
  <c r="E96" i="5"/>
  <c r="E215" i="5" s="1"/>
  <c r="D96" i="5"/>
  <c r="D215" i="5" s="1"/>
  <c r="C96" i="5"/>
  <c r="C215" i="5" s="1"/>
  <c r="L95" i="5"/>
  <c r="L214" i="5" s="1"/>
  <c r="K95" i="5"/>
  <c r="K214" i="5" s="1"/>
  <c r="J95" i="5"/>
  <c r="J214" i="5" s="1"/>
  <c r="I95" i="5"/>
  <c r="I214" i="5" s="1"/>
  <c r="H95" i="5"/>
  <c r="H214" i="5" s="1"/>
  <c r="G95" i="5"/>
  <c r="G214" i="5" s="1"/>
  <c r="F95" i="5"/>
  <c r="F214" i="5" s="1"/>
  <c r="E95" i="5"/>
  <c r="E214" i="5" s="1"/>
  <c r="D95" i="5"/>
  <c r="D214" i="5" s="1"/>
  <c r="C95" i="5"/>
  <c r="C214" i="5" s="1"/>
  <c r="L94" i="5"/>
  <c r="L213" i="5" s="1"/>
  <c r="K94" i="5"/>
  <c r="K213" i="5" s="1"/>
  <c r="J94" i="5"/>
  <c r="J213" i="5" s="1"/>
  <c r="I94" i="5"/>
  <c r="I213" i="5" s="1"/>
  <c r="H94" i="5"/>
  <c r="H213" i="5" s="1"/>
  <c r="G94" i="5"/>
  <c r="G213" i="5" s="1"/>
  <c r="F94" i="5"/>
  <c r="F213" i="5" s="1"/>
  <c r="E94" i="5"/>
  <c r="E213" i="5" s="1"/>
  <c r="D94" i="5"/>
  <c r="D213" i="5" s="1"/>
  <c r="C94" i="5"/>
  <c r="C213" i="5" s="1"/>
  <c r="L93" i="5"/>
  <c r="L212" i="5" s="1"/>
  <c r="K93" i="5"/>
  <c r="K212" i="5" s="1"/>
  <c r="J93" i="5"/>
  <c r="J212" i="5" s="1"/>
  <c r="I93" i="5"/>
  <c r="I212" i="5" s="1"/>
  <c r="H93" i="5"/>
  <c r="H212" i="5" s="1"/>
  <c r="G93" i="5"/>
  <c r="G212" i="5" s="1"/>
  <c r="F93" i="5"/>
  <c r="F212" i="5" s="1"/>
  <c r="E93" i="5"/>
  <c r="E212" i="5" s="1"/>
  <c r="D93" i="5"/>
  <c r="D212" i="5" s="1"/>
  <c r="C93" i="5"/>
  <c r="C212" i="5" s="1"/>
  <c r="L91" i="5"/>
  <c r="L210" i="5" s="1"/>
  <c r="K91" i="5"/>
  <c r="K210" i="5" s="1"/>
  <c r="J91" i="5"/>
  <c r="J210" i="5" s="1"/>
  <c r="I91" i="5"/>
  <c r="I210" i="5" s="1"/>
  <c r="H91" i="5"/>
  <c r="H210" i="5" s="1"/>
  <c r="G91" i="5"/>
  <c r="G210" i="5" s="1"/>
  <c r="F91" i="5"/>
  <c r="F210" i="5" s="1"/>
  <c r="E91" i="5"/>
  <c r="E210" i="5" s="1"/>
  <c r="D91" i="5"/>
  <c r="D210" i="5" s="1"/>
  <c r="C91" i="5"/>
  <c r="C210" i="5" s="1"/>
  <c r="L90" i="5"/>
  <c r="L209" i="5" s="1"/>
  <c r="K90" i="5"/>
  <c r="K209" i="5" s="1"/>
  <c r="J90" i="5"/>
  <c r="J209" i="5" s="1"/>
  <c r="M209" i="5" s="1"/>
  <c r="I90" i="5"/>
  <c r="I209" i="5" s="1"/>
  <c r="H90" i="5"/>
  <c r="H209" i="5" s="1"/>
  <c r="G90" i="5"/>
  <c r="G209" i="5" s="1"/>
  <c r="F90" i="5"/>
  <c r="F209" i="5" s="1"/>
  <c r="E90" i="5"/>
  <c r="E209" i="5" s="1"/>
  <c r="D90" i="5"/>
  <c r="D209" i="5" s="1"/>
  <c r="C90" i="5"/>
  <c r="C209" i="5" s="1"/>
  <c r="L89" i="5"/>
  <c r="L208" i="5" s="1"/>
  <c r="K89" i="5"/>
  <c r="K208" i="5" s="1"/>
  <c r="J89" i="5"/>
  <c r="J208" i="5" s="1"/>
  <c r="I89" i="5"/>
  <c r="I208" i="5" s="1"/>
  <c r="H89" i="5"/>
  <c r="H208" i="5" s="1"/>
  <c r="G89" i="5"/>
  <c r="G208" i="5" s="1"/>
  <c r="F89" i="5"/>
  <c r="F208" i="5" s="1"/>
  <c r="E89" i="5"/>
  <c r="E208" i="5" s="1"/>
  <c r="D89" i="5"/>
  <c r="D208" i="5" s="1"/>
  <c r="C89" i="5"/>
  <c r="C208" i="5" s="1"/>
  <c r="L88" i="5"/>
  <c r="L207" i="5" s="1"/>
  <c r="K88" i="5"/>
  <c r="K207" i="5" s="1"/>
  <c r="J88" i="5"/>
  <c r="J207" i="5" s="1"/>
  <c r="M207" i="5" s="1"/>
  <c r="I88" i="5"/>
  <c r="I207" i="5" s="1"/>
  <c r="H88" i="5"/>
  <c r="H207" i="5" s="1"/>
  <c r="G88" i="5"/>
  <c r="G207" i="5" s="1"/>
  <c r="F88" i="5"/>
  <c r="F207" i="5" s="1"/>
  <c r="E88" i="5"/>
  <c r="E207" i="5" s="1"/>
  <c r="D88" i="5"/>
  <c r="D207" i="5" s="1"/>
  <c r="C88" i="5"/>
  <c r="C207" i="5" s="1"/>
  <c r="L86" i="5"/>
  <c r="L205" i="5" s="1"/>
  <c r="K86" i="5"/>
  <c r="K205" i="5" s="1"/>
  <c r="J86" i="5"/>
  <c r="J205" i="5" s="1"/>
  <c r="I86" i="5"/>
  <c r="I205" i="5" s="1"/>
  <c r="H86" i="5"/>
  <c r="H205" i="5" s="1"/>
  <c r="G86" i="5"/>
  <c r="G205" i="5" s="1"/>
  <c r="F86" i="5"/>
  <c r="F205" i="5" s="1"/>
  <c r="E86" i="5"/>
  <c r="E205" i="5" s="1"/>
  <c r="D86" i="5"/>
  <c r="D205" i="5" s="1"/>
  <c r="C86" i="5"/>
  <c r="C205" i="5" s="1"/>
  <c r="L85" i="5"/>
  <c r="L204" i="5" s="1"/>
  <c r="K85" i="5"/>
  <c r="K204" i="5" s="1"/>
  <c r="J85" i="5"/>
  <c r="J204" i="5" s="1"/>
  <c r="I85" i="5"/>
  <c r="I204" i="5" s="1"/>
  <c r="H85" i="5"/>
  <c r="H204" i="5" s="1"/>
  <c r="G85" i="5"/>
  <c r="G204" i="5" s="1"/>
  <c r="F85" i="5"/>
  <c r="F204" i="5" s="1"/>
  <c r="E85" i="5"/>
  <c r="E204" i="5" s="1"/>
  <c r="D85" i="5"/>
  <c r="D204" i="5" s="1"/>
  <c r="C85" i="5"/>
  <c r="C204" i="5" s="1"/>
  <c r="L84" i="5"/>
  <c r="L203" i="5" s="1"/>
  <c r="K84" i="5"/>
  <c r="K203" i="5" s="1"/>
  <c r="J84" i="5"/>
  <c r="J203" i="5" s="1"/>
  <c r="I84" i="5"/>
  <c r="I203" i="5" s="1"/>
  <c r="H84" i="5"/>
  <c r="H203" i="5" s="1"/>
  <c r="G84" i="5"/>
  <c r="G203" i="5" s="1"/>
  <c r="F84" i="5"/>
  <c r="F203" i="5" s="1"/>
  <c r="E84" i="5"/>
  <c r="E203" i="5" s="1"/>
  <c r="D84" i="5"/>
  <c r="D203" i="5" s="1"/>
  <c r="C84" i="5"/>
  <c r="C203" i="5" s="1"/>
  <c r="L83" i="5"/>
  <c r="L202" i="5" s="1"/>
  <c r="K83" i="5"/>
  <c r="K202" i="5" s="1"/>
  <c r="J83" i="5"/>
  <c r="J202" i="5" s="1"/>
  <c r="I83" i="5"/>
  <c r="I202" i="5" s="1"/>
  <c r="H83" i="5"/>
  <c r="H202" i="5" s="1"/>
  <c r="G83" i="5"/>
  <c r="G202" i="5" s="1"/>
  <c r="F83" i="5"/>
  <c r="F202" i="5" s="1"/>
  <c r="E83" i="5"/>
  <c r="E202" i="5" s="1"/>
  <c r="D83" i="5"/>
  <c r="D202" i="5" s="1"/>
  <c r="C83" i="5"/>
  <c r="C202" i="5" s="1"/>
  <c r="B103" i="5"/>
  <c r="B222" i="5" s="1"/>
  <c r="B101" i="5"/>
  <c r="B220" i="5" s="1"/>
  <c r="B100" i="5"/>
  <c r="B219" i="5" s="1"/>
  <c r="B99" i="5"/>
  <c r="B218" i="5" s="1"/>
  <c r="B98" i="5"/>
  <c r="B217" i="5" s="1"/>
  <c r="B96" i="5"/>
  <c r="B215" i="5" s="1"/>
  <c r="B95" i="5"/>
  <c r="B214" i="5" s="1"/>
  <c r="B94" i="5"/>
  <c r="B213" i="5" s="1"/>
  <c r="B93" i="5"/>
  <c r="B212" i="5" s="1"/>
  <c r="B91" i="5"/>
  <c r="B210" i="5" s="1"/>
  <c r="B90" i="5"/>
  <c r="B209" i="5" s="1"/>
  <c r="B89" i="5"/>
  <c r="B208" i="5" s="1"/>
  <c r="B88" i="5"/>
  <c r="B207" i="5" s="1"/>
  <c r="B86" i="5"/>
  <c r="B205" i="5" s="1"/>
  <c r="B85" i="5"/>
  <c r="B204" i="5" s="1"/>
  <c r="B84" i="5"/>
  <c r="B203" i="5" s="1"/>
  <c r="B83" i="5"/>
  <c r="B202" i="5" s="1"/>
  <c r="N73" i="8"/>
  <c r="AJ68" i="8" s="1"/>
  <c r="N72" i="8"/>
  <c r="AJ67" i="8" s="1"/>
  <c r="K33" i="5"/>
  <c r="K38" i="5" s="1"/>
  <c r="J33" i="5"/>
  <c r="J38" i="5" s="1"/>
  <c r="I33" i="5"/>
  <c r="I38" i="5" s="1"/>
  <c r="H33" i="5"/>
  <c r="H38" i="5" s="1"/>
  <c r="G33" i="5"/>
  <c r="G38" i="5" s="1"/>
  <c r="F33" i="5"/>
  <c r="F38" i="5" s="1"/>
  <c r="E33" i="5"/>
  <c r="E38" i="5" s="1"/>
  <c r="D33" i="5"/>
  <c r="D38" i="5" s="1"/>
  <c r="C33" i="5"/>
  <c r="C38" i="5" s="1"/>
  <c r="K74" i="8"/>
  <c r="AH69" i="8" s="1"/>
  <c r="J74" i="8"/>
  <c r="AG69" i="8" s="1"/>
  <c r="H74" i="8"/>
  <c r="AE69" i="8" s="1"/>
  <c r="G74" i="8"/>
  <c r="AD69" i="8" s="1"/>
  <c r="F74" i="8"/>
  <c r="AC69" i="8" s="1"/>
  <c r="E74" i="8"/>
  <c r="AB69" i="8" s="1"/>
  <c r="K73" i="8"/>
  <c r="AH68" i="8" s="1"/>
  <c r="J73" i="8"/>
  <c r="AG68" i="8" s="1"/>
  <c r="I73" i="8"/>
  <c r="AF68" i="8" s="1"/>
  <c r="BA68" i="8" s="1"/>
  <c r="G73" i="8"/>
  <c r="AD68" i="8" s="1"/>
  <c r="AY68" i="8" s="1"/>
  <c r="F73" i="8"/>
  <c r="AC68" i="8" s="1"/>
  <c r="AX68" i="8" s="1"/>
  <c r="C73" i="8"/>
  <c r="Z68" i="8" s="1"/>
  <c r="K72" i="8"/>
  <c r="AH67" i="8" s="1"/>
  <c r="J72" i="8"/>
  <c r="AG67" i="8" s="1"/>
  <c r="I72" i="8"/>
  <c r="AF67" i="8" s="1"/>
  <c r="H72" i="8"/>
  <c r="AE67" i="8" s="1"/>
  <c r="G72" i="8"/>
  <c r="AD67" i="8" s="1"/>
  <c r="F72" i="8"/>
  <c r="AC67" i="8" s="1"/>
  <c r="E72" i="8"/>
  <c r="AB67" i="8" s="1"/>
  <c r="D72" i="8"/>
  <c r="AA67" i="8" s="1"/>
  <c r="C72" i="8"/>
  <c r="Z67" i="8" s="1"/>
  <c r="B33" i="5"/>
  <c r="B38" i="5" s="1"/>
  <c r="U28" i="5"/>
  <c r="U71" i="8" s="1"/>
  <c r="AQ66" i="8" s="1"/>
  <c r="T28" i="5"/>
  <c r="T71" i="8" s="1"/>
  <c r="AP66" i="8" s="1"/>
  <c r="S28" i="5"/>
  <c r="S71" i="8" s="1"/>
  <c r="AO66" i="8" s="1"/>
  <c r="U26" i="5"/>
  <c r="U69" i="8" s="1"/>
  <c r="AQ65" i="8" s="1"/>
  <c r="T26" i="5"/>
  <c r="T69" i="8" s="1"/>
  <c r="AP65" i="8" s="1"/>
  <c r="S26" i="5"/>
  <c r="S69" i="8" s="1"/>
  <c r="AO65" i="8" s="1"/>
  <c r="U25" i="5"/>
  <c r="U68" i="8" s="1"/>
  <c r="AQ64" i="8" s="1"/>
  <c r="T25" i="5"/>
  <c r="T68" i="8" s="1"/>
  <c r="AP64" i="8" s="1"/>
  <c r="S25" i="5"/>
  <c r="S68" i="8" s="1"/>
  <c r="AO64" i="8" s="1"/>
  <c r="U24" i="5"/>
  <c r="U67" i="8" s="1"/>
  <c r="AQ63" i="8" s="1"/>
  <c r="T24" i="5"/>
  <c r="T67" i="8" s="1"/>
  <c r="AP63" i="8" s="1"/>
  <c r="S24" i="5"/>
  <c r="S67" i="8" s="1"/>
  <c r="AO63" i="8" s="1"/>
  <c r="U23" i="5"/>
  <c r="U66" i="8" s="1"/>
  <c r="AQ62" i="8" s="1"/>
  <c r="BL66" i="8" s="1"/>
  <c r="C243" i="9" s="1"/>
  <c r="T23" i="5"/>
  <c r="T66" i="8" s="1"/>
  <c r="AP62" i="8" s="1"/>
  <c r="S23" i="5"/>
  <c r="S66" i="8" s="1"/>
  <c r="AO62" i="8" s="1"/>
  <c r="U21" i="5"/>
  <c r="U64" i="8" s="1"/>
  <c r="AQ61" i="8" s="1"/>
  <c r="T21" i="5"/>
  <c r="T64" i="8" s="1"/>
  <c r="AP61" i="8" s="1"/>
  <c r="S21" i="5"/>
  <c r="S64" i="8" s="1"/>
  <c r="AO61" i="8" s="1"/>
  <c r="U20" i="5"/>
  <c r="U63" i="8" s="1"/>
  <c r="AQ60" i="8" s="1"/>
  <c r="T20" i="5"/>
  <c r="T63" i="8" s="1"/>
  <c r="AP60" i="8" s="1"/>
  <c r="S20" i="5"/>
  <c r="S63" i="8" s="1"/>
  <c r="AO60" i="8" s="1"/>
  <c r="U19" i="5"/>
  <c r="U62" i="8" s="1"/>
  <c r="AQ59" i="8" s="1"/>
  <c r="T19" i="5"/>
  <c r="T62" i="8" s="1"/>
  <c r="AP59" i="8" s="1"/>
  <c r="S19" i="5"/>
  <c r="S62" i="8" s="1"/>
  <c r="AO59" i="8" s="1"/>
  <c r="U18" i="5"/>
  <c r="U61" i="8" s="1"/>
  <c r="AQ58" i="8" s="1"/>
  <c r="T18" i="5"/>
  <c r="T61" i="8" s="1"/>
  <c r="AP58" i="8" s="1"/>
  <c r="S18" i="5"/>
  <c r="S61" i="8" s="1"/>
  <c r="AO58" i="8" s="1"/>
  <c r="U16" i="5"/>
  <c r="U59" i="8" s="1"/>
  <c r="AQ57" i="8" s="1"/>
  <c r="T16" i="5"/>
  <c r="T59" i="8" s="1"/>
  <c r="AP57" i="8" s="1"/>
  <c r="S16" i="5"/>
  <c r="S59" i="8" s="1"/>
  <c r="AO57" i="8" s="1"/>
  <c r="U15" i="5"/>
  <c r="U58" i="8" s="1"/>
  <c r="AQ56" i="8" s="1"/>
  <c r="T15" i="5"/>
  <c r="T58" i="8" s="1"/>
  <c r="AP56" i="8" s="1"/>
  <c r="S15" i="5"/>
  <c r="S58" i="8" s="1"/>
  <c r="AO56" i="8" s="1"/>
  <c r="U14" i="5"/>
  <c r="U57" i="8" s="1"/>
  <c r="AQ55" i="8" s="1"/>
  <c r="T14" i="5"/>
  <c r="T57" i="8" s="1"/>
  <c r="AP55" i="8" s="1"/>
  <c r="S14" i="5"/>
  <c r="S57" i="8" s="1"/>
  <c r="AO55" i="8" s="1"/>
  <c r="U13" i="5"/>
  <c r="U56" i="8" s="1"/>
  <c r="AQ54" i="8" s="1"/>
  <c r="T13" i="5"/>
  <c r="T56" i="8" s="1"/>
  <c r="AP54" i="8" s="1"/>
  <c r="S13" i="5"/>
  <c r="S56" i="8" s="1"/>
  <c r="AO54" i="8" s="1"/>
  <c r="U11" i="5"/>
  <c r="U54" i="8" s="1"/>
  <c r="AQ53" i="8" s="1"/>
  <c r="T11" i="5"/>
  <c r="T54" i="8" s="1"/>
  <c r="AP53" i="8" s="1"/>
  <c r="S11" i="5"/>
  <c r="S54" i="8" s="1"/>
  <c r="AO53" i="8" s="1"/>
  <c r="U10" i="5"/>
  <c r="U53" i="8" s="1"/>
  <c r="AQ52" i="8" s="1"/>
  <c r="T10" i="5"/>
  <c r="T53" i="8" s="1"/>
  <c r="AP52" i="8" s="1"/>
  <c r="S10" i="5"/>
  <c r="S53" i="8" s="1"/>
  <c r="AO52" i="8" s="1"/>
  <c r="U9" i="5"/>
  <c r="U52" i="8" s="1"/>
  <c r="AQ51" i="8" s="1"/>
  <c r="T9" i="5"/>
  <c r="T52" i="8" s="1"/>
  <c r="AP51" i="8" s="1"/>
  <c r="S9" i="5"/>
  <c r="S52" i="8" s="1"/>
  <c r="AO51" i="8" s="1"/>
  <c r="U8" i="5"/>
  <c r="U51" i="8" s="1"/>
  <c r="AQ50" i="8" s="1"/>
  <c r="T8" i="5"/>
  <c r="T51" i="8" s="1"/>
  <c r="AP50" i="8" s="1"/>
  <c r="S8" i="5"/>
  <c r="S51" i="8" s="1"/>
  <c r="AO50" i="8" s="1"/>
  <c r="U6" i="5"/>
  <c r="U49" i="8" s="1"/>
  <c r="AQ49" i="8" s="1"/>
  <c r="T6" i="5"/>
  <c r="T49" i="8" s="1"/>
  <c r="AP49" i="8" s="1"/>
  <c r="S6" i="5"/>
  <c r="S49" i="8" s="1"/>
  <c r="AO49" i="8" s="1"/>
  <c r="U5" i="5"/>
  <c r="U48" i="8" s="1"/>
  <c r="AQ48" i="8" s="1"/>
  <c r="T5" i="5"/>
  <c r="T48" i="8" s="1"/>
  <c r="AP48" i="8" s="1"/>
  <c r="S5" i="5"/>
  <c r="S48" i="8" s="1"/>
  <c r="AO48" i="8" s="1"/>
  <c r="U4" i="5"/>
  <c r="U47" i="8" s="1"/>
  <c r="AQ47" i="8" s="1"/>
  <c r="T4" i="5"/>
  <c r="T47" i="8" s="1"/>
  <c r="AP47" i="8" s="1"/>
  <c r="S4" i="5"/>
  <c r="S47" i="8" s="1"/>
  <c r="AO47" i="8" s="1"/>
  <c r="U3" i="5"/>
  <c r="U158" i="5" s="1"/>
  <c r="AA158" i="5" s="1"/>
  <c r="T3" i="5"/>
  <c r="T158" i="5" s="1"/>
  <c r="Z158" i="5" s="1"/>
  <c r="S3" i="5"/>
  <c r="S158" i="5" s="1"/>
  <c r="Y158" i="5" s="1"/>
  <c r="R28" i="5"/>
  <c r="R71" i="8" s="1"/>
  <c r="AN66" i="8" s="1"/>
  <c r="R26" i="5"/>
  <c r="R69" i="8" s="1"/>
  <c r="AN65" i="8" s="1"/>
  <c r="R25" i="5"/>
  <c r="R68" i="8" s="1"/>
  <c r="AN64" i="8" s="1"/>
  <c r="R24" i="5"/>
  <c r="R67" i="8" s="1"/>
  <c r="AN63" i="8" s="1"/>
  <c r="R23" i="5"/>
  <c r="R66" i="8" s="1"/>
  <c r="AN62" i="8" s="1"/>
  <c r="R21" i="5"/>
  <c r="R64" i="8" s="1"/>
  <c r="AN61" i="8" s="1"/>
  <c r="R20" i="5"/>
  <c r="R63" i="8" s="1"/>
  <c r="AN60" i="8" s="1"/>
  <c r="R19" i="5"/>
  <c r="R62" i="8" s="1"/>
  <c r="AN59" i="8" s="1"/>
  <c r="R18" i="5"/>
  <c r="R61" i="8" s="1"/>
  <c r="AN58" i="8" s="1"/>
  <c r="R16" i="5"/>
  <c r="R59" i="8" s="1"/>
  <c r="AN57" i="8" s="1"/>
  <c r="R15" i="5"/>
  <c r="R58" i="8" s="1"/>
  <c r="AN56" i="8" s="1"/>
  <c r="R14" i="5"/>
  <c r="R57" i="8" s="1"/>
  <c r="AN55" i="8" s="1"/>
  <c r="R13" i="5"/>
  <c r="R56" i="8" s="1"/>
  <c r="AN54" i="8" s="1"/>
  <c r="R11" i="5"/>
  <c r="R54" i="8" s="1"/>
  <c r="AN53" i="8" s="1"/>
  <c r="R10" i="5"/>
  <c r="R53" i="8" s="1"/>
  <c r="AN52" i="8" s="1"/>
  <c r="R9" i="5"/>
  <c r="R52" i="8" s="1"/>
  <c r="AN51" i="8" s="1"/>
  <c r="R8" i="5"/>
  <c r="R51" i="8" s="1"/>
  <c r="AN50" i="8" s="1"/>
  <c r="R6" i="5"/>
  <c r="R49" i="8" s="1"/>
  <c r="AN49" i="8" s="1"/>
  <c r="R5" i="5"/>
  <c r="R48" i="8" s="1"/>
  <c r="AN48" i="8" s="1"/>
  <c r="R4" i="5"/>
  <c r="R47" i="8" s="1"/>
  <c r="AN47" i="8" s="1"/>
  <c r="R3" i="5"/>
  <c r="Q28" i="5"/>
  <c r="Q71" i="8" s="1"/>
  <c r="AM66" i="8" s="1"/>
  <c r="Q26" i="5"/>
  <c r="Q69" i="8" s="1"/>
  <c r="AM65" i="8" s="1"/>
  <c r="Q25" i="5"/>
  <c r="Q68" i="8" s="1"/>
  <c r="AM64" i="8" s="1"/>
  <c r="Q24" i="5"/>
  <c r="Q67" i="8" s="1"/>
  <c r="AM63" i="8" s="1"/>
  <c r="Q23" i="5"/>
  <c r="Q66" i="8" s="1"/>
  <c r="AM62" i="8" s="1"/>
  <c r="Q21" i="5"/>
  <c r="Q64" i="8" s="1"/>
  <c r="AM61" i="8" s="1"/>
  <c r="Q20" i="5"/>
  <c r="Q63" i="8" s="1"/>
  <c r="AM60" i="8" s="1"/>
  <c r="Q19" i="5"/>
  <c r="Q62" i="8" s="1"/>
  <c r="AM59" i="8" s="1"/>
  <c r="Q18" i="5"/>
  <c r="Q61" i="8" s="1"/>
  <c r="AM58" i="8" s="1"/>
  <c r="Q16" i="5"/>
  <c r="Q59" i="8" s="1"/>
  <c r="AM57" i="8" s="1"/>
  <c r="Q15" i="5"/>
  <c r="Q58" i="8" s="1"/>
  <c r="AM56" i="8" s="1"/>
  <c r="Q14" i="5"/>
  <c r="Q57" i="8" s="1"/>
  <c r="AM55" i="8" s="1"/>
  <c r="Q13" i="5"/>
  <c r="Q56" i="8" s="1"/>
  <c r="AM54" i="8" s="1"/>
  <c r="Q11" i="5"/>
  <c r="Q54" i="8" s="1"/>
  <c r="AM53" i="8" s="1"/>
  <c r="Q10" i="5"/>
  <c r="Q53" i="8" s="1"/>
  <c r="AM52" i="8" s="1"/>
  <c r="Q9" i="5"/>
  <c r="Q52" i="8" s="1"/>
  <c r="AM51" i="8" s="1"/>
  <c r="Q8" i="5"/>
  <c r="Q51" i="8" s="1"/>
  <c r="AM50" i="8" s="1"/>
  <c r="Q6" i="5"/>
  <c r="Q49" i="8" s="1"/>
  <c r="AM49" i="8" s="1"/>
  <c r="Q5" i="5"/>
  <c r="Q48" i="8" s="1"/>
  <c r="AM48" i="8" s="1"/>
  <c r="Q4" i="5"/>
  <c r="Q47" i="8" s="1"/>
  <c r="AM47" i="8" s="1"/>
  <c r="Q3" i="5"/>
  <c r="Q158" i="5" s="1"/>
  <c r="W158" i="5" s="1"/>
  <c r="O28" i="5"/>
  <c r="O26" i="5"/>
  <c r="O69" i="8" s="1"/>
  <c r="AK65" i="8" s="1"/>
  <c r="O25" i="5"/>
  <c r="O68" i="8" s="1"/>
  <c r="AK64" i="8" s="1"/>
  <c r="O24" i="5"/>
  <c r="O67" i="8" s="1"/>
  <c r="AK63" i="8" s="1"/>
  <c r="O23" i="5"/>
  <c r="O66" i="8" s="1"/>
  <c r="AK62" i="8" s="1"/>
  <c r="O21" i="5"/>
  <c r="O64" i="8" s="1"/>
  <c r="AK61" i="8" s="1"/>
  <c r="O20" i="5"/>
  <c r="O63" i="8" s="1"/>
  <c r="AK60" i="8" s="1"/>
  <c r="O19" i="5"/>
  <c r="O62" i="8" s="1"/>
  <c r="AK59" i="8" s="1"/>
  <c r="O18" i="5"/>
  <c r="O61" i="8" s="1"/>
  <c r="AK58" i="8" s="1"/>
  <c r="O16" i="5"/>
  <c r="O59" i="8" s="1"/>
  <c r="AK57" i="8" s="1"/>
  <c r="O15" i="5"/>
  <c r="O58" i="8" s="1"/>
  <c r="AK56" i="8" s="1"/>
  <c r="O14" i="5"/>
  <c r="O57" i="8" s="1"/>
  <c r="AK55" i="8" s="1"/>
  <c r="O13" i="5"/>
  <c r="O56" i="8" s="1"/>
  <c r="AK54" i="8" s="1"/>
  <c r="O11" i="5"/>
  <c r="O54" i="8" s="1"/>
  <c r="AK53" i="8" s="1"/>
  <c r="O10" i="5"/>
  <c r="O53" i="8" s="1"/>
  <c r="AK52" i="8" s="1"/>
  <c r="O9" i="5"/>
  <c r="O52" i="8" s="1"/>
  <c r="AK51" i="8" s="1"/>
  <c r="O8" i="5"/>
  <c r="O51" i="8" s="1"/>
  <c r="AK50" i="8" s="1"/>
  <c r="BF54" i="8" s="1"/>
  <c r="O6" i="5"/>
  <c r="O49" i="8" s="1"/>
  <c r="AK49" i="8" s="1"/>
  <c r="O5" i="5"/>
  <c r="O48" i="8" s="1"/>
  <c r="AK48" i="8" s="1"/>
  <c r="O4" i="5"/>
  <c r="O47" i="8" s="1"/>
  <c r="AK47" i="8" s="1"/>
  <c r="O3" i="5"/>
  <c r="N27" i="5"/>
  <c r="N70" i="8" s="1"/>
  <c r="N22" i="5"/>
  <c r="N65" i="8" s="1"/>
  <c r="N17" i="5"/>
  <c r="N60" i="8" s="1"/>
  <c r="N12" i="5"/>
  <c r="N55" i="8" s="1"/>
  <c r="N7" i="5"/>
  <c r="N50" i="8" s="1"/>
  <c r="M212" i="5" l="1"/>
  <c r="M214" i="5"/>
  <c r="BI62" i="8"/>
  <c r="BI54" i="8"/>
  <c r="N74" i="8"/>
  <c r="AJ69" i="8" s="1"/>
  <c r="N36" i="5"/>
  <c r="N41" i="5" s="1"/>
  <c r="R46" i="8"/>
  <c r="AN46" i="8" s="1"/>
  <c r="BI50" i="8" s="1"/>
  <c r="R158" i="5"/>
  <c r="X158" i="5" s="1"/>
  <c r="M202" i="5"/>
  <c r="M204" i="5"/>
  <c r="M222" i="5"/>
  <c r="M218" i="5"/>
  <c r="M220" i="5"/>
  <c r="M213" i="5"/>
  <c r="M215" i="5"/>
  <c r="M208" i="5"/>
  <c r="M210" i="5"/>
  <c r="M203" i="5"/>
  <c r="M205" i="5"/>
  <c r="N76" i="8"/>
  <c r="AJ70" i="8" s="1"/>
  <c r="BE70" i="8" s="1"/>
  <c r="K76" i="8"/>
  <c r="AH70" i="8" s="1"/>
  <c r="BX70" i="8" s="1"/>
  <c r="J81" i="8"/>
  <c r="AG74" i="8" s="1"/>
  <c r="J113" i="5"/>
  <c r="I76" i="8"/>
  <c r="AF70" i="8" s="1"/>
  <c r="BA70" i="8" s="1"/>
  <c r="H76" i="8"/>
  <c r="AE70" i="8" s="1"/>
  <c r="AZ70" i="8" s="1"/>
  <c r="S38" i="5"/>
  <c r="S81" i="8" s="1"/>
  <c r="AO74" i="8" s="1"/>
  <c r="G76" i="8"/>
  <c r="AD70" i="8" s="1"/>
  <c r="AY70" i="8" s="1"/>
  <c r="T38" i="5"/>
  <c r="T81" i="8" s="1"/>
  <c r="AP74" i="8" s="1"/>
  <c r="F81" i="8"/>
  <c r="AC74" i="8" s="1"/>
  <c r="F113" i="5"/>
  <c r="E76" i="8"/>
  <c r="AB70" i="8" s="1"/>
  <c r="D76" i="8"/>
  <c r="AA70" i="8" s="1"/>
  <c r="AV70" i="8" s="1"/>
  <c r="C76" i="8"/>
  <c r="Z70" i="8" s="1"/>
  <c r="AI55" i="9" s="1"/>
  <c r="B76" i="8"/>
  <c r="Y70" i="8" s="1"/>
  <c r="CE53" i="8"/>
  <c r="D166" i="9" s="1"/>
  <c r="BJ53" i="8"/>
  <c r="C166" i="9" s="1"/>
  <c r="CE49" i="8"/>
  <c r="BL51" i="8"/>
  <c r="C228" i="9" s="1"/>
  <c r="CG51" i="8"/>
  <c r="D228" i="9" s="1"/>
  <c r="BJ57" i="8"/>
  <c r="C170" i="9" s="1"/>
  <c r="CE57" i="8"/>
  <c r="D170" i="9" s="1"/>
  <c r="U46" i="8"/>
  <c r="AQ46" i="8" s="1"/>
  <c r="CG47" i="8" s="1"/>
  <c r="CE48" i="8"/>
  <c r="CF49" i="8"/>
  <c r="CG50" i="8"/>
  <c r="D227" i="9" s="1"/>
  <c r="CE52" i="8"/>
  <c r="D165" i="9" s="1"/>
  <c r="BJ52" i="8"/>
  <c r="C165" i="9" s="1"/>
  <c r="BK57" i="8"/>
  <c r="C202" i="9" s="1"/>
  <c r="CF53" i="8"/>
  <c r="D198" i="9" s="1"/>
  <c r="BK53" i="8"/>
  <c r="C198" i="9" s="1"/>
  <c r="BL54" i="8"/>
  <c r="C231" i="9" s="1"/>
  <c r="CG54" i="8"/>
  <c r="D231" i="9" s="1"/>
  <c r="CE56" i="8"/>
  <c r="D169" i="9" s="1"/>
  <c r="BJ56" i="8"/>
  <c r="C169" i="9" s="1"/>
  <c r="CF57" i="8"/>
  <c r="D202" i="9" s="1"/>
  <c r="T46" i="8"/>
  <c r="AP46" i="8" s="1"/>
  <c r="CF47" i="8" s="1"/>
  <c r="CG55" i="8"/>
  <c r="D232" i="9" s="1"/>
  <c r="BL55" i="8"/>
  <c r="C232" i="9" s="1"/>
  <c r="CF48" i="8"/>
  <c r="CG49" i="8"/>
  <c r="BJ55" i="8"/>
  <c r="C168" i="9" s="1"/>
  <c r="CE51" i="8"/>
  <c r="D164" i="9" s="1"/>
  <c r="BJ51" i="8"/>
  <c r="C164" i="9" s="1"/>
  <c r="BK52" i="8"/>
  <c r="C197" i="9" s="1"/>
  <c r="CF52" i="8"/>
  <c r="D197" i="9" s="1"/>
  <c r="BL57" i="8"/>
  <c r="C234" i="9" s="1"/>
  <c r="CG53" i="8"/>
  <c r="D230" i="9" s="1"/>
  <c r="BL53" i="8"/>
  <c r="C230" i="9" s="1"/>
  <c r="CE55" i="8"/>
  <c r="D168" i="9" s="1"/>
  <c r="BK56" i="8"/>
  <c r="C201" i="9" s="1"/>
  <c r="CF56" i="8"/>
  <c r="D201" i="9" s="1"/>
  <c r="CG57" i="8"/>
  <c r="D234" i="9" s="1"/>
  <c r="CF50" i="8"/>
  <c r="D195" i="9" s="1"/>
  <c r="CF54" i="8"/>
  <c r="D199" i="9" s="1"/>
  <c r="BK54" i="8"/>
  <c r="C199" i="9" s="1"/>
  <c r="S46" i="8"/>
  <c r="AO46" i="8" s="1"/>
  <c r="CE47" i="8" s="1"/>
  <c r="CG48" i="8"/>
  <c r="CE50" i="8"/>
  <c r="D163" i="9" s="1"/>
  <c r="BK51" i="8"/>
  <c r="C196" i="9" s="1"/>
  <c r="CF51" i="8"/>
  <c r="D196" i="9" s="1"/>
  <c r="CG52" i="8"/>
  <c r="D229" i="9" s="1"/>
  <c r="BL52" i="8"/>
  <c r="C229" i="9" s="1"/>
  <c r="CE54" i="8"/>
  <c r="D167" i="9" s="1"/>
  <c r="BJ54" i="8"/>
  <c r="C167" i="9" s="1"/>
  <c r="CF55" i="8"/>
  <c r="D200" i="9" s="1"/>
  <c r="BK55" i="8"/>
  <c r="C200" i="9" s="1"/>
  <c r="CG56" i="8"/>
  <c r="D233" i="9" s="1"/>
  <c r="BL56" i="8"/>
  <c r="C233" i="9" s="1"/>
  <c r="H108" i="5"/>
  <c r="H227" i="5" s="1"/>
  <c r="C105" i="5"/>
  <c r="C224" i="5" s="1"/>
  <c r="BE67" i="8"/>
  <c r="BZ67" i="8"/>
  <c r="BZ68" i="8"/>
  <c r="BE68" i="8"/>
  <c r="BE69" i="8"/>
  <c r="BZ69" i="8"/>
  <c r="AI310" i="9"/>
  <c r="BC69" i="8"/>
  <c r="J108" i="5"/>
  <c r="J227" i="5" s="1"/>
  <c r="J76" i="8"/>
  <c r="AG70" i="8" s="1"/>
  <c r="AI277" i="9"/>
  <c r="BB68" i="8"/>
  <c r="C277" i="9" s="1"/>
  <c r="J105" i="5"/>
  <c r="J224" i="5" s="1"/>
  <c r="AI278" i="9"/>
  <c r="BW69" i="8"/>
  <c r="BB69" i="8"/>
  <c r="I108" i="5"/>
  <c r="I227" i="5" s="1"/>
  <c r="I106" i="5"/>
  <c r="I225" i="5" s="1"/>
  <c r="I74" i="8"/>
  <c r="AF69" i="8" s="1"/>
  <c r="AZ69" i="8"/>
  <c r="CG66" i="8"/>
  <c r="D243" i="9" s="1"/>
  <c r="AZ226" i="9" s="1"/>
  <c r="CG65" i="8"/>
  <c r="D242" i="9" s="1"/>
  <c r="AY229" i="9" s="1"/>
  <c r="CG64" i="8"/>
  <c r="D241" i="9" s="1"/>
  <c r="AY228" i="9" s="1"/>
  <c r="CG63" i="8"/>
  <c r="D240" i="9" s="1"/>
  <c r="AY227" i="9" s="1"/>
  <c r="H32" i="5"/>
  <c r="H75" i="8" s="1"/>
  <c r="H105" i="5"/>
  <c r="H224" i="5" s="1"/>
  <c r="H73" i="8"/>
  <c r="AE68" i="8" s="1"/>
  <c r="AZ68" i="8" s="1"/>
  <c r="CG58" i="8"/>
  <c r="D235" i="9" s="1"/>
  <c r="AI235" i="9"/>
  <c r="BL62" i="8"/>
  <c r="C239" i="9" s="1"/>
  <c r="BL58" i="8"/>
  <c r="C235" i="9" s="1"/>
  <c r="BL65" i="8"/>
  <c r="C242" i="9" s="1"/>
  <c r="AI240" i="9"/>
  <c r="AI232" i="9"/>
  <c r="AI228" i="9"/>
  <c r="AI243" i="9"/>
  <c r="AI239" i="9"/>
  <c r="AI231" i="9"/>
  <c r="AI227" i="9"/>
  <c r="AI242" i="9"/>
  <c r="AI238" i="9"/>
  <c r="AI234" i="9"/>
  <c r="AI230" i="9"/>
  <c r="AI241" i="9"/>
  <c r="AI233" i="9"/>
  <c r="AI229" i="9"/>
  <c r="CG61" i="8"/>
  <c r="D238" i="9" s="1"/>
  <c r="CG62" i="8"/>
  <c r="D239" i="9" s="1"/>
  <c r="AY226" i="9" s="1"/>
  <c r="BL61" i="8"/>
  <c r="C238" i="9" s="1"/>
  <c r="BL64" i="8"/>
  <c r="C241" i="9" s="1"/>
  <c r="AI237" i="9"/>
  <c r="BL60" i="8"/>
  <c r="C237" i="9" s="1"/>
  <c r="CG60" i="8"/>
  <c r="D237" i="9" s="1"/>
  <c r="AI236" i="9"/>
  <c r="BL59" i="8"/>
  <c r="C236" i="9" s="1"/>
  <c r="CG59" i="8"/>
  <c r="D236" i="9" s="1"/>
  <c r="BL63" i="8"/>
  <c r="C240" i="9" s="1"/>
  <c r="G105" i="5"/>
  <c r="G224" i="5" s="1"/>
  <c r="AY69" i="8"/>
  <c r="BT69" i="8"/>
  <c r="F108" i="5"/>
  <c r="F227" i="5" s="1"/>
  <c r="F76" i="8"/>
  <c r="AC70" i="8" s="1"/>
  <c r="AX70" i="8" s="1"/>
  <c r="CF61" i="8"/>
  <c r="D206" i="9" s="1"/>
  <c r="AI205" i="9"/>
  <c r="CF60" i="8"/>
  <c r="D205" i="9" s="1"/>
  <c r="BK60" i="8"/>
  <c r="C205" i="9" s="1"/>
  <c r="CE59" i="8"/>
  <c r="D172" i="9" s="1"/>
  <c r="AI171" i="9"/>
  <c r="CE58" i="8"/>
  <c r="D171" i="9" s="1"/>
  <c r="BJ58" i="8"/>
  <c r="C171" i="9" s="1"/>
  <c r="CF59" i="8"/>
  <c r="D204" i="9" s="1"/>
  <c r="AI204" i="9"/>
  <c r="BK59" i="8"/>
  <c r="C204" i="9" s="1"/>
  <c r="AI172" i="9"/>
  <c r="BJ59" i="8"/>
  <c r="C172" i="9" s="1"/>
  <c r="AI203" i="9"/>
  <c r="BK58" i="8"/>
  <c r="C203" i="9" s="1"/>
  <c r="CF58" i="8"/>
  <c r="D203" i="9" s="1"/>
  <c r="BJ61" i="8"/>
  <c r="C174" i="9" s="1"/>
  <c r="AI168" i="9"/>
  <c r="AI164" i="9"/>
  <c r="AI179" i="9"/>
  <c r="AI167" i="9"/>
  <c r="AI163" i="9"/>
  <c r="AI165" i="9"/>
  <c r="AI174" i="9"/>
  <c r="AI170" i="9"/>
  <c r="AI166" i="9"/>
  <c r="AI169" i="9"/>
  <c r="CE61" i="8"/>
  <c r="D174" i="9" s="1"/>
  <c r="CE60" i="8"/>
  <c r="D173" i="9" s="1"/>
  <c r="AI173" i="9"/>
  <c r="BJ60" i="8"/>
  <c r="C173" i="9" s="1"/>
  <c r="AI206" i="9"/>
  <c r="AI202" i="9"/>
  <c r="AI198" i="9"/>
  <c r="AI199" i="9"/>
  <c r="AI201" i="9"/>
  <c r="AI197" i="9"/>
  <c r="AI211" i="9"/>
  <c r="AI200" i="9"/>
  <c r="AI196" i="9"/>
  <c r="AI195" i="9"/>
  <c r="BK61" i="8"/>
  <c r="C206" i="9" s="1"/>
  <c r="BS69" i="8"/>
  <c r="AX69" i="8"/>
  <c r="AI207" i="9"/>
  <c r="CF62" i="8"/>
  <c r="D207" i="9" s="1"/>
  <c r="AY194" i="9" s="1"/>
  <c r="BK62" i="8"/>
  <c r="C207" i="9" s="1"/>
  <c r="BK66" i="8"/>
  <c r="C211" i="9" s="1"/>
  <c r="AI178" i="9"/>
  <c r="CE66" i="8"/>
  <c r="D179" i="9" s="1"/>
  <c r="AZ162" i="9" s="1"/>
  <c r="BJ65" i="8"/>
  <c r="C178" i="9" s="1"/>
  <c r="CE65" i="8"/>
  <c r="D178" i="9" s="1"/>
  <c r="AY165" i="9" s="1"/>
  <c r="AI208" i="9"/>
  <c r="CF63" i="8"/>
  <c r="D208" i="9" s="1"/>
  <c r="AY195" i="9" s="1"/>
  <c r="BK63" i="8"/>
  <c r="C208" i="9" s="1"/>
  <c r="AI177" i="9"/>
  <c r="BJ64" i="8"/>
  <c r="C177" i="9" s="1"/>
  <c r="CE64" i="8"/>
  <c r="D177" i="9" s="1"/>
  <c r="AY164" i="9" s="1"/>
  <c r="AI210" i="9"/>
  <c r="CF65" i="8"/>
  <c r="D210" i="9" s="1"/>
  <c r="AY197" i="9" s="1"/>
  <c r="BK65" i="8"/>
  <c r="C210" i="9" s="1"/>
  <c r="CF66" i="8"/>
  <c r="D211" i="9" s="1"/>
  <c r="AZ194" i="9" s="1"/>
  <c r="CE63" i="8"/>
  <c r="D176" i="9" s="1"/>
  <c r="AY163" i="9" s="1"/>
  <c r="AI175" i="9"/>
  <c r="CE62" i="8"/>
  <c r="D175" i="9" s="1"/>
  <c r="AY162" i="9" s="1"/>
  <c r="BJ66" i="8"/>
  <c r="C179" i="9" s="1"/>
  <c r="BJ62" i="8"/>
  <c r="C175" i="9" s="1"/>
  <c r="AI176" i="9"/>
  <c r="BJ63" i="8"/>
  <c r="C176" i="9" s="1"/>
  <c r="CF64" i="8"/>
  <c r="D209" i="9" s="1"/>
  <c r="AY196" i="9" s="1"/>
  <c r="AI209" i="9"/>
  <c r="BK64" i="8"/>
  <c r="C209" i="9" s="1"/>
  <c r="F105" i="5"/>
  <c r="F224" i="5" s="1"/>
  <c r="E108" i="5"/>
  <c r="E227" i="5" s="1"/>
  <c r="R30" i="5"/>
  <c r="R73" i="8" s="1"/>
  <c r="AN68" i="8" s="1"/>
  <c r="BI68" i="8" s="1"/>
  <c r="E73" i="8"/>
  <c r="AB68" i="8" s="1"/>
  <c r="BR69" i="8" s="1"/>
  <c r="BF62" i="8"/>
  <c r="AI150" i="9"/>
  <c r="AW69" i="8"/>
  <c r="D108" i="5"/>
  <c r="D227" i="5" s="1"/>
  <c r="D106" i="5"/>
  <c r="D225" i="5" s="1"/>
  <c r="D74" i="8"/>
  <c r="AA69" i="8" s="1"/>
  <c r="CC64" i="8"/>
  <c r="D113" i="9" s="1"/>
  <c r="AY100" i="9" s="1"/>
  <c r="D105" i="5"/>
  <c r="D224" i="5" s="1"/>
  <c r="D73" i="8"/>
  <c r="AA68" i="8" s="1"/>
  <c r="BQ68" i="8" s="1"/>
  <c r="D85" i="9" s="1"/>
  <c r="AZ68" i="9" s="1"/>
  <c r="BF58" i="8"/>
  <c r="AU70" i="8"/>
  <c r="BI66" i="8"/>
  <c r="BH66" i="8"/>
  <c r="C115" i="9" s="1"/>
  <c r="V28" i="5"/>
  <c r="O71" i="8"/>
  <c r="AK66" i="8" s="1"/>
  <c r="CA66" i="8" s="1"/>
  <c r="CD65" i="8"/>
  <c r="CD66" i="8"/>
  <c r="CA64" i="8"/>
  <c r="CC63" i="8"/>
  <c r="D112" i="9" s="1"/>
  <c r="AY99" i="9" s="1"/>
  <c r="CA65" i="8"/>
  <c r="CD64" i="8"/>
  <c r="CD63" i="8"/>
  <c r="AU68" i="8"/>
  <c r="C53" i="9" s="1"/>
  <c r="AI53" i="9"/>
  <c r="CA63" i="8"/>
  <c r="CC66" i="8"/>
  <c r="D115" i="9" s="1"/>
  <c r="AZ98" i="9" s="1"/>
  <c r="CC65" i="8"/>
  <c r="D114" i="9" s="1"/>
  <c r="AY101" i="9" s="1"/>
  <c r="Q31" i="5"/>
  <c r="Q74" i="8" s="1"/>
  <c r="AM69" i="8" s="1"/>
  <c r="C74" i="8"/>
  <c r="Z69" i="8" s="1"/>
  <c r="AI107" i="9"/>
  <c r="BH62" i="8"/>
  <c r="C111" i="9" s="1"/>
  <c r="BH64" i="8"/>
  <c r="C113" i="9" s="1"/>
  <c r="AI109" i="9"/>
  <c r="BI63" i="8"/>
  <c r="CD59" i="8"/>
  <c r="CA59" i="8"/>
  <c r="BF63" i="8"/>
  <c r="BI65" i="8"/>
  <c r="CD62" i="8"/>
  <c r="CD61" i="8"/>
  <c r="CA60" i="8"/>
  <c r="BF64" i="8"/>
  <c r="CC60" i="8"/>
  <c r="D109" i="9" s="1"/>
  <c r="AI108" i="9"/>
  <c r="CC59" i="8"/>
  <c r="D108" i="9" s="1"/>
  <c r="BH63" i="8"/>
  <c r="C112" i="9" s="1"/>
  <c r="BI58" i="8"/>
  <c r="CA62" i="8"/>
  <c r="CA61" i="8"/>
  <c r="BF65" i="8"/>
  <c r="AI112" i="9"/>
  <c r="AI113" i="9"/>
  <c r="AI115" i="9"/>
  <c r="AI111" i="9"/>
  <c r="AI114" i="9"/>
  <c r="AI110" i="9"/>
  <c r="CC61" i="8"/>
  <c r="D110" i="9" s="1"/>
  <c r="CC62" i="8"/>
  <c r="D111" i="9" s="1"/>
  <c r="AY98" i="9" s="1"/>
  <c r="BH65" i="8"/>
  <c r="C114" i="9" s="1"/>
  <c r="CD60" i="8"/>
  <c r="BI64" i="8"/>
  <c r="BF59" i="8"/>
  <c r="CA55" i="8"/>
  <c r="AI103" i="9"/>
  <c r="BH58" i="8"/>
  <c r="C107" i="9" s="1"/>
  <c r="CD57" i="8"/>
  <c r="BI61" i="8"/>
  <c r="CD58" i="8"/>
  <c r="CA56" i="8"/>
  <c r="BF60" i="8"/>
  <c r="AI104" i="9"/>
  <c r="BH59" i="8"/>
  <c r="C108" i="9" s="1"/>
  <c r="CC55" i="8"/>
  <c r="D104" i="9" s="1"/>
  <c r="CA58" i="8"/>
  <c r="CA57" i="8"/>
  <c r="BF61" i="8"/>
  <c r="BH60" i="8"/>
  <c r="C109" i="9" s="1"/>
  <c r="AI105" i="9"/>
  <c r="CC56" i="8"/>
  <c r="D105" i="9" s="1"/>
  <c r="BI59" i="8"/>
  <c r="CD55" i="8"/>
  <c r="AI106" i="9"/>
  <c r="CC58" i="8"/>
  <c r="D107" i="9" s="1"/>
  <c r="BH61" i="8"/>
  <c r="C110" i="9" s="1"/>
  <c r="CC57" i="8"/>
  <c r="D106" i="9" s="1"/>
  <c r="BI60" i="8"/>
  <c r="CD56" i="8"/>
  <c r="CA52" i="8"/>
  <c r="BF56" i="8"/>
  <c r="V8" i="5"/>
  <c r="AI100" i="9"/>
  <c r="CC51" i="8"/>
  <c r="D100" i="9" s="1"/>
  <c r="BH55" i="8"/>
  <c r="C104" i="9" s="1"/>
  <c r="CA54" i="8"/>
  <c r="BF57" i="8"/>
  <c r="CA53" i="8"/>
  <c r="BH56" i="8"/>
  <c r="C105" i="9" s="1"/>
  <c r="AI101" i="9"/>
  <c r="CC52" i="8"/>
  <c r="D101" i="9" s="1"/>
  <c r="AX100" i="9" s="1"/>
  <c r="BI55" i="8"/>
  <c r="CD51" i="8"/>
  <c r="BH57" i="8"/>
  <c r="C106" i="9" s="1"/>
  <c r="AI102" i="9"/>
  <c r="CC54" i="8"/>
  <c r="D103" i="9" s="1"/>
  <c r="CC53" i="8"/>
  <c r="D102" i="9" s="1"/>
  <c r="AX101" i="9" s="1"/>
  <c r="BI56" i="8"/>
  <c r="CD52" i="8"/>
  <c r="BF55" i="8"/>
  <c r="CA51" i="8"/>
  <c r="AI99" i="9"/>
  <c r="BH54" i="8"/>
  <c r="C103" i="9" s="1"/>
  <c r="CD53" i="8"/>
  <c r="BI57" i="8"/>
  <c r="CD54" i="8"/>
  <c r="BH51" i="8"/>
  <c r="C100" i="9" s="1"/>
  <c r="BF53" i="8"/>
  <c r="CA49" i="8"/>
  <c r="CA50" i="8"/>
  <c r="CC48" i="8"/>
  <c r="BH52" i="8"/>
  <c r="C101" i="9" s="1"/>
  <c r="CD47" i="8"/>
  <c r="BI51" i="8"/>
  <c r="V3" i="5"/>
  <c r="O46" i="8"/>
  <c r="AK46" i="8" s="1"/>
  <c r="BF50" i="8" s="1"/>
  <c r="CC49" i="8"/>
  <c r="CC50" i="8"/>
  <c r="D99" i="9" s="1"/>
  <c r="BH53" i="8"/>
  <c r="C102" i="9" s="1"/>
  <c r="CD48" i="8"/>
  <c r="BI52" i="8"/>
  <c r="CA48" i="8"/>
  <c r="BF52" i="8"/>
  <c r="CA47" i="8"/>
  <c r="BF51" i="8"/>
  <c r="Q46" i="8"/>
  <c r="AM46" i="8" s="1"/>
  <c r="BH50" i="8" s="1"/>
  <c r="C99" i="9" s="1"/>
  <c r="CD49" i="8"/>
  <c r="CD50" i="8"/>
  <c r="BI53" i="8"/>
  <c r="B108" i="5"/>
  <c r="B227" i="5" s="1"/>
  <c r="B106" i="5"/>
  <c r="B225" i="5" s="1"/>
  <c r="B74" i="8"/>
  <c r="Y69" i="8" s="1"/>
  <c r="B105" i="5"/>
  <c r="B224" i="5" s="1"/>
  <c r="B73" i="8"/>
  <c r="Y68" i="8" s="1"/>
  <c r="B36" i="5"/>
  <c r="B41" i="5" s="1"/>
  <c r="AI309" i="9"/>
  <c r="BX68" i="8"/>
  <c r="D309" i="9" s="1"/>
  <c r="AZ292" i="9" s="1"/>
  <c r="BX69" i="8"/>
  <c r="BC68" i="8"/>
  <c r="C309" i="9" s="1"/>
  <c r="AI308" i="9"/>
  <c r="BC67" i="8"/>
  <c r="C308" i="9" s="1"/>
  <c r="BX67" i="8"/>
  <c r="D308" i="9" s="1"/>
  <c r="AZ291" i="9" s="1"/>
  <c r="K105" i="5"/>
  <c r="K224" i="5" s="1"/>
  <c r="BW68" i="8"/>
  <c r="D277" i="9" s="1"/>
  <c r="AZ260" i="9" s="1"/>
  <c r="AI276" i="9"/>
  <c r="BB67" i="8"/>
  <c r="C276" i="9" s="1"/>
  <c r="BW67" i="8"/>
  <c r="D276" i="9" s="1"/>
  <c r="AZ259" i="9" s="1"/>
  <c r="I104" i="5"/>
  <c r="I223" i="5" s="1"/>
  <c r="BV67" i="8"/>
  <c r="BV68" i="8"/>
  <c r="BA67" i="8"/>
  <c r="H104" i="5"/>
  <c r="H223" i="5" s="1"/>
  <c r="BU67" i="8"/>
  <c r="AZ67" i="8"/>
  <c r="BT68" i="8"/>
  <c r="AY67" i="8"/>
  <c r="BT67" i="8"/>
  <c r="AX67" i="8"/>
  <c r="BS68" i="8"/>
  <c r="BS67" i="8"/>
  <c r="E104" i="5"/>
  <c r="E223" i="5" s="1"/>
  <c r="AI148" i="9"/>
  <c r="AW67" i="8"/>
  <c r="C148" i="9" s="1"/>
  <c r="BR67" i="8"/>
  <c r="D148" i="9" s="1"/>
  <c r="AZ131" i="9" s="1"/>
  <c r="AI84" i="9"/>
  <c r="BQ67" i="8"/>
  <c r="D84" i="9" s="1"/>
  <c r="AZ67" i="9" s="1"/>
  <c r="AV67" i="8"/>
  <c r="C84" i="9" s="1"/>
  <c r="D104" i="5"/>
  <c r="D223" i="5" s="1"/>
  <c r="AI52" i="9"/>
  <c r="BP68" i="8"/>
  <c r="D53" i="9" s="1"/>
  <c r="AZ36" i="9" s="1"/>
  <c r="BP67" i="8"/>
  <c r="D52" i="9" s="1"/>
  <c r="AZ35" i="9" s="1"/>
  <c r="AU67" i="8"/>
  <c r="C52" i="9" s="1"/>
  <c r="B34" i="5"/>
  <c r="B39" i="5" s="1"/>
  <c r="B72" i="8"/>
  <c r="Y67" i="8" s="1"/>
  <c r="B104" i="5"/>
  <c r="B223" i="5" s="1"/>
  <c r="N92" i="5"/>
  <c r="V4" i="5"/>
  <c r="O123" i="5"/>
  <c r="V14" i="5"/>
  <c r="O131" i="5"/>
  <c r="O89" i="5"/>
  <c r="O208" i="5" s="1"/>
  <c r="V208" i="5" s="1"/>
  <c r="Q168" i="5"/>
  <c r="W168" i="5" s="1"/>
  <c r="Q130" i="5"/>
  <c r="Q88" i="5"/>
  <c r="Q178" i="5"/>
  <c r="W178" i="5" s="1"/>
  <c r="Q98" i="5"/>
  <c r="Q138" i="5"/>
  <c r="P6" i="5"/>
  <c r="P49" i="8" s="1"/>
  <c r="AL49" i="8" s="1"/>
  <c r="R125" i="5"/>
  <c r="R161" i="5"/>
  <c r="X161" i="5" s="1"/>
  <c r="P16" i="5"/>
  <c r="P59" i="8" s="1"/>
  <c r="AL57" i="8" s="1"/>
  <c r="R91" i="5"/>
  <c r="R171" i="5"/>
  <c r="X171" i="5" s="1"/>
  <c r="R133" i="5"/>
  <c r="T125" i="5"/>
  <c r="T161" i="5"/>
  <c r="Z161" i="5" s="1"/>
  <c r="U126" i="5"/>
  <c r="U83" i="5"/>
  <c r="U202" i="5" s="1"/>
  <c r="AA202" i="5" s="1"/>
  <c r="U163" i="5"/>
  <c r="AA163" i="5" s="1"/>
  <c r="T86" i="5"/>
  <c r="T205" i="5" s="1"/>
  <c r="Z205" i="5" s="1"/>
  <c r="T129" i="5"/>
  <c r="T166" i="5"/>
  <c r="Z166" i="5" s="1"/>
  <c r="S170" i="5"/>
  <c r="Y170" i="5" s="1"/>
  <c r="S132" i="5"/>
  <c r="S90" i="5"/>
  <c r="U134" i="5"/>
  <c r="U173" i="5"/>
  <c r="AA173" i="5" s="1"/>
  <c r="U93" i="5"/>
  <c r="T96" i="5"/>
  <c r="T137" i="5"/>
  <c r="T176" i="5"/>
  <c r="Z176" i="5" s="1"/>
  <c r="S140" i="5"/>
  <c r="S180" i="5"/>
  <c r="Y180" i="5" s="1"/>
  <c r="S100" i="5"/>
  <c r="S29" i="5"/>
  <c r="S72" i="8" s="1"/>
  <c r="AO67" i="8" s="1"/>
  <c r="F143" i="5"/>
  <c r="F184" i="5"/>
  <c r="J34" i="5"/>
  <c r="J143" i="5"/>
  <c r="J184" i="5"/>
  <c r="I35" i="5"/>
  <c r="I40" i="5" s="1"/>
  <c r="I185" i="5"/>
  <c r="I144" i="5"/>
  <c r="H36" i="5"/>
  <c r="H186" i="5"/>
  <c r="H145" i="5"/>
  <c r="Q33" i="5"/>
  <c r="C188" i="5"/>
  <c r="C146" i="5"/>
  <c r="K188" i="5"/>
  <c r="K146" i="5"/>
  <c r="N108" i="5"/>
  <c r="N227" i="5" s="1"/>
  <c r="N146" i="5"/>
  <c r="N188" i="5"/>
  <c r="H106" i="5"/>
  <c r="H225" i="5" s="1"/>
  <c r="N97" i="5"/>
  <c r="V10" i="5"/>
  <c r="O85" i="5"/>
  <c r="O204" i="5" s="1"/>
  <c r="V204" i="5" s="1"/>
  <c r="O128" i="5"/>
  <c r="V20" i="5"/>
  <c r="O136" i="5"/>
  <c r="O95" i="5"/>
  <c r="O214" i="5" s="1"/>
  <c r="V214" i="5" s="1"/>
  <c r="Q127" i="5"/>
  <c r="Q84" i="5"/>
  <c r="Q164" i="5"/>
  <c r="W164" i="5" s="1"/>
  <c r="Q174" i="5"/>
  <c r="W174" i="5" s="1"/>
  <c r="Q135" i="5"/>
  <c r="Q94" i="5"/>
  <c r="P3" i="5"/>
  <c r="P158" i="5" s="1"/>
  <c r="R134" i="5"/>
  <c r="R93" i="5"/>
  <c r="P18" i="5"/>
  <c r="P61" i="8" s="1"/>
  <c r="AL58" i="8" s="1"/>
  <c r="R173" i="5"/>
  <c r="X173" i="5" s="1"/>
  <c r="S123" i="5"/>
  <c r="S159" i="5"/>
  <c r="Y159" i="5" s="1"/>
  <c r="U161" i="5"/>
  <c r="AA161" i="5" s="1"/>
  <c r="U125" i="5"/>
  <c r="T128" i="5"/>
  <c r="T165" i="5"/>
  <c r="Z165" i="5" s="1"/>
  <c r="T85" i="5"/>
  <c r="S169" i="5"/>
  <c r="Y169" i="5" s="1"/>
  <c r="S131" i="5"/>
  <c r="S89" i="5"/>
  <c r="T95" i="5"/>
  <c r="T136" i="5"/>
  <c r="T175" i="5"/>
  <c r="Z175" i="5" s="1"/>
  <c r="U176" i="5"/>
  <c r="AA176" i="5" s="1"/>
  <c r="U96" i="5"/>
  <c r="U137" i="5"/>
  <c r="T180" i="5"/>
  <c r="Z180" i="5" s="1"/>
  <c r="T140" i="5"/>
  <c r="T100" i="5"/>
  <c r="B188" i="5"/>
  <c r="B146" i="5"/>
  <c r="C34" i="5"/>
  <c r="C39" i="5" s="1"/>
  <c r="C184" i="5"/>
  <c r="C143" i="5"/>
  <c r="K34" i="5"/>
  <c r="K39" i="5" s="1"/>
  <c r="K184" i="5"/>
  <c r="K143" i="5"/>
  <c r="F32" i="5"/>
  <c r="F75" i="8" s="1"/>
  <c r="F185" i="5"/>
  <c r="F144" i="5"/>
  <c r="R31" i="5"/>
  <c r="R74" i="8" s="1"/>
  <c r="AN69" i="8" s="1"/>
  <c r="E186" i="5"/>
  <c r="E145" i="5"/>
  <c r="R33" i="5"/>
  <c r="D146" i="5"/>
  <c r="D188" i="5"/>
  <c r="E106" i="5"/>
  <c r="E225" i="5" s="1"/>
  <c r="N102" i="5"/>
  <c r="V6" i="5"/>
  <c r="O125" i="5"/>
  <c r="V11" i="5"/>
  <c r="O86" i="5"/>
  <c r="O205" i="5" s="1"/>
  <c r="V205" i="5" s="1"/>
  <c r="O129" i="5"/>
  <c r="V16" i="5"/>
  <c r="O91" i="5"/>
  <c r="O210" i="5" s="1"/>
  <c r="V210" i="5" s="1"/>
  <c r="O133" i="5"/>
  <c r="V21" i="5"/>
  <c r="O137" i="5"/>
  <c r="O96" i="5"/>
  <c r="O215" i="5" s="1"/>
  <c r="V215" i="5" s="1"/>
  <c r="V26" i="5"/>
  <c r="O141" i="5"/>
  <c r="O101" i="5"/>
  <c r="O220" i="5" s="1"/>
  <c r="V220" i="5" s="1"/>
  <c r="Q124" i="5"/>
  <c r="Q160" i="5"/>
  <c r="W160" i="5" s="1"/>
  <c r="Q165" i="5"/>
  <c r="W165" i="5" s="1"/>
  <c r="Q128" i="5"/>
  <c r="Q85" i="5"/>
  <c r="Q132" i="5"/>
  <c r="Q90" i="5"/>
  <c r="Q209" i="5" s="1"/>
  <c r="W209" i="5" s="1"/>
  <c r="Q170" i="5"/>
  <c r="W170" i="5" s="1"/>
  <c r="Q175" i="5"/>
  <c r="W175" i="5" s="1"/>
  <c r="Q136" i="5"/>
  <c r="Q95" i="5"/>
  <c r="Q100" i="5"/>
  <c r="Q140" i="5"/>
  <c r="Q180" i="5"/>
  <c r="W180" i="5" s="1"/>
  <c r="P4" i="5"/>
  <c r="P47" i="8" s="1"/>
  <c r="AL47" i="8" s="1"/>
  <c r="R159" i="5"/>
  <c r="X159" i="5" s="1"/>
  <c r="R123" i="5"/>
  <c r="R84" i="5"/>
  <c r="P9" i="5"/>
  <c r="P52" i="8" s="1"/>
  <c r="AL51" i="8" s="1"/>
  <c r="R164" i="5"/>
  <c r="X164" i="5" s="1"/>
  <c r="R127" i="5"/>
  <c r="R169" i="5"/>
  <c r="X169" i="5" s="1"/>
  <c r="R131" i="5"/>
  <c r="P14" i="5"/>
  <c r="P57" i="8" s="1"/>
  <c r="AL55" i="8" s="1"/>
  <c r="R89" i="5"/>
  <c r="P19" i="5"/>
  <c r="P62" i="8" s="1"/>
  <c r="AL59" i="8" s="1"/>
  <c r="R135" i="5"/>
  <c r="R94" i="5"/>
  <c r="R174" i="5"/>
  <c r="X174" i="5" s="1"/>
  <c r="P24" i="5"/>
  <c r="P67" i="8" s="1"/>
  <c r="AL63" i="8" s="1"/>
  <c r="R99" i="5"/>
  <c r="R179" i="5"/>
  <c r="X179" i="5" s="1"/>
  <c r="R139" i="5"/>
  <c r="T159" i="5"/>
  <c r="Z159" i="5" s="1"/>
  <c r="T123" i="5"/>
  <c r="U124" i="5"/>
  <c r="U160" i="5"/>
  <c r="AA160" i="5" s="1"/>
  <c r="S163" i="5"/>
  <c r="Y163" i="5" s="1"/>
  <c r="S83" i="5"/>
  <c r="S202" i="5" s="1"/>
  <c r="Y202" i="5" s="1"/>
  <c r="S126" i="5"/>
  <c r="T164" i="5"/>
  <c r="Z164" i="5" s="1"/>
  <c r="T127" i="5"/>
  <c r="T84" i="5"/>
  <c r="U165" i="5"/>
  <c r="AA165" i="5" s="1"/>
  <c r="U128" i="5"/>
  <c r="U85" i="5"/>
  <c r="S130" i="5"/>
  <c r="S88" i="5"/>
  <c r="S168" i="5"/>
  <c r="Y168" i="5" s="1"/>
  <c r="T131" i="5"/>
  <c r="T89" i="5"/>
  <c r="T169" i="5"/>
  <c r="Z169" i="5" s="1"/>
  <c r="U132" i="5"/>
  <c r="U90" i="5"/>
  <c r="U170" i="5"/>
  <c r="AA170" i="5" s="1"/>
  <c r="S93" i="5"/>
  <c r="S173" i="5"/>
  <c r="Y173" i="5" s="1"/>
  <c r="S134" i="5"/>
  <c r="T94" i="5"/>
  <c r="T174" i="5"/>
  <c r="Z174" i="5" s="1"/>
  <c r="T135" i="5"/>
  <c r="U175" i="5"/>
  <c r="AA175" i="5" s="1"/>
  <c r="U95" i="5"/>
  <c r="U214" i="5" s="1"/>
  <c r="AA214" i="5" s="1"/>
  <c r="U136" i="5"/>
  <c r="S138" i="5"/>
  <c r="S98" i="5"/>
  <c r="S178" i="5"/>
  <c r="Y178" i="5" s="1"/>
  <c r="T139" i="5"/>
  <c r="T99" i="5"/>
  <c r="T179" i="5"/>
  <c r="Z179" i="5" s="1"/>
  <c r="U100" i="5"/>
  <c r="U180" i="5"/>
  <c r="AA180" i="5" s="1"/>
  <c r="U140" i="5"/>
  <c r="S183" i="5"/>
  <c r="Y183" i="5" s="1"/>
  <c r="S103" i="5"/>
  <c r="S142" i="5"/>
  <c r="B32" i="5"/>
  <c r="D34" i="5"/>
  <c r="D39" i="5" s="1"/>
  <c r="D143" i="5"/>
  <c r="D184" i="5"/>
  <c r="U29" i="5"/>
  <c r="U72" i="8" s="1"/>
  <c r="AQ67" i="8" s="1"/>
  <c r="H143" i="5"/>
  <c r="H184" i="5"/>
  <c r="C185" i="5"/>
  <c r="C144" i="5"/>
  <c r="G35" i="5"/>
  <c r="G40" i="5" s="1"/>
  <c r="G185" i="5"/>
  <c r="G144" i="5"/>
  <c r="K185" i="5"/>
  <c r="K144" i="5"/>
  <c r="T31" i="5"/>
  <c r="T74" i="8" s="1"/>
  <c r="AP69" i="8" s="1"/>
  <c r="F145" i="5"/>
  <c r="F186" i="5"/>
  <c r="J36" i="5"/>
  <c r="J111" i="5" s="1"/>
  <c r="J145" i="5"/>
  <c r="J186" i="5"/>
  <c r="E146" i="5"/>
  <c r="E188" i="5"/>
  <c r="I188" i="5"/>
  <c r="I146" i="5"/>
  <c r="N144" i="5"/>
  <c r="N105" i="5"/>
  <c r="N224" i="5" s="1"/>
  <c r="N185" i="5"/>
  <c r="F104" i="5"/>
  <c r="F223" i="5" s="1"/>
  <c r="J104" i="5"/>
  <c r="J223" i="5" s="1"/>
  <c r="F106" i="5"/>
  <c r="F225" i="5" s="1"/>
  <c r="J106" i="5"/>
  <c r="J225" i="5" s="1"/>
  <c r="V9" i="5"/>
  <c r="O84" i="5"/>
  <c r="O203" i="5" s="1"/>
  <c r="V203" i="5" s="1"/>
  <c r="O127" i="5"/>
  <c r="V19" i="5"/>
  <c r="O94" i="5"/>
  <c r="O213" i="5" s="1"/>
  <c r="V213" i="5" s="1"/>
  <c r="O135" i="5"/>
  <c r="V24" i="5"/>
  <c r="O139" i="5"/>
  <c r="O99" i="5"/>
  <c r="O218" i="5" s="1"/>
  <c r="V218" i="5" s="1"/>
  <c r="Q126" i="5"/>
  <c r="Q83" i="5"/>
  <c r="Q202" i="5" s="1"/>
  <c r="W202" i="5" s="1"/>
  <c r="Q163" i="5"/>
  <c r="W163" i="5" s="1"/>
  <c r="Q134" i="5"/>
  <c r="Q173" i="5"/>
  <c r="W173" i="5" s="1"/>
  <c r="Q93" i="5"/>
  <c r="Q142" i="5"/>
  <c r="Q183" i="5"/>
  <c r="W183" i="5" s="1"/>
  <c r="Q103" i="5"/>
  <c r="Q222" i="5" s="1"/>
  <c r="W222" i="5" s="1"/>
  <c r="P11" i="5"/>
  <c r="P54" i="8" s="1"/>
  <c r="AL53" i="8" s="1"/>
  <c r="R166" i="5"/>
  <c r="X166" i="5" s="1"/>
  <c r="R129" i="5"/>
  <c r="R86" i="5"/>
  <c r="R176" i="5"/>
  <c r="X176" i="5" s="1"/>
  <c r="R137" i="5"/>
  <c r="R96" i="5"/>
  <c r="R215" i="5" s="1"/>
  <c r="X215" i="5" s="1"/>
  <c r="P21" i="5"/>
  <c r="P64" i="8" s="1"/>
  <c r="AL61" i="8" s="1"/>
  <c r="R181" i="5"/>
  <c r="X181" i="5" s="1"/>
  <c r="R101" i="5"/>
  <c r="P26" i="5"/>
  <c r="P69" i="8" s="1"/>
  <c r="AL65" i="8" s="1"/>
  <c r="R141" i="5"/>
  <c r="S160" i="5"/>
  <c r="Y160" i="5" s="1"/>
  <c r="S124" i="5"/>
  <c r="S85" i="5"/>
  <c r="S165" i="5"/>
  <c r="Y165" i="5" s="1"/>
  <c r="S128" i="5"/>
  <c r="U168" i="5"/>
  <c r="AA168" i="5" s="1"/>
  <c r="U88" i="5"/>
  <c r="U207" i="5" s="1"/>
  <c r="AA207" i="5" s="1"/>
  <c r="U130" i="5"/>
  <c r="T171" i="5"/>
  <c r="Z171" i="5" s="1"/>
  <c r="T133" i="5"/>
  <c r="T91" i="5"/>
  <c r="S136" i="5"/>
  <c r="S95" i="5"/>
  <c r="S175" i="5"/>
  <c r="Y175" i="5" s="1"/>
  <c r="U178" i="5"/>
  <c r="AA178" i="5" s="1"/>
  <c r="U98" i="5"/>
  <c r="U138" i="5"/>
  <c r="T141" i="5"/>
  <c r="T101" i="5"/>
  <c r="T181" i="5"/>
  <c r="Z181" i="5" s="1"/>
  <c r="U142" i="5"/>
  <c r="U103" i="5"/>
  <c r="U183" i="5"/>
  <c r="AA183" i="5" s="1"/>
  <c r="B144" i="5"/>
  <c r="B185" i="5"/>
  <c r="E35" i="5"/>
  <c r="E40" i="5" s="1"/>
  <c r="E185" i="5"/>
  <c r="E144" i="5"/>
  <c r="D36" i="5"/>
  <c r="D41" i="5" s="1"/>
  <c r="D186" i="5"/>
  <c r="D145" i="5"/>
  <c r="G188" i="5"/>
  <c r="G146" i="5"/>
  <c r="V5" i="5"/>
  <c r="O124" i="5"/>
  <c r="V15" i="5"/>
  <c r="O132" i="5"/>
  <c r="O90" i="5"/>
  <c r="O209" i="5" s="1"/>
  <c r="V209" i="5" s="1"/>
  <c r="V25" i="5"/>
  <c r="O140" i="5"/>
  <c r="O100" i="5"/>
  <c r="O219" i="5" s="1"/>
  <c r="V219" i="5" s="1"/>
  <c r="Q159" i="5"/>
  <c r="W159" i="5" s="1"/>
  <c r="Q123" i="5"/>
  <c r="Q89" i="5"/>
  <c r="Q208" i="5" s="1"/>
  <c r="W208" i="5" s="1"/>
  <c r="Q169" i="5"/>
  <c r="W169" i="5" s="1"/>
  <c r="Q131" i="5"/>
  <c r="Q99" i="5"/>
  <c r="Q179" i="5"/>
  <c r="W179" i="5" s="1"/>
  <c r="Q139" i="5"/>
  <c r="P8" i="5"/>
  <c r="P51" i="8" s="1"/>
  <c r="AL50" i="8" s="1"/>
  <c r="R83" i="5"/>
  <c r="R163" i="5"/>
  <c r="X163" i="5" s="1"/>
  <c r="R126" i="5"/>
  <c r="R130" i="5"/>
  <c r="R168" i="5"/>
  <c r="X168" i="5" s="1"/>
  <c r="R88" i="5"/>
  <c r="R207" i="5" s="1"/>
  <c r="X207" i="5" s="1"/>
  <c r="P13" i="5"/>
  <c r="P56" i="8" s="1"/>
  <c r="AL54" i="8" s="1"/>
  <c r="R178" i="5"/>
  <c r="X178" i="5" s="1"/>
  <c r="R98" i="5"/>
  <c r="P23" i="5"/>
  <c r="P66" i="8" s="1"/>
  <c r="AL62" i="8" s="1"/>
  <c r="R138" i="5"/>
  <c r="P28" i="5"/>
  <c r="P71" i="8" s="1"/>
  <c r="AL66" i="8" s="1"/>
  <c r="R142" i="5"/>
  <c r="R103" i="5"/>
  <c r="R183" i="5"/>
  <c r="X183" i="5" s="1"/>
  <c r="T124" i="5"/>
  <c r="T160" i="5"/>
  <c r="Z160" i="5" s="1"/>
  <c r="S164" i="5"/>
  <c r="Y164" i="5" s="1"/>
  <c r="S127" i="5"/>
  <c r="S84" i="5"/>
  <c r="U129" i="5"/>
  <c r="U166" i="5"/>
  <c r="AA166" i="5" s="1"/>
  <c r="U86" i="5"/>
  <c r="U205" i="5" s="1"/>
  <c r="AA205" i="5" s="1"/>
  <c r="T170" i="5"/>
  <c r="Z170" i="5" s="1"/>
  <c r="T132" i="5"/>
  <c r="T90" i="5"/>
  <c r="T209" i="5" s="1"/>
  <c r="Z209" i="5" s="1"/>
  <c r="U171" i="5"/>
  <c r="AA171" i="5" s="1"/>
  <c r="U133" i="5"/>
  <c r="U91" i="5"/>
  <c r="S135" i="5"/>
  <c r="S94" i="5"/>
  <c r="S174" i="5"/>
  <c r="Y174" i="5" s="1"/>
  <c r="S179" i="5"/>
  <c r="Y179" i="5" s="1"/>
  <c r="S139" i="5"/>
  <c r="S99" i="5"/>
  <c r="U181" i="5"/>
  <c r="AA181" i="5" s="1"/>
  <c r="U141" i="5"/>
  <c r="U101" i="5"/>
  <c r="B145" i="5"/>
  <c r="B186" i="5"/>
  <c r="T29" i="5"/>
  <c r="T72" i="8" s="1"/>
  <c r="AP67" i="8" s="1"/>
  <c r="G184" i="5"/>
  <c r="G143" i="5"/>
  <c r="J35" i="5"/>
  <c r="J185" i="5"/>
  <c r="J144" i="5"/>
  <c r="U31" i="5"/>
  <c r="U74" i="8" s="1"/>
  <c r="AQ69" i="8" s="1"/>
  <c r="I186" i="5"/>
  <c r="I145" i="5"/>
  <c r="U33" i="5"/>
  <c r="H146" i="5"/>
  <c r="H188" i="5"/>
  <c r="N184" i="5"/>
  <c r="N143" i="5"/>
  <c r="N104" i="5"/>
  <c r="N223" i="5" s="1"/>
  <c r="N87" i="5"/>
  <c r="O126" i="5"/>
  <c r="O83" i="5"/>
  <c r="O202" i="5" s="1"/>
  <c r="V202" i="5" s="1"/>
  <c r="V13" i="5"/>
  <c r="O130" i="5"/>
  <c r="O88" i="5"/>
  <c r="O207" i="5" s="1"/>
  <c r="V207" i="5" s="1"/>
  <c r="V18" i="5"/>
  <c r="O134" i="5"/>
  <c r="O93" i="5"/>
  <c r="O212" i="5" s="1"/>
  <c r="V212" i="5" s="1"/>
  <c r="V23" i="5"/>
  <c r="O138" i="5"/>
  <c r="O98" i="5"/>
  <c r="O217" i="5" s="1"/>
  <c r="V217" i="5" s="1"/>
  <c r="O142" i="5"/>
  <c r="O103" i="5"/>
  <c r="O222" i="5" s="1"/>
  <c r="V222" i="5" s="1"/>
  <c r="Q161" i="5"/>
  <c r="W161" i="5" s="1"/>
  <c r="Q125" i="5"/>
  <c r="Q129" i="5"/>
  <c r="Q166" i="5"/>
  <c r="W166" i="5" s="1"/>
  <c r="Q86" i="5"/>
  <c r="Q205" i="5" s="1"/>
  <c r="W205" i="5" s="1"/>
  <c r="Q171" i="5"/>
  <c r="W171" i="5" s="1"/>
  <c r="Q133" i="5"/>
  <c r="Q91" i="5"/>
  <c r="Q210" i="5" s="1"/>
  <c r="W210" i="5" s="1"/>
  <c r="Q176" i="5"/>
  <c r="W176" i="5" s="1"/>
  <c r="Q96" i="5"/>
  <c r="Q215" i="5" s="1"/>
  <c r="W215" i="5" s="1"/>
  <c r="Q137" i="5"/>
  <c r="Q181" i="5"/>
  <c r="W181" i="5" s="1"/>
  <c r="Q141" i="5"/>
  <c r="Q101" i="5"/>
  <c r="R160" i="5"/>
  <c r="X160" i="5" s="1"/>
  <c r="R124" i="5"/>
  <c r="P5" i="5"/>
  <c r="P48" i="8" s="1"/>
  <c r="AL48" i="8" s="1"/>
  <c r="R165" i="5"/>
  <c r="X165" i="5" s="1"/>
  <c r="R128" i="5"/>
  <c r="R85" i="5"/>
  <c r="P10" i="5"/>
  <c r="P53" i="8" s="1"/>
  <c r="AL52" i="8" s="1"/>
  <c r="R90" i="5"/>
  <c r="R209" i="5" s="1"/>
  <c r="X209" i="5" s="1"/>
  <c r="P15" i="5"/>
  <c r="P58" i="8" s="1"/>
  <c r="AL56" i="8" s="1"/>
  <c r="R170" i="5"/>
  <c r="X170" i="5" s="1"/>
  <c r="R132" i="5"/>
  <c r="P20" i="5"/>
  <c r="P63" i="8" s="1"/>
  <c r="AL60" i="8" s="1"/>
  <c r="R175" i="5"/>
  <c r="X175" i="5" s="1"/>
  <c r="R136" i="5"/>
  <c r="R95" i="5"/>
  <c r="R100" i="5"/>
  <c r="R140" i="5"/>
  <c r="P25" i="5"/>
  <c r="P68" i="8" s="1"/>
  <c r="AL64" i="8" s="1"/>
  <c r="R180" i="5"/>
  <c r="X180" i="5" s="1"/>
  <c r="U159" i="5"/>
  <c r="AA159" i="5" s="1"/>
  <c r="U123" i="5"/>
  <c r="S125" i="5"/>
  <c r="S161" i="5"/>
  <c r="Y161" i="5" s="1"/>
  <c r="T126" i="5"/>
  <c r="T163" i="5"/>
  <c r="Z163" i="5" s="1"/>
  <c r="T83" i="5"/>
  <c r="T202" i="5" s="1"/>
  <c r="Z202" i="5" s="1"/>
  <c r="U127" i="5"/>
  <c r="U84" i="5"/>
  <c r="U164" i="5"/>
  <c r="AA164" i="5" s="1"/>
  <c r="S166" i="5"/>
  <c r="Y166" i="5" s="1"/>
  <c r="S129" i="5"/>
  <c r="S86" i="5"/>
  <c r="T88" i="5"/>
  <c r="T207" i="5" s="1"/>
  <c r="Z207" i="5" s="1"/>
  <c r="T168" i="5"/>
  <c r="Z168" i="5" s="1"/>
  <c r="T130" i="5"/>
  <c r="U89" i="5"/>
  <c r="U131" i="5"/>
  <c r="U169" i="5"/>
  <c r="AA169" i="5" s="1"/>
  <c r="S171" i="5"/>
  <c r="Y171" i="5" s="1"/>
  <c r="S133" i="5"/>
  <c r="S91" i="5"/>
  <c r="T173" i="5"/>
  <c r="Z173" i="5" s="1"/>
  <c r="T134" i="5"/>
  <c r="T93" i="5"/>
  <c r="U174" i="5"/>
  <c r="AA174" i="5" s="1"/>
  <c r="U94" i="5"/>
  <c r="U213" i="5" s="1"/>
  <c r="AA213" i="5" s="1"/>
  <c r="U135" i="5"/>
  <c r="S176" i="5"/>
  <c r="Y176" i="5" s="1"/>
  <c r="S137" i="5"/>
  <c r="S96" i="5"/>
  <c r="T138" i="5"/>
  <c r="T98" i="5"/>
  <c r="T178" i="5"/>
  <c r="Z178" i="5" s="1"/>
  <c r="U99" i="5"/>
  <c r="U139" i="5"/>
  <c r="U179" i="5"/>
  <c r="AA179" i="5" s="1"/>
  <c r="S101" i="5"/>
  <c r="S141" i="5"/>
  <c r="S181" i="5"/>
  <c r="Y181" i="5" s="1"/>
  <c r="T183" i="5"/>
  <c r="Z183" i="5" s="1"/>
  <c r="T103" i="5"/>
  <c r="T222" i="5" s="1"/>
  <c r="Z222" i="5" s="1"/>
  <c r="T142" i="5"/>
  <c r="B184" i="5"/>
  <c r="B143" i="5"/>
  <c r="D32" i="5"/>
  <c r="D75" i="8" s="1"/>
  <c r="B35" i="5"/>
  <c r="B40" i="5" s="1"/>
  <c r="E34" i="5"/>
  <c r="E39" i="5" s="1"/>
  <c r="E143" i="5"/>
  <c r="E184" i="5"/>
  <c r="I34" i="5"/>
  <c r="I39" i="5" s="1"/>
  <c r="I143" i="5"/>
  <c r="I184" i="5"/>
  <c r="D35" i="5"/>
  <c r="D40" i="5" s="1"/>
  <c r="D185" i="5"/>
  <c r="D144" i="5"/>
  <c r="U30" i="5"/>
  <c r="U73" i="8" s="1"/>
  <c r="AQ68" i="8" s="1"/>
  <c r="BL68" i="8" s="1"/>
  <c r="C245" i="9" s="1"/>
  <c r="H185" i="5"/>
  <c r="H144" i="5"/>
  <c r="C36" i="5"/>
  <c r="C41" i="5" s="1"/>
  <c r="C186" i="5"/>
  <c r="C145" i="5"/>
  <c r="G36" i="5"/>
  <c r="G186" i="5"/>
  <c r="G145" i="5"/>
  <c r="K36" i="5"/>
  <c r="K145" i="5"/>
  <c r="K186" i="5"/>
  <c r="T33" i="5"/>
  <c r="F188" i="5"/>
  <c r="F146" i="5"/>
  <c r="J188" i="5"/>
  <c r="J146" i="5"/>
  <c r="N145" i="5"/>
  <c r="N186" i="5"/>
  <c r="N106" i="5"/>
  <c r="N225" i="5" s="1"/>
  <c r="C104" i="5"/>
  <c r="C223" i="5" s="1"/>
  <c r="G104" i="5"/>
  <c r="G223" i="5" s="1"/>
  <c r="K104" i="5"/>
  <c r="K223" i="5" s="1"/>
  <c r="E105" i="5"/>
  <c r="E224" i="5" s="1"/>
  <c r="I105" i="5"/>
  <c r="I224" i="5" s="1"/>
  <c r="C106" i="5"/>
  <c r="C225" i="5" s="1"/>
  <c r="G106" i="5"/>
  <c r="G225" i="5" s="1"/>
  <c r="K106" i="5"/>
  <c r="K225" i="5" s="1"/>
  <c r="C108" i="5"/>
  <c r="C227" i="5" s="1"/>
  <c r="G108" i="5"/>
  <c r="G227" i="5" s="1"/>
  <c r="K108" i="5"/>
  <c r="K227" i="5" s="1"/>
  <c r="G34" i="5"/>
  <c r="G39" i="5" s="1"/>
  <c r="E36" i="5"/>
  <c r="E41" i="5" s="1"/>
  <c r="L33" i="5"/>
  <c r="I32" i="5"/>
  <c r="I75" i="8" s="1"/>
  <c r="C32" i="5"/>
  <c r="C75" i="8" s="1"/>
  <c r="K32" i="5"/>
  <c r="K75" i="8" s="1"/>
  <c r="C35" i="5"/>
  <c r="C40" i="5" s="1"/>
  <c r="K35" i="5"/>
  <c r="K40" i="5" s="1"/>
  <c r="F36" i="5"/>
  <c r="Q29" i="5"/>
  <c r="Q72" i="8" s="1"/>
  <c r="AM67" i="8" s="1"/>
  <c r="S30" i="5"/>
  <c r="S73" i="8" s="1"/>
  <c r="AO68" i="8" s="1"/>
  <c r="E32" i="5"/>
  <c r="E75" i="8" s="1"/>
  <c r="J32" i="5"/>
  <c r="J75" i="8" s="1"/>
  <c r="H35" i="5"/>
  <c r="H40" i="5" s="1"/>
  <c r="R29" i="5"/>
  <c r="R72" i="8" s="1"/>
  <c r="AN67" i="8" s="1"/>
  <c r="T30" i="5"/>
  <c r="T73" i="8" s="1"/>
  <c r="AP68" i="8" s="1"/>
  <c r="S31" i="5"/>
  <c r="S74" i="8" s="1"/>
  <c r="AO69" i="8" s="1"/>
  <c r="F35" i="5"/>
  <c r="F40" i="5" s="1"/>
  <c r="I36" i="5"/>
  <c r="G32" i="5"/>
  <c r="G75" i="8" s="1"/>
  <c r="H34" i="5"/>
  <c r="H39" i="5" s="1"/>
  <c r="L74" i="8"/>
  <c r="AI69" i="8" s="1"/>
  <c r="S33" i="5"/>
  <c r="F34" i="5"/>
  <c r="F39" i="5" s="1"/>
  <c r="L73" i="8"/>
  <c r="AI68" i="8" s="1"/>
  <c r="Q30" i="5"/>
  <c r="Q73" i="8" s="1"/>
  <c r="AM68" i="8" s="1"/>
  <c r="BH68" i="8" s="1"/>
  <c r="C117" i="9" s="1"/>
  <c r="L72" i="8"/>
  <c r="AI67" i="8" s="1"/>
  <c r="N32" i="5"/>
  <c r="N75" i="8" s="1"/>
  <c r="U220" i="5" l="1"/>
  <c r="AA220" i="5" s="1"/>
  <c r="AX98" i="9"/>
  <c r="T220" i="5"/>
  <c r="Z220" i="5" s="1"/>
  <c r="AX229" i="9"/>
  <c r="AX227" i="9"/>
  <c r="AX165" i="9"/>
  <c r="AX99" i="9"/>
  <c r="AX163" i="9"/>
  <c r="AX164" i="9"/>
  <c r="AX228" i="9"/>
  <c r="AX196" i="9"/>
  <c r="AX197" i="9"/>
  <c r="AX195" i="9"/>
  <c r="AX162" i="9"/>
  <c r="AX194" i="9"/>
  <c r="AX226" i="9"/>
  <c r="BZ70" i="8"/>
  <c r="M223" i="5"/>
  <c r="M224" i="5"/>
  <c r="BU70" i="8"/>
  <c r="J39" i="5"/>
  <c r="J109" i="5"/>
  <c r="J228" i="5" s="1"/>
  <c r="J40" i="5"/>
  <c r="J110" i="5"/>
  <c r="J229" i="5" s="1"/>
  <c r="AI87" i="9"/>
  <c r="M225" i="5"/>
  <c r="M227" i="5"/>
  <c r="D150" i="9"/>
  <c r="AZ133" i="9" s="1"/>
  <c r="D278" i="9"/>
  <c r="AZ261" i="9" s="1"/>
  <c r="D311" i="9"/>
  <c r="BA290" i="9" s="1"/>
  <c r="BR70" i="8"/>
  <c r="C150" i="9"/>
  <c r="BW70" i="8"/>
  <c r="AT70" i="8"/>
  <c r="C55" i="9"/>
  <c r="AI311" i="9"/>
  <c r="D310" i="9"/>
  <c r="AZ293" i="9" s="1"/>
  <c r="C87" i="9"/>
  <c r="C278" i="9"/>
  <c r="C310" i="9"/>
  <c r="AI23" i="9"/>
  <c r="AI343" i="9" s="1"/>
  <c r="AI151" i="9"/>
  <c r="AW70" i="8"/>
  <c r="J232" i="5"/>
  <c r="BT70" i="8"/>
  <c r="J79" i="8"/>
  <c r="AG73" i="8" s="1"/>
  <c r="J41" i="5"/>
  <c r="J150" i="5"/>
  <c r="K79" i="8"/>
  <c r="AH73" i="8" s="1"/>
  <c r="K41" i="5"/>
  <c r="K42" i="5" s="1"/>
  <c r="I79" i="8"/>
  <c r="AF73" i="8" s="1"/>
  <c r="BA73" i="8" s="1"/>
  <c r="I41" i="5"/>
  <c r="I42" i="5" s="1"/>
  <c r="H79" i="8"/>
  <c r="AE73" i="8" s="1"/>
  <c r="AZ73" i="8" s="1"/>
  <c r="H41" i="5"/>
  <c r="F150" i="5"/>
  <c r="F41" i="5"/>
  <c r="G79" i="8"/>
  <c r="AD73" i="8" s="1"/>
  <c r="AY73" i="8" s="1"/>
  <c r="G41" i="5"/>
  <c r="N81" i="8"/>
  <c r="AJ74" i="8" s="1"/>
  <c r="BE74" i="8" s="1"/>
  <c r="N113" i="5"/>
  <c r="N232" i="5" s="1"/>
  <c r="N77" i="8"/>
  <c r="AJ71" i="8" s="1"/>
  <c r="N78" i="8"/>
  <c r="AJ72" i="8" s="1"/>
  <c r="N79" i="8"/>
  <c r="AJ73" i="8" s="1"/>
  <c r="BZ74" i="8" s="1"/>
  <c r="N150" i="5"/>
  <c r="K77" i="8"/>
  <c r="AH71" i="8" s="1"/>
  <c r="BC70" i="8"/>
  <c r="K78" i="8"/>
  <c r="AH72" i="8" s="1"/>
  <c r="K150" i="5"/>
  <c r="K81" i="8"/>
  <c r="AH74" i="8" s="1"/>
  <c r="K113" i="5"/>
  <c r="K232" i="5" s="1"/>
  <c r="J77" i="8"/>
  <c r="AG71" i="8" s="1"/>
  <c r="J78" i="8"/>
  <c r="AG72" i="8" s="1"/>
  <c r="AI283" i="9"/>
  <c r="BB74" i="8"/>
  <c r="I78" i="8"/>
  <c r="AF72" i="8" s="1"/>
  <c r="BA72" i="8" s="1"/>
  <c r="I81" i="8"/>
  <c r="AF74" i="8" s="1"/>
  <c r="I150" i="5"/>
  <c r="I113" i="5"/>
  <c r="I232" i="5" s="1"/>
  <c r="I77" i="8"/>
  <c r="AF71" i="8" s="1"/>
  <c r="BV71" i="8" s="1"/>
  <c r="BU68" i="8"/>
  <c r="H78" i="8"/>
  <c r="AE72" i="8" s="1"/>
  <c r="AZ72" i="8" s="1"/>
  <c r="H81" i="8"/>
  <c r="AE74" i="8" s="1"/>
  <c r="H150" i="5"/>
  <c r="H113" i="5"/>
  <c r="H232" i="5" s="1"/>
  <c r="U38" i="5"/>
  <c r="U113" i="5" s="1"/>
  <c r="H77" i="8"/>
  <c r="AE71" i="8" s="1"/>
  <c r="AZ71" i="8" s="1"/>
  <c r="G77" i="8"/>
  <c r="AD71" i="8" s="1"/>
  <c r="AY71" i="8" s="1"/>
  <c r="G78" i="8"/>
  <c r="AD72" i="8" s="1"/>
  <c r="AY72" i="8" s="1"/>
  <c r="G150" i="5"/>
  <c r="G81" i="8"/>
  <c r="AD74" i="8" s="1"/>
  <c r="G113" i="5"/>
  <c r="G232" i="5" s="1"/>
  <c r="F79" i="8"/>
  <c r="AC73" i="8" s="1"/>
  <c r="BS74" i="8" s="1"/>
  <c r="F77" i="8"/>
  <c r="AC71" i="8" s="1"/>
  <c r="BS71" i="8" s="1"/>
  <c r="AX74" i="8"/>
  <c r="F78" i="8"/>
  <c r="AC72" i="8" s="1"/>
  <c r="AX72" i="8" s="1"/>
  <c r="F232" i="5"/>
  <c r="AI187" i="9"/>
  <c r="AI219" i="9"/>
  <c r="E78" i="8"/>
  <c r="AB72" i="8" s="1"/>
  <c r="E81" i="8"/>
  <c r="AB74" i="8" s="1"/>
  <c r="E113" i="5"/>
  <c r="E232" i="5" s="1"/>
  <c r="E77" i="8"/>
  <c r="AB71" i="8" s="1"/>
  <c r="E79" i="8"/>
  <c r="AB73" i="8" s="1"/>
  <c r="E150" i="5"/>
  <c r="D82" i="8"/>
  <c r="AA75" i="8" s="1"/>
  <c r="D151" i="5"/>
  <c r="D114" i="5"/>
  <c r="D81" i="8"/>
  <c r="AA74" i="8" s="1"/>
  <c r="D113" i="5"/>
  <c r="D232" i="5" s="1"/>
  <c r="D78" i="8"/>
  <c r="AA72" i="8" s="1"/>
  <c r="D79" i="8"/>
  <c r="AA73" i="8" s="1"/>
  <c r="D150" i="5"/>
  <c r="C78" i="8"/>
  <c r="Z72" i="8" s="1"/>
  <c r="C81" i="8"/>
  <c r="Z74" i="8" s="1"/>
  <c r="C113" i="5"/>
  <c r="C232" i="5" s="1"/>
  <c r="Q38" i="5"/>
  <c r="Q81" i="8" s="1"/>
  <c r="AM74" i="8" s="1"/>
  <c r="R38" i="5"/>
  <c r="R193" i="5" s="1"/>
  <c r="C77" i="8"/>
  <c r="Z71" i="8" s="1"/>
  <c r="C150" i="5"/>
  <c r="B77" i="8"/>
  <c r="Y71" i="8" s="1"/>
  <c r="B78" i="8"/>
  <c r="Y72" i="8" s="1"/>
  <c r="B81" i="8"/>
  <c r="Y74" i="8" s="1"/>
  <c r="J193" i="5"/>
  <c r="F193" i="5"/>
  <c r="B193" i="5"/>
  <c r="K193" i="5"/>
  <c r="N193" i="5"/>
  <c r="I193" i="5"/>
  <c r="E193" i="5"/>
  <c r="G193" i="5"/>
  <c r="H193" i="5"/>
  <c r="D193" i="5"/>
  <c r="C193" i="5"/>
  <c r="B113" i="5"/>
  <c r="B232" i="5" s="1"/>
  <c r="L38" i="5"/>
  <c r="L75" i="5" s="1"/>
  <c r="T193" i="5"/>
  <c r="S193" i="5"/>
  <c r="B79" i="8"/>
  <c r="Y73" i="8" s="1"/>
  <c r="B150" i="5"/>
  <c r="BL50" i="8"/>
  <c r="C227" i="9" s="1"/>
  <c r="S222" i="5"/>
  <c r="Y222" i="5" s="1"/>
  <c r="S215" i="5"/>
  <c r="Y215" i="5" s="1"/>
  <c r="T76" i="8"/>
  <c r="AP70" i="8" s="1"/>
  <c r="T113" i="5"/>
  <c r="U76" i="8"/>
  <c r="AQ70" i="8" s="1"/>
  <c r="R76" i="8"/>
  <c r="AN70" i="8" s="1"/>
  <c r="BI70" i="8" s="1"/>
  <c r="S76" i="8"/>
  <c r="AO70" i="8" s="1"/>
  <c r="S113" i="5"/>
  <c r="Q76" i="8"/>
  <c r="AM70" i="8" s="1"/>
  <c r="S213" i="5"/>
  <c r="Y213" i="5" s="1"/>
  <c r="Q212" i="5"/>
  <c r="W212" i="5" s="1"/>
  <c r="T210" i="5"/>
  <c r="Z210" i="5" s="1"/>
  <c r="T218" i="5"/>
  <c r="Z218" i="5" s="1"/>
  <c r="R208" i="5"/>
  <c r="X208" i="5" s="1"/>
  <c r="L76" i="8"/>
  <c r="AI70" i="8" s="1"/>
  <c r="BD70" i="8" s="1"/>
  <c r="S204" i="5"/>
  <c r="Y204" i="5" s="1"/>
  <c r="S203" i="5"/>
  <c r="Y203" i="5" s="1"/>
  <c r="BK50" i="8"/>
  <c r="C195" i="9" s="1"/>
  <c r="BJ50" i="8"/>
  <c r="C163" i="9" s="1"/>
  <c r="BR68" i="8"/>
  <c r="D149" i="9" s="1"/>
  <c r="AZ132" i="9" s="1"/>
  <c r="BU69" i="8"/>
  <c r="U218" i="5"/>
  <c r="AA218" i="5" s="1"/>
  <c r="U209" i="5"/>
  <c r="AA209" i="5" s="1"/>
  <c r="BG54" i="8"/>
  <c r="B189" i="5"/>
  <c r="BS70" i="8"/>
  <c r="B111" i="5"/>
  <c r="B230" i="5" s="1"/>
  <c r="R105" i="5"/>
  <c r="R224" i="5" s="1"/>
  <c r="X224" i="5" s="1"/>
  <c r="B191" i="5"/>
  <c r="R185" i="5"/>
  <c r="X185" i="5" s="1"/>
  <c r="Q106" i="5"/>
  <c r="Q225" i="5" s="1"/>
  <c r="W225" i="5" s="1"/>
  <c r="BZ71" i="8"/>
  <c r="BE71" i="8"/>
  <c r="BZ72" i="8"/>
  <c r="BE72" i="8"/>
  <c r="AI279" i="9"/>
  <c r="BB70" i="8"/>
  <c r="J37" i="5"/>
  <c r="J80" i="8" s="1"/>
  <c r="BV70" i="8"/>
  <c r="BV69" i="8"/>
  <c r="BA69" i="8"/>
  <c r="CG69" i="8"/>
  <c r="BL69" i="8"/>
  <c r="AI246" i="9"/>
  <c r="AI245" i="9"/>
  <c r="AI182" i="9"/>
  <c r="CE69" i="8"/>
  <c r="BJ69" i="8"/>
  <c r="AI213" i="9"/>
  <c r="BK68" i="8"/>
  <c r="C213" i="9" s="1"/>
  <c r="AI181" i="9"/>
  <c r="BJ68" i="8"/>
  <c r="C181" i="9" s="1"/>
  <c r="AI214" i="9"/>
  <c r="CF69" i="8"/>
  <c r="BK69" i="8"/>
  <c r="AI149" i="9"/>
  <c r="AW68" i="8"/>
  <c r="C149" i="9" s="1"/>
  <c r="BF66" i="8"/>
  <c r="BQ69" i="8"/>
  <c r="AI86" i="9"/>
  <c r="AV69" i="8"/>
  <c r="BQ70" i="8"/>
  <c r="D37" i="5"/>
  <c r="D80" i="8" s="1"/>
  <c r="CB63" i="8"/>
  <c r="AI117" i="9"/>
  <c r="AI85" i="9"/>
  <c r="AV68" i="8"/>
  <c r="C85" i="9" s="1"/>
  <c r="BG66" i="8"/>
  <c r="CB66" i="8"/>
  <c r="CB65" i="8"/>
  <c r="CC69" i="8"/>
  <c r="R36" i="5"/>
  <c r="C79" i="8"/>
  <c r="Z73" i="8" s="1"/>
  <c r="CB64" i="8"/>
  <c r="R222" i="5"/>
  <c r="X222" i="5" s="1"/>
  <c r="CD69" i="8"/>
  <c r="BI69" i="8"/>
  <c r="BG62" i="8"/>
  <c r="Q186" i="5"/>
  <c r="W186" i="5" s="1"/>
  <c r="AI118" i="9"/>
  <c r="AI54" i="9"/>
  <c r="BP69" i="8"/>
  <c r="BP70" i="8"/>
  <c r="AU69" i="8"/>
  <c r="BH69" i="8"/>
  <c r="CB62" i="8"/>
  <c r="BG65" i="8"/>
  <c r="CB61" i="8"/>
  <c r="CB60" i="8"/>
  <c r="BG64" i="8"/>
  <c r="CB59" i="8"/>
  <c r="BG63" i="8"/>
  <c r="BG58" i="8"/>
  <c r="R220" i="5"/>
  <c r="X220" i="5" s="1"/>
  <c r="CB55" i="8"/>
  <c r="BG59" i="8"/>
  <c r="BG60" i="8"/>
  <c r="CB56" i="8"/>
  <c r="CB58" i="8"/>
  <c r="BG61" i="8"/>
  <c r="CB57" i="8"/>
  <c r="BG56" i="8"/>
  <c r="CB52" i="8"/>
  <c r="BG57" i="8"/>
  <c r="CB53" i="8"/>
  <c r="CB54" i="8"/>
  <c r="CB51" i="8"/>
  <c r="BG55" i="8"/>
  <c r="BG51" i="8"/>
  <c r="P46" i="8"/>
  <c r="AL46" i="8" s="1"/>
  <c r="BG50" i="8" s="1"/>
  <c r="CB48" i="8"/>
  <c r="BG52" i="8"/>
  <c r="R205" i="5"/>
  <c r="X205" i="5" s="1"/>
  <c r="R203" i="5"/>
  <c r="X203" i="5" s="1"/>
  <c r="CB49" i="8"/>
  <c r="BG53" i="8"/>
  <c r="CB50" i="8"/>
  <c r="CC47" i="8"/>
  <c r="B147" i="5"/>
  <c r="L71" i="5"/>
  <c r="O31" i="5"/>
  <c r="O74" i="8" s="1"/>
  <c r="AK69" i="8" s="1"/>
  <c r="AI21" i="9"/>
  <c r="AI341" i="9" s="1"/>
  <c r="AT68" i="8"/>
  <c r="C21" i="9" s="1"/>
  <c r="B109" i="5"/>
  <c r="B228" i="5" s="1"/>
  <c r="BD69" i="8"/>
  <c r="BO69" i="8"/>
  <c r="AT69" i="8"/>
  <c r="BO70" i="8"/>
  <c r="AI22" i="9"/>
  <c r="AI342" i="9" s="1"/>
  <c r="AI25" i="9"/>
  <c r="AI345" i="9" s="1"/>
  <c r="T219" i="5"/>
  <c r="Z219" i="5" s="1"/>
  <c r="S220" i="5"/>
  <c r="Y220" i="5" s="1"/>
  <c r="S217" i="5"/>
  <c r="Y217" i="5" s="1"/>
  <c r="S218" i="5"/>
  <c r="Y218" i="5" s="1"/>
  <c r="T213" i="5"/>
  <c r="Z213" i="5" s="1"/>
  <c r="Q214" i="5"/>
  <c r="W214" i="5" s="1"/>
  <c r="T214" i="5"/>
  <c r="Z214" i="5" s="1"/>
  <c r="U212" i="5"/>
  <c r="AA212" i="5" s="1"/>
  <c r="R210" i="5"/>
  <c r="X210" i="5" s="1"/>
  <c r="Q207" i="5"/>
  <c r="W207" i="5" s="1"/>
  <c r="U203" i="5"/>
  <c r="AA203" i="5" s="1"/>
  <c r="R204" i="5"/>
  <c r="X204" i="5" s="1"/>
  <c r="T204" i="5"/>
  <c r="Z204" i="5" s="1"/>
  <c r="U204" i="5"/>
  <c r="AA204" i="5" s="1"/>
  <c r="BY69" i="8"/>
  <c r="BD68" i="8"/>
  <c r="AI244" i="9"/>
  <c r="CG67" i="8"/>
  <c r="D244" i="9" s="1"/>
  <c r="AZ227" i="9" s="1"/>
  <c r="BL67" i="8"/>
  <c r="C244" i="9" s="1"/>
  <c r="CG68" i="8"/>
  <c r="D245" i="9" s="1"/>
  <c r="AZ228" i="9" s="1"/>
  <c r="AI212" i="9"/>
  <c r="CF68" i="8"/>
  <c r="D213" i="9" s="1"/>
  <c r="AZ196" i="9" s="1"/>
  <c r="CF67" i="8"/>
  <c r="D212" i="9" s="1"/>
  <c r="AZ195" i="9" s="1"/>
  <c r="BK67" i="8"/>
  <c r="C212" i="9" s="1"/>
  <c r="CE68" i="8"/>
  <c r="D181" i="9" s="1"/>
  <c r="AZ164" i="9" s="1"/>
  <c r="AI180" i="9"/>
  <c r="CE67" i="8"/>
  <c r="D180" i="9" s="1"/>
  <c r="AZ163" i="9" s="1"/>
  <c r="BJ67" i="8"/>
  <c r="C180" i="9" s="1"/>
  <c r="R34" i="5"/>
  <c r="D77" i="8"/>
  <c r="AA71" i="8" s="1"/>
  <c r="CD67" i="8"/>
  <c r="CD68" i="8"/>
  <c r="BI67" i="8"/>
  <c r="AI116" i="9"/>
  <c r="CC67" i="8"/>
  <c r="D116" i="9" s="1"/>
  <c r="AZ99" i="9" s="1"/>
  <c r="CC68" i="8"/>
  <c r="D117" i="9" s="1"/>
  <c r="AZ100" i="9" s="1"/>
  <c r="BH67" i="8"/>
  <c r="C116" i="9" s="1"/>
  <c r="BY67" i="8"/>
  <c r="BY68" i="8"/>
  <c r="BD67" i="8"/>
  <c r="H187" i="5"/>
  <c r="B75" i="8"/>
  <c r="BO68" i="8"/>
  <c r="D21" i="9" s="1"/>
  <c r="AZ4" i="9" s="1"/>
  <c r="AI20" i="9"/>
  <c r="AI340" i="9" s="1"/>
  <c r="AT67" i="8"/>
  <c r="C20" i="9" s="1"/>
  <c r="BO67" i="8"/>
  <c r="D20" i="9" s="1"/>
  <c r="AZ3" i="9" s="1"/>
  <c r="T32" i="5"/>
  <c r="T75" i="8" s="1"/>
  <c r="G187" i="5"/>
  <c r="E187" i="5"/>
  <c r="U32" i="5"/>
  <c r="U75" i="8" s="1"/>
  <c r="I187" i="5"/>
  <c r="B148" i="5"/>
  <c r="B190" i="5"/>
  <c r="B110" i="5"/>
  <c r="B229" i="5" s="1"/>
  <c r="D149" i="5"/>
  <c r="D191" i="5"/>
  <c r="D111" i="5"/>
  <c r="D230" i="5" s="1"/>
  <c r="B149" i="5"/>
  <c r="J191" i="5"/>
  <c r="J149" i="5"/>
  <c r="J230" i="5"/>
  <c r="G148" i="5"/>
  <c r="G190" i="5"/>
  <c r="G110" i="5"/>
  <c r="G229" i="5" s="1"/>
  <c r="F187" i="5"/>
  <c r="Q188" i="5"/>
  <c r="Q108" i="5"/>
  <c r="Q227" i="5" s="1"/>
  <c r="W227" i="5" s="1"/>
  <c r="Q146" i="5"/>
  <c r="S104" i="5"/>
  <c r="S223" i="5" s="1"/>
  <c r="Y223" i="5" s="1"/>
  <c r="S184" i="5"/>
  <c r="Y184" i="5" s="1"/>
  <c r="S143" i="5"/>
  <c r="Q105" i="5"/>
  <c r="Q224" i="5" s="1"/>
  <c r="W224" i="5" s="1"/>
  <c r="Q144" i="5"/>
  <c r="Q185" i="5"/>
  <c r="W185" i="5" s="1"/>
  <c r="I37" i="5"/>
  <c r="I80" i="8" s="1"/>
  <c r="I191" i="5"/>
  <c r="I149" i="5"/>
  <c r="I111" i="5"/>
  <c r="I230" i="5" s="1"/>
  <c r="R184" i="5"/>
  <c r="X184" i="5" s="1"/>
  <c r="R143" i="5"/>
  <c r="R104" i="5"/>
  <c r="R223" i="5" s="1"/>
  <c r="X223" i="5" s="1"/>
  <c r="P29" i="5"/>
  <c r="P72" i="8" s="1"/>
  <c r="AL67" i="8" s="1"/>
  <c r="S185" i="5"/>
  <c r="Y185" i="5" s="1"/>
  <c r="S144" i="5"/>
  <c r="S105" i="5"/>
  <c r="S224" i="5" s="1"/>
  <c r="Y224" i="5" s="1"/>
  <c r="L35" i="5"/>
  <c r="C148" i="5"/>
  <c r="C190" i="5"/>
  <c r="C110" i="5"/>
  <c r="C229" i="5" s="1"/>
  <c r="Q34" i="5"/>
  <c r="D148" i="5"/>
  <c r="D190" i="5"/>
  <c r="D110" i="5"/>
  <c r="D229" i="5" s="1"/>
  <c r="P170" i="5"/>
  <c r="P132" i="5"/>
  <c r="P90" i="5"/>
  <c r="P178" i="5"/>
  <c r="P138" i="5"/>
  <c r="P98" i="5"/>
  <c r="U184" i="5"/>
  <c r="AA184" i="5" s="1"/>
  <c r="U143" i="5"/>
  <c r="U104" i="5"/>
  <c r="U223" i="5" s="1"/>
  <c r="AA223" i="5" s="1"/>
  <c r="Q204" i="5"/>
  <c r="W204" i="5" s="1"/>
  <c r="R106" i="5"/>
  <c r="R225" i="5" s="1"/>
  <c r="X225" i="5" s="1"/>
  <c r="P31" i="5"/>
  <c r="P74" i="8" s="1"/>
  <c r="AL69" i="8" s="1"/>
  <c r="R145" i="5"/>
  <c r="R186" i="5"/>
  <c r="X186" i="5" s="1"/>
  <c r="U215" i="5"/>
  <c r="AA215" i="5" s="1"/>
  <c r="P173" i="5"/>
  <c r="P134" i="5"/>
  <c r="P93" i="5"/>
  <c r="J147" i="5"/>
  <c r="J189" i="5"/>
  <c r="P171" i="5"/>
  <c r="P133" i="5"/>
  <c r="P91" i="5"/>
  <c r="R144" i="5"/>
  <c r="L143" i="5"/>
  <c r="L184" i="5"/>
  <c r="O184" i="5" s="1"/>
  <c r="V184" i="5" s="1"/>
  <c r="L104" i="5"/>
  <c r="L223" i="5" s="1"/>
  <c r="O30" i="5"/>
  <c r="O73" i="8" s="1"/>
  <c r="AK68" i="8" s="1"/>
  <c r="L185" i="5"/>
  <c r="O185" i="5" s="1"/>
  <c r="V185" i="5" s="1"/>
  <c r="L144" i="5"/>
  <c r="L105" i="5"/>
  <c r="L224" i="5" s="1"/>
  <c r="L186" i="5"/>
  <c r="O186" i="5" s="1"/>
  <c r="V186" i="5" s="1"/>
  <c r="L145" i="5"/>
  <c r="L106" i="5"/>
  <c r="L225" i="5" s="1"/>
  <c r="F190" i="5"/>
  <c r="F148" i="5"/>
  <c r="F110" i="5"/>
  <c r="F229" i="5" s="1"/>
  <c r="U35" i="5"/>
  <c r="H148" i="5"/>
  <c r="H190" i="5"/>
  <c r="H110" i="5"/>
  <c r="H229" i="5" s="1"/>
  <c r="Q184" i="5"/>
  <c r="W184" i="5" s="1"/>
  <c r="Q143" i="5"/>
  <c r="Q104" i="5"/>
  <c r="Q223" i="5" s="1"/>
  <c r="W223" i="5" s="1"/>
  <c r="K187" i="5"/>
  <c r="E37" i="5"/>
  <c r="E80" i="8" s="1"/>
  <c r="E191" i="5"/>
  <c r="E149" i="5"/>
  <c r="E111" i="5"/>
  <c r="E230" i="5" s="1"/>
  <c r="T146" i="5"/>
  <c r="T108" i="5"/>
  <c r="T227" i="5" s="1"/>
  <c r="Z227" i="5" s="1"/>
  <c r="T188" i="5"/>
  <c r="U105" i="5"/>
  <c r="U224" i="5" s="1"/>
  <c r="AA224" i="5" s="1"/>
  <c r="U144" i="5"/>
  <c r="U185" i="5"/>
  <c r="AA185" i="5" s="1"/>
  <c r="T217" i="5"/>
  <c r="Z217" i="5" s="1"/>
  <c r="T212" i="5"/>
  <c r="Z212" i="5" s="1"/>
  <c r="U208" i="5"/>
  <c r="AA208" i="5" s="1"/>
  <c r="S205" i="5"/>
  <c r="Y205" i="5" s="1"/>
  <c r="R219" i="5"/>
  <c r="X219" i="5" s="1"/>
  <c r="P95" i="5"/>
  <c r="P136" i="5"/>
  <c r="P175" i="5"/>
  <c r="Q220" i="5"/>
  <c r="W220" i="5" s="1"/>
  <c r="N189" i="5"/>
  <c r="N109" i="5"/>
  <c r="N228" i="5" s="1"/>
  <c r="N147" i="5"/>
  <c r="T104" i="5"/>
  <c r="T223" i="5" s="1"/>
  <c r="Z223" i="5" s="1"/>
  <c r="T184" i="5"/>
  <c r="Z184" i="5" s="1"/>
  <c r="T143" i="5"/>
  <c r="U210" i="5"/>
  <c r="AA210" i="5" s="1"/>
  <c r="R217" i="5"/>
  <c r="X217" i="5" s="1"/>
  <c r="R202" i="5"/>
  <c r="X202" i="5" s="1"/>
  <c r="Q218" i="5"/>
  <c r="W218" i="5" s="1"/>
  <c r="S214" i="5"/>
  <c r="Y214" i="5" s="1"/>
  <c r="P166" i="5"/>
  <c r="P86" i="5"/>
  <c r="P129" i="5"/>
  <c r="S212" i="5"/>
  <c r="Y212" i="5" s="1"/>
  <c r="S207" i="5"/>
  <c r="Y207" i="5" s="1"/>
  <c r="R213" i="5"/>
  <c r="X213" i="5" s="1"/>
  <c r="P169" i="5"/>
  <c r="P89" i="5"/>
  <c r="P131" i="5"/>
  <c r="Q219" i="5"/>
  <c r="W219" i="5" s="1"/>
  <c r="R188" i="5"/>
  <c r="R108" i="5"/>
  <c r="R227" i="5" s="1"/>
  <c r="X227" i="5" s="1"/>
  <c r="R146" i="5"/>
  <c r="P33" i="5"/>
  <c r="C189" i="5"/>
  <c r="C147" i="5"/>
  <c r="C109" i="5"/>
  <c r="C228" i="5" s="1"/>
  <c r="S208" i="5"/>
  <c r="Y208" i="5" s="1"/>
  <c r="R212" i="5"/>
  <c r="X212" i="5" s="1"/>
  <c r="Q213" i="5"/>
  <c r="W213" i="5" s="1"/>
  <c r="Q203" i="5"/>
  <c r="W203" i="5" s="1"/>
  <c r="I190" i="5"/>
  <c r="I148" i="5"/>
  <c r="I110" i="5"/>
  <c r="I229" i="5" s="1"/>
  <c r="S219" i="5"/>
  <c r="Y219" i="5" s="1"/>
  <c r="Q217" i="5"/>
  <c r="W217" i="5" s="1"/>
  <c r="L36" i="5"/>
  <c r="N149" i="5"/>
  <c r="N111" i="5"/>
  <c r="N230" i="5" s="1"/>
  <c r="N191" i="5"/>
  <c r="F147" i="5"/>
  <c r="F189" i="5"/>
  <c r="F109" i="5"/>
  <c r="F228" i="5" s="1"/>
  <c r="T105" i="5"/>
  <c r="T224" i="5" s="1"/>
  <c r="Z224" i="5" s="1"/>
  <c r="T185" i="5"/>
  <c r="Z185" i="5" s="1"/>
  <c r="T144" i="5"/>
  <c r="K37" i="5"/>
  <c r="K80" i="8" s="1"/>
  <c r="K148" i="5"/>
  <c r="K190" i="5"/>
  <c r="K110" i="5"/>
  <c r="K229" i="5" s="1"/>
  <c r="G191" i="5"/>
  <c r="G149" i="5"/>
  <c r="G111" i="5"/>
  <c r="G230" i="5" s="1"/>
  <c r="I147" i="5"/>
  <c r="I189" i="5"/>
  <c r="I109" i="5"/>
  <c r="I228" i="5" s="1"/>
  <c r="P180" i="5"/>
  <c r="P140" i="5"/>
  <c r="P100" i="5"/>
  <c r="U106" i="5"/>
  <c r="U225" i="5" s="1"/>
  <c r="AA225" i="5" s="1"/>
  <c r="U186" i="5"/>
  <c r="AA186" i="5" s="1"/>
  <c r="U145" i="5"/>
  <c r="P88" i="5"/>
  <c r="P168" i="5"/>
  <c r="P130" i="5"/>
  <c r="P181" i="5"/>
  <c r="P101" i="5"/>
  <c r="P141" i="5"/>
  <c r="D189" i="5"/>
  <c r="D147" i="5"/>
  <c r="D109" i="5"/>
  <c r="D228" i="5" s="1"/>
  <c r="P179" i="5"/>
  <c r="P139" i="5"/>
  <c r="P99" i="5"/>
  <c r="P174" i="5"/>
  <c r="P135" i="5"/>
  <c r="P94" i="5"/>
  <c r="P213" i="5" s="1"/>
  <c r="P161" i="5"/>
  <c r="P125" i="5"/>
  <c r="B37" i="5"/>
  <c r="S146" i="5"/>
  <c r="S108" i="5"/>
  <c r="S227" i="5" s="1"/>
  <c r="Y227" i="5" s="1"/>
  <c r="S188" i="5"/>
  <c r="O33" i="5"/>
  <c r="L146" i="5"/>
  <c r="L188" i="5"/>
  <c r="O188" i="5" s="1"/>
  <c r="V188" i="5" s="1"/>
  <c r="L108" i="5"/>
  <c r="L227" i="5" s="1"/>
  <c r="Q36" i="5"/>
  <c r="K191" i="5"/>
  <c r="K149" i="5"/>
  <c r="K111" i="5"/>
  <c r="K230" i="5" s="1"/>
  <c r="D187" i="5"/>
  <c r="S210" i="5"/>
  <c r="Y210" i="5" s="1"/>
  <c r="U188" i="5"/>
  <c r="U108" i="5"/>
  <c r="U227" i="5" s="1"/>
  <c r="AA227" i="5" s="1"/>
  <c r="U146" i="5"/>
  <c r="U222" i="5"/>
  <c r="AA222" i="5" s="1"/>
  <c r="N110" i="5"/>
  <c r="N229" i="5" s="1"/>
  <c r="N148" i="5"/>
  <c r="N190" i="5"/>
  <c r="B187" i="5"/>
  <c r="N107" i="5"/>
  <c r="N187" i="5"/>
  <c r="L34" i="5"/>
  <c r="H189" i="5"/>
  <c r="H147" i="5"/>
  <c r="H109" i="5"/>
  <c r="H228" i="5" s="1"/>
  <c r="S145" i="5"/>
  <c r="S186" i="5"/>
  <c r="Y186" i="5" s="1"/>
  <c r="S106" i="5"/>
  <c r="S225" i="5" s="1"/>
  <c r="Y225" i="5" s="1"/>
  <c r="J187" i="5"/>
  <c r="F191" i="5"/>
  <c r="F149" i="5"/>
  <c r="F111" i="5"/>
  <c r="F230" i="5" s="1"/>
  <c r="C187" i="5"/>
  <c r="G37" i="5"/>
  <c r="G80" i="8" s="1"/>
  <c r="G189" i="5"/>
  <c r="G147" i="5"/>
  <c r="G109" i="5"/>
  <c r="G228" i="5" s="1"/>
  <c r="U36" i="5"/>
  <c r="C191" i="5"/>
  <c r="C149" i="5"/>
  <c r="C111" i="5"/>
  <c r="C230" i="5" s="1"/>
  <c r="E147" i="5"/>
  <c r="E189" i="5"/>
  <c r="E109" i="5"/>
  <c r="E228" i="5" s="1"/>
  <c r="R214" i="5"/>
  <c r="X214" i="5" s="1"/>
  <c r="P165" i="5"/>
  <c r="P85" i="5"/>
  <c r="P128" i="5"/>
  <c r="P160" i="5"/>
  <c r="P124" i="5"/>
  <c r="J148" i="5"/>
  <c r="J190" i="5"/>
  <c r="P183" i="5"/>
  <c r="P103" i="5"/>
  <c r="P222" i="5" s="1"/>
  <c r="P142" i="5"/>
  <c r="P163" i="5"/>
  <c r="P83" i="5"/>
  <c r="P126" i="5"/>
  <c r="E190" i="5"/>
  <c r="E148" i="5"/>
  <c r="E110" i="5"/>
  <c r="E229" i="5" s="1"/>
  <c r="U217" i="5"/>
  <c r="AA217" i="5" s="1"/>
  <c r="P96" i="5"/>
  <c r="P137" i="5"/>
  <c r="P176" i="5"/>
  <c r="T186" i="5"/>
  <c r="Z186" i="5" s="1"/>
  <c r="T145" i="5"/>
  <c r="T106" i="5"/>
  <c r="T225" i="5" s="1"/>
  <c r="Z225" i="5" s="1"/>
  <c r="U219" i="5"/>
  <c r="AA219" i="5" s="1"/>
  <c r="T208" i="5"/>
  <c r="Z208" i="5" s="1"/>
  <c r="T203" i="5"/>
  <c r="Z203" i="5" s="1"/>
  <c r="R218" i="5"/>
  <c r="X218" i="5" s="1"/>
  <c r="P164" i="5"/>
  <c r="P127" i="5"/>
  <c r="P84" i="5"/>
  <c r="P159" i="5"/>
  <c r="P123" i="5"/>
  <c r="K189" i="5"/>
  <c r="K147" i="5"/>
  <c r="K109" i="5"/>
  <c r="K228" i="5" s="1"/>
  <c r="H191" i="5"/>
  <c r="H149" i="5"/>
  <c r="H111" i="5"/>
  <c r="H230" i="5" s="1"/>
  <c r="T215" i="5"/>
  <c r="Z215" i="5" s="1"/>
  <c r="S209" i="5"/>
  <c r="Y209" i="5" s="1"/>
  <c r="P30" i="5"/>
  <c r="P73" i="8" s="1"/>
  <c r="AL68" i="8" s="1"/>
  <c r="BG68" i="8" s="1"/>
  <c r="Q145" i="5"/>
  <c r="T35" i="5"/>
  <c r="S35" i="5"/>
  <c r="U34" i="5"/>
  <c r="H37" i="5"/>
  <c r="H80" i="8" s="1"/>
  <c r="S32" i="5"/>
  <c r="S75" i="8" s="1"/>
  <c r="S34" i="5"/>
  <c r="T34" i="5"/>
  <c r="F37" i="5"/>
  <c r="F80" i="8" s="1"/>
  <c r="R35" i="5"/>
  <c r="Q35" i="5"/>
  <c r="T36" i="5"/>
  <c r="T150" i="5" s="1"/>
  <c r="S36" i="5"/>
  <c r="S150" i="5" s="1"/>
  <c r="R32" i="5"/>
  <c r="R75" i="8" s="1"/>
  <c r="Q32" i="5"/>
  <c r="Q75" i="8" s="1"/>
  <c r="C37" i="5"/>
  <c r="C80" i="8" s="1"/>
  <c r="O29" i="5"/>
  <c r="O72" i="8" s="1"/>
  <c r="AK67" i="8" s="1"/>
  <c r="L32" i="5"/>
  <c r="L75" i="8" s="1"/>
  <c r="N37" i="5"/>
  <c r="N80" i="8" s="1"/>
  <c r="AI312" i="9" l="1"/>
  <c r="BO72" i="8"/>
  <c r="D25" i="9" s="1"/>
  <c r="BA4" i="9" s="1"/>
  <c r="AI314" i="9"/>
  <c r="M228" i="5"/>
  <c r="M232" i="5"/>
  <c r="U193" i="5"/>
  <c r="AA193" i="5" s="1"/>
  <c r="AX73" i="8"/>
  <c r="Q113" i="5"/>
  <c r="Q232" i="5" s="1"/>
  <c r="W232" i="5" s="1"/>
  <c r="M230" i="5"/>
  <c r="M229" i="5"/>
  <c r="BU72" i="8"/>
  <c r="C118" i="9"/>
  <c r="C86" i="9"/>
  <c r="D246" i="9"/>
  <c r="AZ229" i="9" s="1"/>
  <c r="AT72" i="8"/>
  <c r="AI57" i="9"/>
  <c r="BC71" i="8"/>
  <c r="BB73" i="8"/>
  <c r="D23" i="9"/>
  <c r="BA2" i="9" s="1"/>
  <c r="C54" i="9"/>
  <c r="C279" i="9"/>
  <c r="BJ70" i="8"/>
  <c r="BK70" i="8"/>
  <c r="AI24" i="9"/>
  <c r="AI344" i="9" s="1"/>
  <c r="AI281" i="9"/>
  <c r="BC73" i="8"/>
  <c r="D279" i="9"/>
  <c r="BA258" i="9" s="1"/>
  <c r="D151" i="9"/>
  <c r="BA130" i="9" s="1"/>
  <c r="C22" i="9"/>
  <c r="D55" i="9"/>
  <c r="BA34" i="9" s="1"/>
  <c r="D118" i="9"/>
  <c r="AZ101" i="9" s="1"/>
  <c r="D86" i="9"/>
  <c r="AZ69" i="9" s="1"/>
  <c r="C214" i="9"/>
  <c r="C182" i="9"/>
  <c r="AI26" i="9"/>
  <c r="AI346" i="9" s="1"/>
  <c r="AV73" i="8"/>
  <c r="AW73" i="8"/>
  <c r="AI153" i="9"/>
  <c r="AI280" i="9"/>
  <c r="AI313" i="9"/>
  <c r="D22" i="9"/>
  <c r="AZ5" i="9" s="1"/>
  <c r="D54" i="9"/>
  <c r="AZ37" i="9" s="1"/>
  <c r="D87" i="9"/>
  <c r="BA66" i="9" s="1"/>
  <c r="D214" i="9"/>
  <c r="AZ197" i="9" s="1"/>
  <c r="D182" i="9"/>
  <c r="AZ165" i="9" s="1"/>
  <c r="C246" i="9"/>
  <c r="BH70" i="8"/>
  <c r="BL70" i="8"/>
  <c r="AI56" i="9"/>
  <c r="AI89" i="9"/>
  <c r="BR71" i="8"/>
  <c r="C283" i="9"/>
  <c r="C311" i="9"/>
  <c r="C151" i="9"/>
  <c r="C23" i="9"/>
  <c r="BB71" i="8"/>
  <c r="BW71" i="8"/>
  <c r="BP74" i="8"/>
  <c r="AI90" i="9"/>
  <c r="AI154" i="9"/>
  <c r="BS73" i="8"/>
  <c r="BU73" i="8"/>
  <c r="BR72" i="8"/>
  <c r="BA71" i="8"/>
  <c r="BT71" i="8"/>
  <c r="BO73" i="8"/>
  <c r="AW72" i="8"/>
  <c r="BR73" i="8"/>
  <c r="BP71" i="8"/>
  <c r="AI152" i="9"/>
  <c r="BW72" i="8"/>
  <c r="AI247" i="9"/>
  <c r="BW73" i="8"/>
  <c r="AU71" i="8"/>
  <c r="AW71" i="8"/>
  <c r="BX71" i="8"/>
  <c r="AV72" i="8"/>
  <c r="BB72" i="8"/>
  <c r="AI282" i="9"/>
  <c r="BW74" i="8"/>
  <c r="AU72" i="8"/>
  <c r="BQ73" i="8"/>
  <c r="BP72" i="8"/>
  <c r="BQ74" i="8"/>
  <c r="R150" i="5"/>
  <c r="Q193" i="5"/>
  <c r="W193" i="5" s="1"/>
  <c r="Q150" i="5"/>
  <c r="J84" i="8"/>
  <c r="AG77" i="8" s="1"/>
  <c r="J116" i="5"/>
  <c r="J235" i="5" s="1"/>
  <c r="K84" i="8"/>
  <c r="AH77" i="8" s="1"/>
  <c r="K116" i="5"/>
  <c r="K235" i="5" s="1"/>
  <c r="BU71" i="8"/>
  <c r="I84" i="8"/>
  <c r="AF77" i="8" s="1"/>
  <c r="BA77" i="8" s="1"/>
  <c r="I116" i="5"/>
  <c r="I235" i="5" s="1"/>
  <c r="H84" i="8"/>
  <c r="AE77" i="8" s="1"/>
  <c r="AZ77" i="8" s="1"/>
  <c r="U41" i="5"/>
  <c r="U84" i="8" s="1"/>
  <c r="AQ77" i="8" s="1"/>
  <c r="H116" i="5"/>
  <c r="H235" i="5" s="1"/>
  <c r="BV73" i="8"/>
  <c r="G84" i="8"/>
  <c r="AD77" i="8" s="1"/>
  <c r="AY77" i="8" s="1"/>
  <c r="G116" i="5"/>
  <c r="G235" i="5" s="1"/>
  <c r="BS72" i="8"/>
  <c r="G42" i="5"/>
  <c r="G85" i="8" s="1"/>
  <c r="AX71" i="8"/>
  <c r="BO71" i="8"/>
  <c r="AT73" i="8"/>
  <c r="AT71" i="8"/>
  <c r="Y193" i="5"/>
  <c r="D233" i="5"/>
  <c r="R113" i="5"/>
  <c r="R232" i="5" s="1"/>
  <c r="X232" i="5" s="1"/>
  <c r="BZ73" i="8"/>
  <c r="BY70" i="8"/>
  <c r="N151" i="5"/>
  <c r="N82" i="8"/>
  <c r="AJ75" i="8" s="1"/>
  <c r="N114" i="5"/>
  <c r="N233" i="5" s="1"/>
  <c r="N83" i="8"/>
  <c r="AJ76" i="8" s="1"/>
  <c r="N152" i="5"/>
  <c r="N115" i="5"/>
  <c r="N234" i="5" s="1"/>
  <c r="BE73" i="8"/>
  <c r="N84" i="8"/>
  <c r="AJ77" i="8" s="1"/>
  <c r="N153" i="5"/>
  <c r="N116" i="5"/>
  <c r="N235" i="5" s="1"/>
  <c r="N42" i="5"/>
  <c r="BC72" i="8"/>
  <c r="BX73" i="8"/>
  <c r="K85" i="8"/>
  <c r="K117" i="5"/>
  <c r="BX72" i="8"/>
  <c r="K151" i="5"/>
  <c r="K82" i="8"/>
  <c r="AH75" i="8" s="1"/>
  <c r="K114" i="5"/>
  <c r="K233" i="5" s="1"/>
  <c r="AI315" i="9"/>
  <c r="BX74" i="8"/>
  <c r="BC74" i="8"/>
  <c r="K153" i="5"/>
  <c r="K152" i="5"/>
  <c r="K83" i="8"/>
  <c r="AH76" i="8" s="1"/>
  <c r="K115" i="5"/>
  <c r="K234" i="5" s="1"/>
  <c r="J153" i="5"/>
  <c r="J83" i="8"/>
  <c r="AG76" i="8" s="1"/>
  <c r="J152" i="5"/>
  <c r="J115" i="5"/>
  <c r="J234" i="5" s="1"/>
  <c r="J151" i="5"/>
  <c r="J82" i="8"/>
  <c r="AG75" i="8" s="1"/>
  <c r="J114" i="5"/>
  <c r="J233" i="5" s="1"/>
  <c r="J42" i="5"/>
  <c r="I85" i="8"/>
  <c r="I117" i="5"/>
  <c r="BV72" i="8"/>
  <c r="I153" i="5"/>
  <c r="I152" i="5"/>
  <c r="I83" i="8"/>
  <c r="AF76" i="8" s="1"/>
  <c r="I115" i="5"/>
  <c r="I234" i="5" s="1"/>
  <c r="U150" i="5"/>
  <c r="I151" i="5"/>
  <c r="I82" i="8"/>
  <c r="AF75" i="8" s="1"/>
  <c r="I114" i="5"/>
  <c r="I233" i="5" s="1"/>
  <c r="BA74" i="8"/>
  <c r="BV74" i="8"/>
  <c r="U39" i="5"/>
  <c r="U82" i="8" s="1"/>
  <c r="AQ75" i="8" s="1"/>
  <c r="H82" i="8"/>
  <c r="AE75" i="8" s="1"/>
  <c r="H151" i="5"/>
  <c r="H114" i="5"/>
  <c r="H233" i="5" s="1"/>
  <c r="U40" i="5"/>
  <c r="U195" i="5" s="1"/>
  <c r="H153" i="5"/>
  <c r="H152" i="5"/>
  <c r="H83" i="8"/>
  <c r="AE76" i="8" s="1"/>
  <c r="H115" i="5"/>
  <c r="H234" i="5" s="1"/>
  <c r="CG70" i="8"/>
  <c r="AZ74" i="8"/>
  <c r="BU74" i="8"/>
  <c r="AI183" i="9"/>
  <c r="U81" i="8"/>
  <c r="AQ74" i="8" s="1"/>
  <c r="H42" i="5"/>
  <c r="BT74" i="8"/>
  <c r="AY74" i="8"/>
  <c r="BT72" i="8"/>
  <c r="BT73" i="8"/>
  <c r="G82" i="8"/>
  <c r="AD75" i="8" s="1"/>
  <c r="G151" i="5"/>
  <c r="G114" i="5"/>
  <c r="G233" i="5" s="1"/>
  <c r="G152" i="5"/>
  <c r="G153" i="5"/>
  <c r="G83" i="8"/>
  <c r="AD76" i="8" s="1"/>
  <c r="G115" i="5"/>
  <c r="G234" i="5" s="1"/>
  <c r="T41" i="5"/>
  <c r="T84" i="8" s="1"/>
  <c r="AP77" i="8" s="1"/>
  <c r="F84" i="8"/>
  <c r="AC77" i="8" s="1"/>
  <c r="AX77" i="8" s="1"/>
  <c r="F116" i="5"/>
  <c r="F235" i="5" s="1"/>
  <c r="S41" i="5"/>
  <c r="S84" i="8" s="1"/>
  <c r="AO77" i="8" s="1"/>
  <c r="CE70" i="8"/>
  <c r="T40" i="5"/>
  <c r="T115" i="5" s="1"/>
  <c r="F83" i="8"/>
  <c r="AC76" i="8" s="1"/>
  <c r="F153" i="5"/>
  <c r="F152" i="5"/>
  <c r="F115" i="5"/>
  <c r="F234" i="5" s="1"/>
  <c r="S40" i="5"/>
  <c r="S115" i="5" s="1"/>
  <c r="T39" i="5"/>
  <c r="T194" i="5" s="1"/>
  <c r="F151" i="5"/>
  <c r="F82" i="8"/>
  <c r="AC75" i="8" s="1"/>
  <c r="F114" i="5"/>
  <c r="F233" i="5" s="1"/>
  <c r="S39" i="5"/>
  <c r="S114" i="5" s="1"/>
  <c r="F42" i="5"/>
  <c r="BK74" i="8"/>
  <c r="BJ74" i="8"/>
  <c r="BR74" i="8"/>
  <c r="E83" i="8"/>
  <c r="AB76" i="8" s="1"/>
  <c r="E152" i="5"/>
  <c r="E115" i="5"/>
  <c r="E234" i="5" s="1"/>
  <c r="AI155" i="9"/>
  <c r="AW74" i="8"/>
  <c r="E82" i="8"/>
  <c r="AB75" i="8" s="1"/>
  <c r="E151" i="5"/>
  <c r="E114" i="5"/>
  <c r="E233" i="5" s="1"/>
  <c r="E84" i="8"/>
  <c r="AB77" i="8" s="1"/>
  <c r="E153" i="5"/>
  <c r="E116" i="5"/>
  <c r="E235" i="5" s="1"/>
  <c r="E42" i="5"/>
  <c r="D83" i="8"/>
  <c r="AA76" i="8" s="1"/>
  <c r="D152" i="5"/>
  <c r="D115" i="5"/>
  <c r="D234" i="5" s="1"/>
  <c r="AI92" i="9"/>
  <c r="AV75" i="8"/>
  <c r="BQ75" i="8"/>
  <c r="AI91" i="9"/>
  <c r="AV74" i="8"/>
  <c r="D84" i="8"/>
  <c r="AA77" i="8" s="1"/>
  <c r="D153" i="5"/>
  <c r="D116" i="5"/>
  <c r="D235" i="5" s="1"/>
  <c r="D42" i="5"/>
  <c r="AI59" i="9"/>
  <c r="AU74" i="8"/>
  <c r="C82" i="8"/>
  <c r="Z75" i="8" s="1"/>
  <c r="C151" i="5"/>
  <c r="C114" i="5"/>
  <c r="C233" i="5" s="1"/>
  <c r="Q39" i="5"/>
  <c r="Q114" i="5" s="1"/>
  <c r="R39" i="5"/>
  <c r="R114" i="5" s="1"/>
  <c r="R81" i="8"/>
  <c r="AN74" i="8" s="1"/>
  <c r="BI74" i="8" s="1"/>
  <c r="P38" i="5"/>
  <c r="P113" i="5" s="1"/>
  <c r="C152" i="5"/>
  <c r="C83" i="8"/>
  <c r="Z76" i="8" s="1"/>
  <c r="C115" i="5"/>
  <c r="C234" i="5" s="1"/>
  <c r="Q40" i="5"/>
  <c r="Q115" i="5" s="1"/>
  <c r="R40" i="5"/>
  <c r="AI123" i="9"/>
  <c r="BH74" i="8"/>
  <c r="C153" i="5"/>
  <c r="C84" i="8"/>
  <c r="Z77" i="8" s="1"/>
  <c r="C116" i="5"/>
  <c r="C235" i="5" s="1"/>
  <c r="C42" i="5"/>
  <c r="Q41" i="5"/>
  <c r="Q196" i="5" s="1"/>
  <c r="R41" i="5"/>
  <c r="R196" i="5" s="1"/>
  <c r="AA188" i="5"/>
  <c r="U232" i="5"/>
  <c r="AA232" i="5" s="1"/>
  <c r="W188" i="5"/>
  <c r="Z193" i="5"/>
  <c r="X188" i="5"/>
  <c r="BO74" i="8"/>
  <c r="X193" i="5"/>
  <c r="L81" i="8"/>
  <c r="AI74" i="8" s="1"/>
  <c r="BD74" i="8" s="1"/>
  <c r="L193" i="5"/>
  <c r="O193" i="5" s="1"/>
  <c r="V193" i="5" s="1"/>
  <c r="L113" i="5"/>
  <c r="L232" i="5" s="1"/>
  <c r="O38" i="5"/>
  <c r="O113" i="5" s="1"/>
  <c r="O232" i="5" s="1"/>
  <c r="V232" i="5" s="1"/>
  <c r="AI27" i="9"/>
  <c r="AI347" i="9" s="1"/>
  <c r="AT74" i="8"/>
  <c r="J194" i="5"/>
  <c r="F194" i="5"/>
  <c r="B194" i="5"/>
  <c r="G194" i="5"/>
  <c r="B82" i="8"/>
  <c r="Y75" i="8" s="1"/>
  <c r="N194" i="5"/>
  <c r="I194" i="5"/>
  <c r="E194" i="5"/>
  <c r="K194" i="5"/>
  <c r="H194" i="5"/>
  <c r="D194" i="5"/>
  <c r="B151" i="5"/>
  <c r="C194" i="5"/>
  <c r="B114" i="5"/>
  <c r="B233" i="5" s="1"/>
  <c r="L39" i="5"/>
  <c r="L76" i="5" s="1"/>
  <c r="Y188" i="5"/>
  <c r="S232" i="5"/>
  <c r="Y232" i="5" s="1"/>
  <c r="Z188" i="5"/>
  <c r="T232" i="5"/>
  <c r="Z232" i="5" s="1"/>
  <c r="J195" i="5"/>
  <c r="F195" i="5"/>
  <c r="B195" i="5"/>
  <c r="G195" i="5"/>
  <c r="N195" i="5"/>
  <c r="I195" i="5"/>
  <c r="E195" i="5"/>
  <c r="K195" i="5"/>
  <c r="B83" i="8"/>
  <c r="Y76" i="8" s="1"/>
  <c r="H195" i="5"/>
  <c r="D195" i="5"/>
  <c r="B152" i="5"/>
  <c r="C195" i="5"/>
  <c r="B115" i="5"/>
  <c r="B234" i="5" s="1"/>
  <c r="L40" i="5"/>
  <c r="L77" i="5" s="1"/>
  <c r="B84" i="8"/>
  <c r="Y77" i="8" s="1"/>
  <c r="N196" i="5"/>
  <c r="I196" i="5"/>
  <c r="E196" i="5"/>
  <c r="B153" i="5"/>
  <c r="H196" i="5"/>
  <c r="D196" i="5"/>
  <c r="K196" i="5"/>
  <c r="G196" i="5"/>
  <c r="C196" i="5"/>
  <c r="J196" i="5"/>
  <c r="F196" i="5"/>
  <c r="B196" i="5"/>
  <c r="B116" i="5"/>
  <c r="B235" i="5" s="1"/>
  <c r="L41" i="5"/>
  <c r="L78" i="5" s="1"/>
  <c r="B42" i="5"/>
  <c r="L79" i="8"/>
  <c r="AI73" i="8" s="1"/>
  <c r="L150" i="5"/>
  <c r="CC70" i="8"/>
  <c r="AI119" i="9"/>
  <c r="CF70" i="8"/>
  <c r="CD70" i="8"/>
  <c r="AI215" i="9"/>
  <c r="T78" i="8"/>
  <c r="AP72" i="8" s="1"/>
  <c r="Q78" i="8"/>
  <c r="AM72" i="8" s="1"/>
  <c r="S77" i="8"/>
  <c r="AO71" i="8" s="1"/>
  <c r="S78" i="8"/>
  <c r="AO72" i="8" s="1"/>
  <c r="U79" i="8"/>
  <c r="AQ73" i="8" s="1"/>
  <c r="Q79" i="8"/>
  <c r="AM73" i="8" s="1"/>
  <c r="O76" i="8"/>
  <c r="AK70" i="8" s="1"/>
  <c r="BF70" i="8" s="1"/>
  <c r="P76" i="8"/>
  <c r="AL70" i="8" s="1"/>
  <c r="BG70" i="8" s="1"/>
  <c r="Q77" i="8"/>
  <c r="AM71" i="8" s="1"/>
  <c r="S79" i="8"/>
  <c r="AO73" i="8" s="1"/>
  <c r="T79" i="8"/>
  <c r="AP73" i="8" s="1"/>
  <c r="T77" i="8"/>
  <c r="AP71" i="8" s="1"/>
  <c r="U77" i="8"/>
  <c r="AQ71" i="8" s="1"/>
  <c r="U78" i="8"/>
  <c r="AQ72" i="8" s="1"/>
  <c r="R77" i="8"/>
  <c r="AN71" i="8" s="1"/>
  <c r="CD71" i="8" s="1"/>
  <c r="R79" i="8"/>
  <c r="AN73" i="8" s="1"/>
  <c r="BI73" i="8" s="1"/>
  <c r="V31" i="5"/>
  <c r="L78" i="8"/>
  <c r="AI72" i="8" s="1"/>
  <c r="BD72" i="8" s="1"/>
  <c r="P214" i="5"/>
  <c r="R111" i="5"/>
  <c r="R230" i="5" s="1"/>
  <c r="X230" i="5" s="1"/>
  <c r="R191" i="5"/>
  <c r="R189" i="5"/>
  <c r="J112" i="5"/>
  <c r="J231" i="5" s="1"/>
  <c r="P219" i="5"/>
  <c r="O36" i="5"/>
  <c r="L74" i="5"/>
  <c r="O106" i="5"/>
  <c r="O225" i="5" s="1"/>
  <c r="V225" i="5" s="1"/>
  <c r="R109" i="5"/>
  <c r="R228" i="5" s="1"/>
  <c r="X228" i="5" s="1"/>
  <c r="R147" i="5"/>
  <c r="O35" i="5"/>
  <c r="D112" i="5"/>
  <c r="D231" i="5" s="1"/>
  <c r="P217" i="5"/>
  <c r="CB47" i="8"/>
  <c r="R149" i="5"/>
  <c r="R78" i="8"/>
  <c r="AN72" i="8" s="1"/>
  <c r="BG69" i="8"/>
  <c r="CB69" i="8"/>
  <c r="AU73" i="8"/>
  <c r="AI58" i="9"/>
  <c r="BP73" i="8"/>
  <c r="P202" i="5"/>
  <c r="BF69" i="8"/>
  <c r="L73" i="5"/>
  <c r="P218" i="5"/>
  <c r="P212" i="5"/>
  <c r="P208" i="5"/>
  <c r="P209" i="5"/>
  <c r="CA69" i="8"/>
  <c r="BF68" i="8"/>
  <c r="AV71" i="8"/>
  <c r="AI88" i="9"/>
  <c r="BQ71" i="8"/>
  <c r="BQ72" i="8"/>
  <c r="CB68" i="8"/>
  <c r="CB67" i="8"/>
  <c r="BG67" i="8"/>
  <c r="D192" i="5"/>
  <c r="B80" i="8"/>
  <c r="BF67" i="8"/>
  <c r="CA68" i="8"/>
  <c r="CA67" i="8"/>
  <c r="O34" i="5"/>
  <c r="L77" i="8"/>
  <c r="AI71" i="8" s="1"/>
  <c r="L72" i="5"/>
  <c r="L37" i="5"/>
  <c r="S111" i="5"/>
  <c r="S230" i="5" s="1"/>
  <c r="Y230" i="5" s="1"/>
  <c r="S191" i="5"/>
  <c r="S149" i="5"/>
  <c r="U37" i="5"/>
  <c r="H192" i="5"/>
  <c r="H112" i="5"/>
  <c r="H231" i="5" s="1"/>
  <c r="P205" i="5"/>
  <c r="V30" i="5"/>
  <c r="O105" i="5"/>
  <c r="O224" i="5" s="1"/>
  <c r="V224" i="5" s="1"/>
  <c r="O144" i="5"/>
  <c r="C192" i="5"/>
  <c r="C112" i="5"/>
  <c r="C231" i="5" s="1"/>
  <c r="T189" i="5"/>
  <c r="T147" i="5"/>
  <c r="T109" i="5"/>
  <c r="T228" i="5" s="1"/>
  <c r="Z228" i="5" s="1"/>
  <c r="P185" i="5"/>
  <c r="P105" i="5"/>
  <c r="P224" i="5" s="1"/>
  <c r="P144" i="5"/>
  <c r="P215" i="5"/>
  <c r="V33" i="5"/>
  <c r="O146" i="5"/>
  <c r="O108" i="5"/>
  <c r="O227" i="5" s="1"/>
  <c r="V227" i="5" s="1"/>
  <c r="U190" i="5"/>
  <c r="U148" i="5"/>
  <c r="U110" i="5"/>
  <c r="U229" i="5" s="1"/>
  <c r="AA229" i="5" s="1"/>
  <c r="I192" i="5"/>
  <c r="I112" i="5"/>
  <c r="I231" i="5" s="1"/>
  <c r="O32" i="5"/>
  <c r="O75" i="8" s="1"/>
  <c r="L187" i="5"/>
  <c r="O187" i="5" s="1"/>
  <c r="V187" i="5" s="1"/>
  <c r="Q187" i="5"/>
  <c r="W187" i="5" s="1"/>
  <c r="Q190" i="5"/>
  <c r="Q148" i="5"/>
  <c r="Q110" i="5"/>
  <c r="Q229" i="5" s="1"/>
  <c r="W229" i="5" s="1"/>
  <c r="S109" i="5"/>
  <c r="S228" i="5" s="1"/>
  <c r="Y228" i="5" s="1"/>
  <c r="S189" i="5"/>
  <c r="S147" i="5"/>
  <c r="S110" i="5"/>
  <c r="S229" i="5" s="1"/>
  <c r="Y229" i="5" s="1"/>
  <c r="S148" i="5"/>
  <c r="S190" i="5"/>
  <c r="P204" i="5"/>
  <c r="P210" i="5"/>
  <c r="Q189" i="5"/>
  <c r="Q147" i="5"/>
  <c r="Q109" i="5"/>
  <c r="Q228" i="5" s="1"/>
  <c r="W228" i="5" s="1"/>
  <c r="L148" i="5"/>
  <c r="L190" i="5"/>
  <c r="O190" i="5" s="1"/>
  <c r="V190" i="5" s="1"/>
  <c r="L110" i="5"/>
  <c r="L229" i="5" s="1"/>
  <c r="P104" i="5"/>
  <c r="P223" i="5" s="1"/>
  <c r="P184" i="5"/>
  <c r="P143" i="5"/>
  <c r="O145" i="5"/>
  <c r="V29" i="5"/>
  <c r="O104" i="5"/>
  <c r="O223" i="5" s="1"/>
  <c r="V223" i="5" s="1"/>
  <c r="O143" i="5"/>
  <c r="F192" i="5"/>
  <c r="F112" i="5"/>
  <c r="F231" i="5" s="1"/>
  <c r="E192" i="5"/>
  <c r="E112" i="5"/>
  <c r="E231" i="5" s="1"/>
  <c r="N192" i="5"/>
  <c r="N112" i="5"/>
  <c r="N231" i="5" s="1"/>
  <c r="T111" i="5"/>
  <c r="T230" i="5" s="1"/>
  <c r="Z230" i="5" s="1"/>
  <c r="T149" i="5"/>
  <c r="T191" i="5"/>
  <c r="U147" i="5"/>
  <c r="U109" i="5"/>
  <c r="U228" i="5" s="1"/>
  <c r="AA228" i="5" s="1"/>
  <c r="U189" i="5"/>
  <c r="P203" i="5"/>
  <c r="L189" i="5"/>
  <c r="O189" i="5" s="1"/>
  <c r="V189" i="5" s="1"/>
  <c r="L147" i="5"/>
  <c r="L109" i="5"/>
  <c r="L228" i="5" s="1"/>
  <c r="Q149" i="5"/>
  <c r="Q191" i="5"/>
  <c r="Q111" i="5"/>
  <c r="Q230" i="5" s="1"/>
  <c r="W230" i="5" s="1"/>
  <c r="B192" i="5"/>
  <c r="B112" i="5"/>
  <c r="B231" i="5" s="1"/>
  <c r="K192" i="5"/>
  <c r="K112" i="5"/>
  <c r="K231" i="5" s="1"/>
  <c r="P32" i="5"/>
  <c r="P75" i="8" s="1"/>
  <c r="R187" i="5"/>
  <c r="X187" i="5" s="1"/>
  <c r="P35" i="5"/>
  <c r="R190" i="5"/>
  <c r="R148" i="5"/>
  <c r="R110" i="5"/>
  <c r="R229" i="5" s="1"/>
  <c r="X229" i="5" s="1"/>
  <c r="S187" i="5"/>
  <c r="Y187" i="5" s="1"/>
  <c r="T110" i="5"/>
  <c r="T229" i="5" s="1"/>
  <c r="Z229" i="5" s="1"/>
  <c r="T190" i="5"/>
  <c r="T148" i="5"/>
  <c r="U149" i="5"/>
  <c r="U191" i="5"/>
  <c r="U111" i="5"/>
  <c r="U230" i="5" s="1"/>
  <c r="AA230" i="5" s="1"/>
  <c r="G192" i="5"/>
  <c r="G112" i="5"/>
  <c r="G231" i="5" s="1"/>
  <c r="P220" i="5"/>
  <c r="P207" i="5"/>
  <c r="L191" i="5"/>
  <c r="O191" i="5" s="1"/>
  <c r="V191" i="5" s="1"/>
  <c r="L149" i="5"/>
  <c r="L111" i="5"/>
  <c r="L230" i="5" s="1"/>
  <c r="P146" i="5"/>
  <c r="P108" i="5"/>
  <c r="P227" i="5" s="1"/>
  <c r="P188" i="5"/>
  <c r="P186" i="5"/>
  <c r="P145" i="5"/>
  <c r="P106" i="5"/>
  <c r="P225" i="5" s="1"/>
  <c r="U187" i="5"/>
  <c r="AA187" i="5" s="1"/>
  <c r="P34" i="5"/>
  <c r="J192" i="5"/>
  <c r="T187" i="5"/>
  <c r="Z187" i="5" s="1"/>
  <c r="P36" i="5"/>
  <c r="S37" i="5"/>
  <c r="T37" i="5"/>
  <c r="Q37" i="5"/>
  <c r="R37" i="5"/>
  <c r="BL73" i="8" l="1"/>
  <c r="S196" i="5"/>
  <c r="T196" i="5"/>
  <c r="Z196" i="5" s="1"/>
  <c r="M233" i="5"/>
  <c r="M235" i="5"/>
  <c r="M231" i="5"/>
  <c r="M234" i="5"/>
  <c r="D88" i="9"/>
  <c r="BA67" i="9" s="1"/>
  <c r="D58" i="9"/>
  <c r="BA37" i="9" s="1"/>
  <c r="CG71" i="8"/>
  <c r="CC71" i="8"/>
  <c r="AI250" i="9"/>
  <c r="AI217" i="9"/>
  <c r="C27" i="9"/>
  <c r="C123" i="9"/>
  <c r="C91" i="9"/>
  <c r="D155" i="9"/>
  <c r="BB130" i="9" s="1"/>
  <c r="C315" i="9"/>
  <c r="C26" i="9"/>
  <c r="C57" i="9"/>
  <c r="C89" i="9"/>
  <c r="D282" i="9"/>
  <c r="BA261" i="9" s="1"/>
  <c r="D56" i="9"/>
  <c r="BA35" i="9" s="1"/>
  <c r="D280" i="9"/>
  <c r="BA259" i="9" s="1"/>
  <c r="C250" i="9"/>
  <c r="BK71" i="8"/>
  <c r="AI185" i="9"/>
  <c r="D119" i="9"/>
  <c r="BA98" i="9" s="1"/>
  <c r="C187" i="9"/>
  <c r="D247" i="9"/>
  <c r="BA226" i="9" s="1"/>
  <c r="D315" i="9"/>
  <c r="BB290" i="9" s="1"/>
  <c r="BC290" i="9" s="1"/>
  <c r="D314" i="9"/>
  <c r="BA293" i="9" s="1"/>
  <c r="D24" i="9"/>
  <c r="BA3" i="9" s="1"/>
  <c r="D91" i="9"/>
  <c r="BB66" i="9" s="1"/>
  <c r="D283" i="9"/>
  <c r="BB258" i="9" s="1"/>
  <c r="D312" i="9"/>
  <c r="BA291" i="9" s="1"/>
  <c r="D154" i="9"/>
  <c r="BA133" i="9" s="1"/>
  <c r="C280" i="9"/>
  <c r="C247" i="9"/>
  <c r="C90" i="9"/>
  <c r="C215" i="9"/>
  <c r="C312" i="9"/>
  <c r="C25" i="9"/>
  <c r="C88" i="9"/>
  <c r="C58" i="9"/>
  <c r="BK73" i="8"/>
  <c r="AI184" i="9"/>
  <c r="C59" i="9"/>
  <c r="D92" i="9"/>
  <c r="BB67" i="9" s="1"/>
  <c r="C219" i="9"/>
  <c r="D313" i="9"/>
  <c r="BA292" i="9" s="1"/>
  <c r="C313" i="9"/>
  <c r="D57" i="9"/>
  <c r="BA36" i="9" s="1"/>
  <c r="C152" i="9"/>
  <c r="D281" i="9"/>
  <c r="BA260" i="9" s="1"/>
  <c r="C153" i="9"/>
  <c r="D153" i="9"/>
  <c r="BA132" i="9" s="1"/>
  <c r="D89" i="9"/>
  <c r="BA68" i="9" s="1"/>
  <c r="BH72" i="8"/>
  <c r="D215" i="9"/>
  <c r="BA194" i="9" s="1"/>
  <c r="D27" i="9"/>
  <c r="BB2" i="9" s="1"/>
  <c r="C92" i="9"/>
  <c r="C155" i="9"/>
  <c r="D183" i="9"/>
  <c r="BA162" i="9" s="1"/>
  <c r="C24" i="9"/>
  <c r="D90" i="9"/>
  <c r="BA69" i="9" s="1"/>
  <c r="C281" i="9"/>
  <c r="C56" i="9"/>
  <c r="D26" i="9"/>
  <c r="BA5" i="9" s="1"/>
  <c r="D59" i="9"/>
  <c r="BB34" i="9" s="1"/>
  <c r="D152" i="9"/>
  <c r="BA131" i="9" s="1"/>
  <c r="C119" i="9"/>
  <c r="C154" i="9"/>
  <c r="C314" i="9"/>
  <c r="C183" i="9"/>
  <c r="C282" i="9"/>
  <c r="T116" i="5"/>
  <c r="T235" i="5" s="1"/>
  <c r="Z235" i="5" s="1"/>
  <c r="K236" i="5"/>
  <c r="BJ71" i="8"/>
  <c r="G117" i="5"/>
  <c r="G236" i="5" s="1"/>
  <c r="U116" i="5"/>
  <c r="U235" i="5" s="1"/>
  <c r="AA235" i="5" s="1"/>
  <c r="CG73" i="8"/>
  <c r="U196" i="5"/>
  <c r="AA196" i="5" s="1"/>
  <c r="Q195" i="5"/>
  <c r="W195" i="5" s="1"/>
  <c r="BH71" i="8"/>
  <c r="Q116" i="5"/>
  <c r="Q235" i="5" s="1"/>
  <c r="W235" i="5" s="1"/>
  <c r="R194" i="5"/>
  <c r="X194" i="5" s="1"/>
  <c r="AI120" i="9"/>
  <c r="BI71" i="8"/>
  <c r="AI286" i="9"/>
  <c r="BB77" i="8"/>
  <c r="AI318" i="9"/>
  <c r="BC77" i="8"/>
  <c r="AI248" i="9"/>
  <c r="S195" i="5"/>
  <c r="Y195" i="5" s="1"/>
  <c r="BL77" i="8"/>
  <c r="AI254" i="9"/>
  <c r="BL71" i="8"/>
  <c r="S194" i="5"/>
  <c r="Y194" i="5" s="1"/>
  <c r="S116" i="5"/>
  <c r="S235" i="5" s="1"/>
  <c r="Y235" i="5" s="1"/>
  <c r="R116" i="5"/>
  <c r="R235" i="5" s="1"/>
  <c r="X235" i="5" s="1"/>
  <c r="Y196" i="5"/>
  <c r="T114" i="5"/>
  <c r="T233" i="5" s="1"/>
  <c r="Z233" i="5" s="1"/>
  <c r="I236" i="5"/>
  <c r="BZ76" i="8"/>
  <c r="BE76" i="8"/>
  <c r="BZ75" i="8"/>
  <c r="BE75" i="8"/>
  <c r="BE77" i="8"/>
  <c r="BZ77" i="8"/>
  <c r="N85" i="8"/>
  <c r="N117" i="5"/>
  <c r="N236" i="5" s="1"/>
  <c r="BY73" i="8"/>
  <c r="AI316" i="9"/>
  <c r="BX75" i="8"/>
  <c r="BC75" i="8"/>
  <c r="AI317" i="9"/>
  <c r="BX77" i="8"/>
  <c r="BX76" i="8"/>
  <c r="BC76" i="8"/>
  <c r="J85" i="8"/>
  <c r="J117" i="5"/>
  <c r="J236" i="5" s="1"/>
  <c r="AI285" i="9"/>
  <c r="BW76" i="8"/>
  <c r="BB76" i="8"/>
  <c r="BW77" i="8"/>
  <c r="AI284" i="9"/>
  <c r="BW75" i="8"/>
  <c r="BB75" i="8"/>
  <c r="U114" i="5"/>
  <c r="U233" i="5" s="1"/>
  <c r="AA233" i="5" s="1"/>
  <c r="U151" i="5"/>
  <c r="BA76" i="8"/>
  <c r="BV77" i="8"/>
  <c r="BV76" i="8"/>
  <c r="BA75" i="8"/>
  <c r="BV75" i="8"/>
  <c r="U115" i="5"/>
  <c r="U234" i="5" s="1"/>
  <c r="AA234" i="5" s="1"/>
  <c r="U194" i="5"/>
  <c r="AA194" i="5" s="1"/>
  <c r="CA70" i="8"/>
  <c r="U42" i="5"/>
  <c r="U85" i="8" s="1"/>
  <c r="H85" i="8"/>
  <c r="H117" i="5"/>
  <c r="H236" i="5" s="1"/>
  <c r="BU75" i="8"/>
  <c r="AZ75" i="8"/>
  <c r="AI251" i="9"/>
  <c r="CG74" i="8"/>
  <c r="BL74" i="8"/>
  <c r="U83" i="8"/>
  <c r="AQ76" i="8" s="1"/>
  <c r="U153" i="5"/>
  <c r="U152" i="5"/>
  <c r="AI252" i="9"/>
  <c r="BL75" i="8"/>
  <c r="CG75" i="8"/>
  <c r="CE71" i="8"/>
  <c r="BU77" i="8"/>
  <c r="AZ76" i="8"/>
  <c r="BU76" i="8"/>
  <c r="P150" i="5"/>
  <c r="BK72" i="8"/>
  <c r="BT76" i="8"/>
  <c r="AY76" i="8"/>
  <c r="BT77" i="8"/>
  <c r="BT75" i="8"/>
  <c r="AY75" i="8"/>
  <c r="AI218" i="9"/>
  <c r="CF74" i="8"/>
  <c r="AI222" i="9"/>
  <c r="BK77" i="8"/>
  <c r="AI186" i="9"/>
  <c r="CE74" i="8"/>
  <c r="AI190" i="9"/>
  <c r="BJ77" i="8"/>
  <c r="CF73" i="8"/>
  <c r="CF72" i="8"/>
  <c r="BS75" i="8"/>
  <c r="AX75" i="8"/>
  <c r="T83" i="8"/>
  <c r="AP76" i="8" s="1"/>
  <c r="T153" i="5"/>
  <c r="T152" i="5"/>
  <c r="T195" i="5"/>
  <c r="Z195" i="5" s="1"/>
  <c r="F85" i="8"/>
  <c r="F117" i="5"/>
  <c r="F236" i="5" s="1"/>
  <c r="S42" i="5"/>
  <c r="S85" i="8" s="1"/>
  <c r="T42" i="5"/>
  <c r="T85" i="8" s="1"/>
  <c r="S82" i="8"/>
  <c r="AO75" i="8" s="1"/>
  <c r="S151" i="5"/>
  <c r="T82" i="8"/>
  <c r="AP75" i="8" s="1"/>
  <c r="T151" i="5"/>
  <c r="Z194" i="5"/>
  <c r="S83" i="8"/>
  <c r="AO76" i="8" s="1"/>
  <c r="S153" i="5"/>
  <c r="S152" i="5"/>
  <c r="BS77" i="8"/>
  <c r="BS76" i="8"/>
  <c r="AX76" i="8"/>
  <c r="O150" i="5"/>
  <c r="AI157" i="9"/>
  <c r="BR76" i="8"/>
  <c r="AW76" i="8"/>
  <c r="CD74" i="8"/>
  <c r="AI156" i="9"/>
  <c r="AW75" i="8"/>
  <c r="BR75" i="8"/>
  <c r="AI158" i="9"/>
  <c r="BR77" i="8"/>
  <c r="AW77" i="8"/>
  <c r="E85" i="8"/>
  <c r="E117" i="5"/>
  <c r="E236" i="5" s="1"/>
  <c r="AI93" i="9"/>
  <c r="BQ76" i="8"/>
  <c r="AV76" i="8"/>
  <c r="AI94" i="9"/>
  <c r="BQ77" i="8"/>
  <c r="AV77" i="8"/>
  <c r="D85" i="8"/>
  <c r="D117" i="5"/>
  <c r="D236" i="5" s="1"/>
  <c r="R83" i="8"/>
  <c r="AN76" i="8" s="1"/>
  <c r="P40" i="5"/>
  <c r="P115" i="5" s="1"/>
  <c r="R152" i="5"/>
  <c r="Q83" i="8"/>
  <c r="AM76" i="8" s="1"/>
  <c r="Q152" i="5"/>
  <c r="P81" i="8"/>
  <c r="AL74" i="8" s="1"/>
  <c r="BG74" i="8" s="1"/>
  <c r="P193" i="5"/>
  <c r="Q82" i="8"/>
  <c r="AM75" i="8" s="1"/>
  <c r="Q151" i="5"/>
  <c r="P232" i="5"/>
  <c r="R195" i="5"/>
  <c r="X195" i="5" s="1"/>
  <c r="Q194" i="5"/>
  <c r="W194" i="5" s="1"/>
  <c r="R115" i="5"/>
  <c r="R234" i="5" s="1"/>
  <c r="X234" i="5" s="1"/>
  <c r="AI61" i="9"/>
  <c r="BP76" i="8"/>
  <c r="AU76" i="8"/>
  <c r="R82" i="8"/>
  <c r="AN75" i="8" s="1"/>
  <c r="R151" i="5"/>
  <c r="P39" i="5"/>
  <c r="P114" i="5" s="1"/>
  <c r="AI60" i="9"/>
  <c r="BP75" i="8"/>
  <c r="AU75" i="8"/>
  <c r="R84" i="8"/>
  <c r="AN77" i="8" s="1"/>
  <c r="P41" i="5"/>
  <c r="P116" i="5" s="1"/>
  <c r="R153" i="5"/>
  <c r="AI62" i="9"/>
  <c r="BP77" i="8"/>
  <c r="AU77" i="8"/>
  <c r="AI122" i="9"/>
  <c r="CC74" i="8"/>
  <c r="X196" i="5"/>
  <c r="Q84" i="8"/>
  <c r="AM77" i="8" s="1"/>
  <c r="Q153" i="5"/>
  <c r="W196" i="5"/>
  <c r="C85" i="8"/>
  <c r="C117" i="5"/>
  <c r="C236" i="5" s="1"/>
  <c r="Q42" i="5"/>
  <c r="Q85" i="8" s="1"/>
  <c r="R42" i="5"/>
  <c r="R197" i="5" s="1"/>
  <c r="Y190" i="5"/>
  <c r="S234" i="5"/>
  <c r="Y234" i="5" s="1"/>
  <c r="Y189" i="5"/>
  <c r="S233" i="5"/>
  <c r="Y233" i="5" s="1"/>
  <c r="W190" i="5"/>
  <c r="Q234" i="5"/>
  <c r="W234" i="5" s="1"/>
  <c r="AA195" i="5"/>
  <c r="AI29" i="9"/>
  <c r="AI349" i="9" s="1"/>
  <c r="AT76" i="8"/>
  <c r="BO76" i="8"/>
  <c r="Z190" i="5"/>
  <c r="T234" i="5"/>
  <c r="Z234" i="5" s="1"/>
  <c r="AA189" i="5"/>
  <c r="W189" i="5"/>
  <c r="Q233" i="5"/>
  <c r="W233" i="5" s="1"/>
  <c r="AA190" i="5"/>
  <c r="O40" i="5"/>
  <c r="O115" i="5" s="1"/>
  <c r="O234" i="5" s="1"/>
  <c r="V234" i="5" s="1"/>
  <c r="L83" i="8"/>
  <c r="AI76" i="8" s="1"/>
  <c r="L152" i="5"/>
  <c r="L195" i="5"/>
  <c r="O195" i="5" s="1"/>
  <c r="V195" i="5" s="1"/>
  <c r="L115" i="5"/>
  <c r="L234" i="5" s="1"/>
  <c r="O39" i="5"/>
  <c r="O114" i="5" s="1"/>
  <c r="O233" i="5" s="1"/>
  <c r="V233" i="5" s="1"/>
  <c r="L151" i="5"/>
  <c r="L194" i="5"/>
  <c r="O194" i="5" s="1"/>
  <c r="V194" i="5" s="1"/>
  <c r="L82" i="8"/>
  <c r="AI75" i="8" s="1"/>
  <c r="L114" i="5"/>
  <c r="L233" i="5" s="1"/>
  <c r="X190" i="5"/>
  <c r="O81" i="8"/>
  <c r="AK74" i="8" s="1"/>
  <c r="BF74" i="8" s="1"/>
  <c r="V38" i="5"/>
  <c r="Z189" i="5"/>
  <c r="X189" i="5"/>
  <c r="R233" i="5"/>
  <c r="X233" i="5" s="1"/>
  <c r="AI28" i="9"/>
  <c r="AI348" i="9" s="1"/>
  <c r="BO75" i="8"/>
  <c r="AT75" i="8"/>
  <c r="Z191" i="5"/>
  <c r="AA191" i="5"/>
  <c r="Y191" i="5"/>
  <c r="W191" i="5"/>
  <c r="N197" i="5"/>
  <c r="I197" i="5"/>
  <c r="E197" i="5"/>
  <c r="B85" i="8"/>
  <c r="H197" i="5"/>
  <c r="D197" i="5"/>
  <c r="K197" i="5"/>
  <c r="G197" i="5"/>
  <c r="C197" i="5"/>
  <c r="J197" i="5"/>
  <c r="F197" i="5"/>
  <c r="B197" i="5"/>
  <c r="B117" i="5"/>
  <c r="B236" i="5" s="1"/>
  <c r="AI30" i="9"/>
  <c r="AI350" i="9" s="1"/>
  <c r="BO77" i="8"/>
  <c r="AT77" i="8"/>
  <c r="X191" i="5"/>
  <c r="BD73" i="8"/>
  <c r="BY74" i="8"/>
  <c r="L196" i="5"/>
  <c r="O196" i="5" s="1"/>
  <c r="V196" i="5" s="1"/>
  <c r="L84" i="8"/>
  <c r="AI77" i="8" s="1"/>
  <c r="L153" i="5"/>
  <c r="L116" i="5"/>
  <c r="L235" i="5" s="1"/>
  <c r="O41" i="5"/>
  <c r="O116" i="5" s="1"/>
  <c r="O235" i="5" s="1"/>
  <c r="V235" i="5" s="1"/>
  <c r="L42" i="5"/>
  <c r="CE72" i="8"/>
  <c r="AI216" i="9"/>
  <c r="AI121" i="9"/>
  <c r="CC73" i="8"/>
  <c r="CC72" i="8"/>
  <c r="CF71" i="8"/>
  <c r="BH73" i="8"/>
  <c r="CB70" i="8"/>
  <c r="CD73" i="8"/>
  <c r="BJ72" i="8"/>
  <c r="CG72" i="8"/>
  <c r="CE73" i="8"/>
  <c r="BJ73" i="8"/>
  <c r="BL72" i="8"/>
  <c r="AI249" i="9"/>
  <c r="T80" i="8"/>
  <c r="U80" i="8"/>
  <c r="P79" i="8"/>
  <c r="AL73" i="8" s="1"/>
  <c r="Q80" i="8"/>
  <c r="S80" i="8"/>
  <c r="P77" i="8"/>
  <c r="AL71" i="8" s="1"/>
  <c r="BG71" i="8" s="1"/>
  <c r="O79" i="8"/>
  <c r="AK73" i="8" s="1"/>
  <c r="O78" i="8"/>
  <c r="AK72" i="8" s="1"/>
  <c r="BF72" i="8" s="1"/>
  <c r="R80" i="8"/>
  <c r="P78" i="8"/>
  <c r="AL72" i="8" s="1"/>
  <c r="BG72" i="8" s="1"/>
  <c r="O77" i="8"/>
  <c r="AK71" i="8" s="1"/>
  <c r="BF71" i="8" s="1"/>
  <c r="L80" i="8"/>
  <c r="O110" i="5"/>
  <c r="O229" i="5" s="1"/>
  <c r="V229" i="5" s="1"/>
  <c r="O111" i="5"/>
  <c r="O230" i="5" s="1"/>
  <c r="V230" i="5" s="1"/>
  <c r="V36" i="5"/>
  <c r="O149" i="5"/>
  <c r="V35" i="5"/>
  <c r="BI72" i="8"/>
  <c r="CD72" i="8"/>
  <c r="O148" i="5"/>
  <c r="O147" i="5"/>
  <c r="L192" i="5"/>
  <c r="O192" i="5" s="1"/>
  <c r="V192" i="5" s="1"/>
  <c r="O37" i="5"/>
  <c r="L112" i="5"/>
  <c r="L231" i="5" s="1"/>
  <c r="V34" i="5"/>
  <c r="BD71" i="8"/>
  <c r="BY71" i="8"/>
  <c r="BY72" i="8"/>
  <c r="O109" i="5"/>
  <c r="O228" i="5" s="1"/>
  <c r="V228" i="5" s="1"/>
  <c r="S192" i="5"/>
  <c r="S112" i="5"/>
  <c r="S231" i="5" s="1"/>
  <c r="Y231" i="5" s="1"/>
  <c r="Q112" i="5"/>
  <c r="Q231" i="5" s="1"/>
  <c r="W231" i="5" s="1"/>
  <c r="Q192" i="5"/>
  <c r="P111" i="5"/>
  <c r="P230" i="5" s="1"/>
  <c r="P149" i="5"/>
  <c r="P191" i="5"/>
  <c r="U112" i="5"/>
  <c r="U231" i="5" s="1"/>
  <c r="AA231" i="5" s="1"/>
  <c r="U192" i="5"/>
  <c r="P37" i="5"/>
  <c r="R192" i="5"/>
  <c r="R112" i="5"/>
  <c r="R231" i="5" s="1"/>
  <c r="X231" i="5" s="1"/>
  <c r="P190" i="5"/>
  <c r="P110" i="5"/>
  <c r="P229" i="5" s="1"/>
  <c r="P148" i="5"/>
  <c r="T112" i="5"/>
  <c r="T231" i="5" s="1"/>
  <c r="Z231" i="5" s="1"/>
  <c r="T192" i="5"/>
  <c r="P189" i="5"/>
  <c r="P147" i="5"/>
  <c r="P109" i="5"/>
  <c r="P228" i="5" s="1"/>
  <c r="P187" i="5"/>
  <c r="V32" i="5"/>
  <c r="L27" i="5"/>
  <c r="L70" i="8" s="1"/>
  <c r="L22" i="5"/>
  <c r="L65" i="8" s="1"/>
  <c r="L17" i="5"/>
  <c r="L60" i="8" s="1"/>
  <c r="L12" i="5"/>
  <c r="L55" i="8" s="1"/>
  <c r="L7" i="5"/>
  <c r="L50" i="8" s="1"/>
  <c r="M236" i="5" l="1"/>
  <c r="D186" i="9"/>
  <c r="BA165" i="9" s="1"/>
  <c r="C248" i="9"/>
  <c r="D122" i="9"/>
  <c r="BA101" i="9" s="1"/>
  <c r="C62" i="9"/>
  <c r="C222" i="9"/>
  <c r="D252" i="9"/>
  <c r="BB227" i="9" s="1"/>
  <c r="C284" i="9"/>
  <c r="D250" i="9"/>
  <c r="BA229" i="9" s="1"/>
  <c r="D249" i="9"/>
  <c r="BA228" i="9" s="1"/>
  <c r="C122" i="9"/>
  <c r="C30" i="9"/>
  <c r="C29" i="9"/>
  <c r="D62" i="9"/>
  <c r="BB37" i="9" s="1"/>
  <c r="D61" i="9"/>
  <c r="BB36" i="9" s="1"/>
  <c r="C93" i="9"/>
  <c r="D156" i="9"/>
  <c r="BB131" i="9" s="1"/>
  <c r="C157" i="9"/>
  <c r="C217" i="9"/>
  <c r="C252" i="9"/>
  <c r="D284" i="9"/>
  <c r="BB259" i="9" s="1"/>
  <c r="D285" i="9"/>
  <c r="BB260" i="9" s="1"/>
  <c r="C317" i="9"/>
  <c r="C316" i="9"/>
  <c r="C318" i="9"/>
  <c r="C120" i="9"/>
  <c r="C121" i="9"/>
  <c r="D120" i="9"/>
  <c r="BA99" i="9" s="1"/>
  <c r="D28" i="9"/>
  <c r="BB3" i="9" s="1"/>
  <c r="D29" i="9"/>
  <c r="BB4" i="9" s="1"/>
  <c r="C61" i="9"/>
  <c r="C190" i="9"/>
  <c r="C285" i="9"/>
  <c r="C249" i="9"/>
  <c r="C185" i="9"/>
  <c r="D216" i="9"/>
  <c r="BA195" i="9" s="1"/>
  <c r="D30" i="9"/>
  <c r="BB5" i="9" s="1"/>
  <c r="D123" i="9"/>
  <c r="BB98" i="9" s="1"/>
  <c r="C60" i="9"/>
  <c r="C94" i="9"/>
  <c r="D93" i="9"/>
  <c r="BB68" i="9" s="1"/>
  <c r="C158" i="9"/>
  <c r="C156" i="9"/>
  <c r="D157" i="9"/>
  <c r="BB132" i="9" s="1"/>
  <c r="D217" i="9"/>
  <c r="BA196" i="9" s="1"/>
  <c r="D187" i="9"/>
  <c r="BB162" i="9" s="1"/>
  <c r="D219" i="9"/>
  <c r="BB194" i="9" s="1"/>
  <c r="D184" i="9"/>
  <c r="BA163" i="9" s="1"/>
  <c r="C251" i="9"/>
  <c r="D317" i="9"/>
  <c r="BB292" i="9" s="1"/>
  <c r="BC292" i="9" s="1"/>
  <c r="D316" i="9"/>
  <c r="BB291" i="9" s="1"/>
  <c r="BC291" i="9" s="1"/>
  <c r="C254" i="9"/>
  <c r="C186" i="9"/>
  <c r="D121" i="9"/>
  <c r="BA100" i="9" s="1"/>
  <c r="D185" i="9"/>
  <c r="BA164" i="9" s="1"/>
  <c r="C28" i="9"/>
  <c r="D60" i="9"/>
  <c r="BB35" i="9" s="1"/>
  <c r="D94" i="9"/>
  <c r="BB69" i="9" s="1"/>
  <c r="D158" i="9"/>
  <c r="BB133" i="9" s="1"/>
  <c r="D218" i="9"/>
  <c r="BA197" i="9" s="1"/>
  <c r="D251" i="9"/>
  <c r="BB226" i="9" s="1"/>
  <c r="D286" i="9"/>
  <c r="BB261" i="9" s="1"/>
  <c r="D318" i="9"/>
  <c r="BB293" i="9" s="1"/>
  <c r="BC293" i="9" s="1"/>
  <c r="C286" i="9"/>
  <c r="C184" i="9"/>
  <c r="C218" i="9"/>
  <c r="C216" i="9"/>
  <c r="D248" i="9"/>
  <c r="BA227" i="9" s="1"/>
  <c r="Q117" i="5"/>
  <c r="Q236" i="5" s="1"/>
  <c r="W236" i="5" s="1"/>
  <c r="P235" i="5"/>
  <c r="S117" i="5"/>
  <c r="S236" i="5" s="1"/>
  <c r="Y236" i="5" s="1"/>
  <c r="S197" i="5"/>
  <c r="Y197" i="5" s="1"/>
  <c r="U117" i="5"/>
  <c r="U236" i="5" s="1"/>
  <c r="AA236" i="5" s="1"/>
  <c r="U197" i="5"/>
  <c r="AA197" i="5" s="1"/>
  <c r="AI253" i="9"/>
  <c r="CG76" i="8"/>
  <c r="BL76" i="8"/>
  <c r="CG77" i="8"/>
  <c r="T197" i="5"/>
  <c r="Z197" i="5" s="1"/>
  <c r="T117" i="5"/>
  <c r="T236" i="5" s="1"/>
  <c r="Z236" i="5" s="1"/>
  <c r="AI188" i="9"/>
  <c r="CE75" i="8"/>
  <c r="BJ75" i="8"/>
  <c r="AI221" i="9"/>
  <c r="CF77" i="8"/>
  <c r="CF76" i="8"/>
  <c r="BK76" i="8"/>
  <c r="AI189" i="9"/>
  <c r="CE76" i="8"/>
  <c r="CE77" i="8"/>
  <c r="BJ76" i="8"/>
  <c r="AI220" i="9"/>
  <c r="CF75" i="8"/>
  <c r="BK75" i="8"/>
  <c r="P83" i="8"/>
  <c r="AL76" i="8" s="1"/>
  <c r="P152" i="5"/>
  <c r="P195" i="5"/>
  <c r="P233" i="5"/>
  <c r="P234" i="5"/>
  <c r="R117" i="5"/>
  <c r="R236" i="5" s="1"/>
  <c r="X236" i="5" s="1"/>
  <c r="CB74" i="8"/>
  <c r="AI124" i="9"/>
  <c r="CC75" i="8"/>
  <c r="BH75" i="8"/>
  <c r="AI125" i="9"/>
  <c r="CC76" i="8"/>
  <c r="BH76" i="8"/>
  <c r="P82" i="8"/>
  <c r="AL75" i="8" s="1"/>
  <c r="P151" i="5"/>
  <c r="P194" i="5"/>
  <c r="CD75" i="8"/>
  <c r="BI75" i="8"/>
  <c r="CD76" i="8"/>
  <c r="BI76" i="8"/>
  <c r="AI126" i="9"/>
  <c r="CC77" i="8"/>
  <c r="BH77" i="8"/>
  <c r="P84" i="8"/>
  <c r="AL77" i="8" s="1"/>
  <c r="P153" i="5"/>
  <c r="P196" i="5"/>
  <c r="Q197" i="5"/>
  <c r="W197" i="5" s="1"/>
  <c r="R85" i="8"/>
  <c r="P42" i="5"/>
  <c r="P117" i="5" s="1"/>
  <c r="CD77" i="8"/>
  <c r="BI77" i="8"/>
  <c r="BY75" i="8"/>
  <c r="BD75" i="8"/>
  <c r="BY76" i="8"/>
  <c r="BD76" i="8"/>
  <c r="O151" i="5"/>
  <c r="O82" i="8"/>
  <c r="AK75" i="8" s="1"/>
  <c r="V39" i="5"/>
  <c r="O83" i="8"/>
  <c r="AK76" i="8" s="1"/>
  <c r="O152" i="5"/>
  <c r="V40" i="5"/>
  <c r="Z192" i="5"/>
  <c r="Y192" i="5"/>
  <c r="AA192" i="5"/>
  <c r="W192" i="5"/>
  <c r="BF73" i="8"/>
  <c r="CA74" i="8"/>
  <c r="O42" i="5"/>
  <c r="L197" i="5"/>
  <c r="O197" i="5" s="1"/>
  <c r="V197" i="5" s="1"/>
  <c r="L85" i="8"/>
  <c r="L117" i="5"/>
  <c r="L236" i="5" s="1"/>
  <c r="BY77" i="8"/>
  <c r="BD77" i="8"/>
  <c r="O153" i="5"/>
  <c r="O84" i="8"/>
  <c r="AK77" i="8" s="1"/>
  <c r="V41" i="5"/>
  <c r="X192" i="5"/>
  <c r="X197" i="5"/>
  <c r="CA71" i="8"/>
  <c r="CB73" i="8"/>
  <c r="BG73" i="8"/>
  <c r="CA73" i="8"/>
  <c r="CB71" i="8"/>
  <c r="CB72" i="8"/>
  <c r="P80" i="8"/>
  <c r="O80" i="8"/>
  <c r="CA72" i="8"/>
  <c r="O112" i="5"/>
  <c r="O231" i="5" s="1"/>
  <c r="V231" i="5" s="1"/>
  <c r="V37" i="5"/>
  <c r="L87" i="5"/>
  <c r="L92" i="5"/>
  <c r="L97" i="5"/>
  <c r="P112" i="5"/>
  <c r="P231" i="5" s="1"/>
  <c r="P192" i="5"/>
  <c r="L102" i="5"/>
  <c r="L107" i="5"/>
  <c r="K27" i="5"/>
  <c r="K70" i="8" s="1"/>
  <c r="J27" i="5"/>
  <c r="J70" i="8" s="1"/>
  <c r="I27" i="5"/>
  <c r="I70" i="8" s="1"/>
  <c r="H27" i="5"/>
  <c r="H70" i="8" s="1"/>
  <c r="G27" i="5"/>
  <c r="G70" i="8" s="1"/>
  <c r="F27" i="5"/>
  <c r="F70" i="8" s="1"/>
  <c r="E27" i="5"/>
  <c r="E70" i="8" s="1"/>
  <c r="D27" i="5"/>
  <c r="D70" i="8" s="1"/>
  <c r="C27" i="5"/>
  <c r="C70" i="8" s="1"/>
  <c r="B27" i="5"/>
  <c r="B70" i="8" s="1"/>
  <c r="K22" i="5"/>
  <c r="K65" i="8" s="1"/>
  <c r="J22" i="5"/>
  <c r="J65" i="8" s="1"/>
  <c r="I22" i="5"/>
  <c r="I65" i="8" s="1"/>
  <c r="H22" i="5"/>
  <c r="H65" i="8" s="1"/>
  <c r="G22" i="5"/>
  <c r="G65" i="8" s="1"/>
  <c r="F22" i="5"/>
  <c r="F65" i="8" s="1"/>
  <c r="E22" i="5"/>
  <c r="E65" i="8" s="1"/>
  <c r="D22" i="5"/>
  <c r="D65" i="8" s="1"/>
  <c r="C22" i="5"/>
  <c r="C65" i="8" s="1"/>
  <c r="B22" i="5"/>
  <c r="B65" i="8" s="1"/>
  <c r="K17" i="5"/>
  <c r="K60" i="8" s="1"/>
  <c r="J17" i="5"/>
  <c r="J60" i="8" s="1"/>
  <c r="I17" i="5"/>
  <c r="I60" i="8" s="1"/>
  <c r="H17" i="5"/>
  <c r="H60" i="8" s="1"/>
  <c r="G17" i="5"/>
  <c r="G60" i="8" s="1"/>
  <c r="F17" i="5"/>
  <c r="F60" i="8" s="1"/>
  <c r="E17" i="5"/>
  <c r="E60" i="8" s="1"/>
  <c r="D17" i="5"/>
  <c r="D60" i="8" s="1"/>
  <c r="C17" i="5"/>
  <c r="C60" i="8" s="1"/>
  <c r="B17" i="5"/>
  <c r="K12" i="5"/>
  <c r="K55" i="8" s="1"/>
  <c r="J12" i="5"/>
  <c r="J55" i="8" s="1"/>
  <c r="I12" i="5"/>
  <c r="I55" i="8" s="1"/>
  <c r="H12" i="5"/>
  <c r="H55" i="8" s="1"/>
  <c r="G12" i="5"/>
  <c r="G55" i="8" s="1"/>
  <c r="F12" i="5"/>
  <c r="F55" i="8" s="1"/>
  <c r="E12" i="5"/>
  <c r="E55" i="8" s="1"/>
  <c r="D12" i="5"/>
  <c r="D55" i="8" s="1"/>
  <c r="C12" i="5"/>
  <c r="C55" i="8" s="1"/>
  <c r="B12" i="5"/>
  <c r="B55" i="8" s="1"/>
  <c r="K7" i="5"/>
  <c r="K50" i="8" s="1"/>
  <c r="J7" i="5"/>
  <c r="J50" i="8" s="1"/>
  <c r="I7" i="5"/>
  <c r="H7" i="5"/>
  <c r="H50" i="8" s="1"/>
  <c r="G7" i="5"/>
  <c r="G50" i="8" s="1"/>
  <c r="F7" i="5"/>
  <c r="F50" i="8" s="1"/>
  <c r="E7" i="5"/>
  <c r="D7" i="5"/>
  <c r="D50" i="8" s="1"/>
  <c r="C7" i="5"/>
  <c r="C50" i="8" s="1"/>
  <c r="B7" i="5"/>
  <c r="B50" i="8" s="1"/>
  <c r="J22" i="4"/>
  <c r="I22" i="4"/>
  <c r="N22" i="4" s="1"/>
  <c r="H22" i="4"/>
  <c r="M22" i="4" s="1"/>
  <c r="G22" i="4"/>
  <c r="J21" i="4"/>
  <c r="I21" i="4"/>
  <c r="H21" i="4"/>
  <c r="M21" i="4" s="1"/>
  <c r="G21" i="4"/>
  <c r="J20" i="4"/>
  <c r="N20" i="4"/>
  <c r="M20" i="4"/>
  <c r="J19" i="4"/>
  <c r="N19" i="4"/>
  <c r="M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I7" i="4"/>
  <c r="H7" i="4"/>
  <c r="G7" i="4"/>
  <c r="O21" i="4"/>
  <c r="N21" i="4"/>
  <c r="O19" i="4"/>
  <c r="O17" i="4"/>
  <c r="N17" i="4"/>
  <c r="N16" i="4"/>
  <c r="N15" i="4"/>
  <c r="E14" i="4"/>
  <c r="D14" i="4"/>
  <c r="E13" i="4"/>
  <c r="D13" i="4"/>
  <c r="N13" i="4" s="1"/>
  <c r="E12" i="4"/>
  <c r="D12" i="4"/>
  <c r="E11" i="4"/>
  <c r="D11" i="4"/>
  <c r="N11" i="4" s="1"/>
  <c r="E10" i="4"/>
  <c r="D10" i="4"/>
  <c r="E9" i="4"/>
  <c r="D9" i="4"/>
  <c r="N9" i="4" s="1"/>
  <c r="E8" i="4"/>
  <c r="D8" i="4"/>
  <c r="E7" i="4"/>
  <c r="D7" i="4"/>
  <c r="N7" i="4" s="1"/>
  <c r="E6" i="4"/>
  <c r="D6" i="4"/>
  <c r="E5" i="4"/>
  <c r="D5" i="4"/>
  <c r="E4" i="4"/>
  <c r="D4" i="4"/>
  <c r="E3" i="4"/>
  <c r="D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3" i="4"/>
  <c r="O22" i="4"/>
  <c r="O20" i="4"/>
  <c r="O18" i="4"/>
  <c r="N18" i="4"/>
  <c r="M18" i="4"/>
  <c r="M17" i="4"/>
  <c r="O16" i="4"/>
  <c r="M16" i="4"/>
  <c r="O15" i="4"/>
  <c r="M15" i="4"/>
  <c r="O14" i="4"/>
  <c r="N14" i="4"/>
  <c r="M14" i="4"/>
  <c r="O13" i="4"/>
  <c r="M13" i="4"/>
  <c r="O12" i="4"/>
  <c r="N12" i="4"/>
  <c r="M12" i="4"/>
  <c r="O11" i="4"/>
  <c r="M11" i="4"/>
  <c r="O10" i="4"/>
  <c r="N10" i="4"/>
  <c r="M10" i="4"/>
  <c r="O9" i="4"/>
  <c r="M9" i="4"/>
  <c r="O8" i="4"/>
  <c r="N8" i="4"/>
  <c r="M8" i="4"/>
  <c r="O7" i="4"/>
  <c r="M7" i="4"/>
  <c r="L12" i="4" l="1"/>
  <c r="P12" i="4" s="1"/>
  <c r="D125" i="9"/>
  <c r="BB100" i="9" s="1"/>
  <c r="C220" i="9"/>
  <c r="D190" i="9"/>
  <c r="BB165" i="9" s="1"/>
  <c r="D221" i="9"/>
  <c r="BB196" i="9" s="1"/>
  <c r="D188" i="9"/>
  <c r="BB163" i="9" s="1"/>
  <c r="D254" i="9"/>
  <c r="BB229" i="9" s="1"/>
  <c r="C126" i="9"/>
  <c r="D220" i="9"/>
  <c r="BB195" i="9" s="1"/>
  <c r="D189" i="9"/>
  <c r="BB164" i="9" s="1"/>
  <c r="D222" i="9"/>
  <c r="BB197" i="9" s="1"/>
  <c r="C253" i="9"/>
  <c r="D126" i="9"/>
  <c r="BB101" i="9" s="1"/>
  <c r="C124" i="9"/>
  <c r="D253" i="9"/>
  <c r="BB228" i="9" s="1"/>
  <c r="C125" i="9"/>
  <c r="D124" i="9"/>
  <c r="BB99" i="9" s="1"/>
  <c r="C189" i="9"/>
  <c r="C221" i="9"/>
  <c r="C188" i="9"/>
  <c r="P236" i="5"/>
  <c r="CB75" i="8"/>
  <c r="BG75" i="8"/>
  <c r="CB76" i="8"/>
  <c r="BG76" i="8"/>
  <c r="CB77" i="8"/>
  <c r="BG77" i="8"/>
  <c r="P85" i="8"/>
  <c r="P197" i="5"/>
  <c r="BF76" i="8"/>
  <c r="CA76" i="8"/>
  <c r="CA75" i="8"/>
  <c r="BF75" i="8"/>
  <c r="CA77" i="8"/>
  <c r="BF77" i="8"/>
  <c r="O85" i="8"/>
  <c r="V42" i="5"/>
  <c r="O117" i="5"/>
  <c r="O236" i="5" s="1"/>
  <c r="V236" i="5" s="1"/>
  <c r="E162" i="5"/>
  <c r="E50" i="8"/>
  <c r="I162" i="5"/>
  <c r="I50" i="8"/>
  <c r="L172" i="5"/>
  <c r="B60" i="8"/>
  <c r="D162" i="5"/>
  <c r="F167" i="5"/>
  <c r="F87" i="5"/>
  <c r="G167" i="5"/>
  <c r="G87" i="5"/>
  <c r="K167" i="5"/>
  <c r="K87" i="5"/>
  <c r="E172" i="5"/>
  <c r="E92" i="5"/>
  <c r="I172" i="5"/>
  <c r="I92" i="5"/>
  <c r="C177" i="5"/>
  <c r="C97" i="5"/>
  <c r="G177" i="5"/>
  <c r="G97" i="5"/>
  <c r="K177" i="5"/>
  <c r="K97" i="5"/>
  <c r="E182" i="5"/>
  <c r="E102" i="5"/>
  <c r="E107" i="5"/>
  <c r="I182" i="5"/>
  <c r="I102" i="5"/>
  <c r="I107" i="5"/>
  <c r="U7" i="5"/>
  <c r="H162" i="5"/>
  <c r="J167" i="5"/>
  <c r="J87" i="5"/>
  <c r="U17" i="5"/>
  <c r="U60" i="8" s="1"/>
  <c r="H172" i="5"/>
  <c r="H92" i="5"/>
  <c r="F177" i="5"/>
  <c r="F97" i="5"/>
  <c r="D182" i="5"/>
  <c r="D102" i="5"/>
  <c r="D107" i="5"/>
  <c r="U27" i="5"/>
  <c r="U70" i="8" s="1"/>
  <c r="H182" i="5"/>
  <c r="H102" i="5"/>
  <c r="H107" i="5"/>
  <c r="C167" i="5"/>
  <c r="C87" i="5"/>
  <c r="B162" i="5"/>
  <c r="N162" i="5"/>
  <c r="N206" i="5" s="1"/>
  <c r="F162" i="5"/>
  <c r="J162" i="5"/>
  <c r="D167" i="5"/>
  <c r="D87" i="5"/>
  <c r="H167" i="5"/>
  <c r="H87" i="5"/>
  <c r="H206" i="5" s="1"/>
  <c r="B172" i="5"/>
  <c r="B92" i="5"/>
  <c r="N172" i="5"/>
  <c r="N216" i="5" s="1"/>
  <c r="F172" i="5"/>
  <c r="F92" i="5"/>
  <c r="F211" i="5" s="1"/>
  <c r="J172" i="5"/>
  <c r="J92" i="5"/>
  <c r="D177" i="5"/>
  <c r="D97" i="5"/>
  <c r="H177" i="5"/>
  <c r="H97" i="5"/>
  <c r="H216" i="5" s="1"/>
  <c r="B182" i="5"/>
  <c r="B102" i="5"/>
  <c r="N182" i="5"/>
  <c r="N226" i="5" s="1"/>
  <c r="B107" i="5"/>
  <c r="F182" i="5"/>
  <c r="F102" i="5"/>
  <c r="F107" i="5"/>
  <c r="J182" i="5"/>
  <c r="J102" i="5"/>
  <c r="J107" i="5"/>
  <c r="L182" i="5"/>
  <c r="L226" i="5" s="1"/>
  <c r="L216" i="5"/>
  <c r="B167" i="5"/>
  <c r="B87" i="5"/>
  <c r="B206" i="5" s="1"/>
  <c r="N167" i="5"/>
  <c r="N211" i="5" s="1"/>
  <c r="D172" i="5"/>
  <c r="D92" i="5"/>
  <c r="B177" i="5"/>
  <c r="B97" i="5"/>
  <c r="N177" i="5"/>
  <c r="N221" i="5" s="1"/>
  <c r="J177" i="5"/>
  <c r="J97" i="5"/>
  <c r="C162" i="5"/>
  <c r="G162" i="5"/>
  <c r="K162" i="5"/>
  <c r="E167" i="5"/>
  <c r="E87" i="5"/>
  <c r="E206" i="5" s="1"/>
  <c r="I167" i="5"/>
  <c r="I87" i="5"/>
  <c r="I206" i="5" s="1"/>
  <c r="C172" i="5"/>
  <c r="C92" i="5"/>
  <c r="G172" i="5"/>
  <c r="G92" i="5"/>
  <c r="K172" i="5"/>
  <c r="K92" i="5"/>
  <c r="K211" i="5" s="1"/>
  <c r="E177" i="5"/>
  <c r="E97" i="5"/>
  <c r="I177" i="5"/>
  <c r="I97" i="5"/>
  <c r="I216" i="5" s="1"/>
  <c r="C182" i="5"/>
  <c r="C102" i="5"/>
  <c r="C107" i="5"/>
  <c r="G182" i="5"/>
  <c r="G102" i="5"/>
  <c r="G221" i="5" s="1"/>
  <c r="G107" i="5"/>
  <c r="K182" i="5"/>
  <c r="K102" i="5"/>
  <c r="K107" i="5"/>
  <c r="K226" i="5" s="1"/>
  <c r="L162" i="5"/>
  <c r="L206" i="5" s="1"/>
  <c r="L177" i="5"/>
  <c r="L221" i="5" s="1"/>
  <c r="L167" i="5"/>
  <c r="L211" i="5" s="1"/>
  <c r="T12" i="5"/>
  <c r="T55" i="8" s="1"/>
  <c r="S12" i="5"/>
  <c r="S55" i="8" s="1"/>
  <c r="R12" i="5"/>
  <c r="R55" i="8" s="1"/>
  <c r="O12" i="5"/>
  <c r="O55" i="8" s="1"/>
  <c r="Q12" i="5"/>
  <c r="Q55" i="8" s="1"/>
  <c r="R22" i="5"/>
  <c r="R65" i="8" s="1"/>
  <c r="Q22" i="5"/>
  <c r="Q65" i="8" s="1"/>
  <c r="O22" i="5"/>
  <c r="O65" i="8" s="1"/>
  <c r="Q7" i="5"/>
  <c r="R7" i="5"/>
  <c r="R50" i="8" s="1"/>
  <c r="O7" i="5"/>
  <c r="R17" i="5"/>
  <c r="R60" i="8" s="1"/>
  <c r="O17" i="5"/>
  <c r="Q17" i="5"/>
  <c r="Q60" i="8" s="1"/>
  <c r="Q27" i="5"/>
  <c r="Q70" i="8" s="1"/>
  <c r="R27" i="5"/>
  <c r="R70" i="8" s="1"/>
  <c r="O27" i="5"/>
  <c r="O70" i="8" s="1"/>
  <c r="T22" i="5"/>
  <c r="T65" i="8" s="1"/>
  <c r="S22" i="5"/>
  <c r="S65" i="8" s="1"/>
  <c r="S7" i="5"/>
  <c r="T7" i="5"/>
  <c r="U12" i="5"/>
  <c r="U55" i="8" s="1"/>
  <c r="T17" i="5"/>
  <c r="T60" i="8" s="1"/>
  <c r="S17" i="5"/>
  <c r="S60" i="8" s="1"/>
  <c r="U22" i="5"/>
  <c r="U65" i="8" s="1"/>
  <c r="S27" i="5"/>
  <c r="S70" i="8" s="1"/>
  <c r="T27" i="5"/>
  <c r="T70" i="8" s="1"/>
  <c r="L8" i="4"/>
  <c r="P8" i="4" s="1"/>
  <c r="L10" i="4"/>
  <c r="P10" i="4" s="1"/>
  <c r="L7" i="4"/>
  <c r="P7" i="4" s="1"/>
  <c r="L11" i="4"/>
  <c r="P11" i="4" s="1"/>
  <c r="L13" i="4"/>
  <c r="P13" i="4" s="1"/>
  <c r="L14" i="4"/>
  <c r="P14" i="4" s="1"/>
  <c r="L15" i="4"/>
  <c r="P15" i="4" s="1"/>
  <c r="L16" i="4"/>
  <c r="P16" i="4" s="1"/>
  <c r="L17" i="4"/>
  <c r="P17" i="4" s="1"/>
  <c r="L18" i="4"/>
  <c r="P18" i="4" s="1"/>
  <c r="L19" i="4"/>
  <c r="P19" i="4" s="1"/>
  <c r="L20" i="4"/>
  <c r="P20" i="4" s="1"/>
  <c r="L21" i="4"/>
  <c r="P21" i="4" s="1"/>
  <c r="L22" i="4"/>
  <c r="P22" i="4" s="1"/>
  <c r="L9" i="4"/>
  <c r="P9" i="4" s="1"/>
  <c r="C221" i="5" l="1"/>
  <c r="E216" i="5"/>
  <c r="G211" i="5"/>
  <c r="T162" i="5"/>
  <c r="Z162" i="5" s="1"/>
  <c r="T50" i="8"/>
  <c r="D221" i="5"/>
  <c r="H211" i="5"/>
  <c r="U162" i="5"/>
  <c r="U50" i="8"/>
  <c r="S162" i="5"/>
  <c r="Y162" i="5" s="1"/>
  <c r="S50" i="8"/>
  <c r="B211" i="5"/>
  <c r="H226" i="5"/>
  <c r="J206" i="5"/>
  <c r="I226" i="5"/>
  <c r="F226" i="5"/>
  <c r="E226" i="5"/>
  <c r="D226" i="5"/>
  <c r="D206" i="5"/>
  <c r="O92" i="5"/>
  <c r="O60" i="8"/>
  <c r="C211" i="5"/>
  <c r="V7" i="5"/>
  <c r="O50" i="8"/>
  <c r="Q162" i="5"/>
  <c r="W162" i="5" s="1"/>
  <c r="Q50" i="8"/>
  <c r="J226" i="5"/>
  <c r="M226" i="5" s="1"/>
  <c r="G226" i="5"/>
  <c r="J216" i="5"/>
  <c r="D216" i="5"/>
  <c r="D211" i="5"/>
  <c r="U87" i="5"/>
  <c r="U206" i="5" s="1"/>
  <c r="AA206" i="5" s="1"/>
  <c r="U167" i="5"/>
  <c r="AA167" i="5" s="1"/>
  <c r="Q172" i="5"/>
  <c r="W172" i="5" s="1"/>
  <c r="Q92" i="5"/>
  <c r="S167" i="5"/>
  <c r="Y167" i="5" s="1"/>
  <c r="S87" i="5"/>
  <c r="T102" i="5"/>
  <c r="T182" i="5"/>
  <c r="Z182" i="5" s="1"/>
  <c r="T107" i="5"/>
  <c r="S92" i="5"/>
  <c r="S211" i="5" s="1"/>
  <c r="S172" i="5"/>
  <c r="Y172" i="5" s="1"/>
  <c r="O102" i="5"/>
  <c r="O107" i="5"/>
  <c r="Q167" i="5"/>
  <c r="W167" i="5" s="1"/>
  <c r="Q87" i="5"/>
  <c r="O182" i="5"/>
  <c r="V182" i="5" s="1"/>
  <c r="I211" i="5"/>
  <c r="U177" i="5"/>
  <c r="AA177" i="5" s="1"/>
  <c r="U97" i="5"/>
  <c r="P22" i="5"/>
  <c r="P65" i="8" s="1"/>
  <c r="R97" i="5"/>
  <c r="R177" i="5"/>
  <c r="X177" i="5" s="1"/>
  <c r="O177" i="5"/>
  <c r="V177" i="5" s="1"/>
  <c r="B221" i="5"/>
  <c r="H221" i="5"/>
  <c r="G216" i="5"/>
  <c r="K206" i="5"/>
  <c r="S182" i="5"/>
  <c r="Y182" i="5" s="1"/>
  <c r="S102" i="5"/>
  <c r="S107" i="5"/>
  <c r="T172" i="5"/>
  <c r="Z172" i="5" s="1"/>
  <c r="T92" i="5"/>
  <c r="P27" i="5"/>
  <c r="P70" i="8" s="1"/>
  <c r="R182" i="5"/>
  <c r="X182" i="5" s="1"/>
  <c r="R102" i="5"/>
  <c r="R221" i="5" s="1"/>
  <c r="R107" i="5"/>
  <c r="V12" i="5"/>
  <c r="O87" i="5"/>
  <c r="K221" i="5"/>
  <c r="O162" i="5"/>
  <c r="V162" i="5" s="1"/>
  <c r="J221" i="5"/>
  <c r="M221" i="5" s="1"/>
  <c r="C206" i="5"/>
  <c r="I221" i="5"/>
  <c r="F206" i="5"/>
  <c r="T177" i="5"/>
  <c r="Z177" i="5" s="1"/>
  <c r="T97" i="5"/>
  <c r="R162" i="5"/>
  <c r="X162" i="5" s="1"/>
  <c r="P7" i="5"/>
  <c r="T167" i="5"/>
  <c r="Z167" i="5" s="1"/>
  <c r="T87" i="5"/>
  <c r="T206" i="5" s="1"/>
  <c r="F221" i="5"/>
  <c r="E221" i="5"/>
  <c r="R172" i="5"/>
  <c r="X172" i="5" s="1"/>
  <c r="R92" i="5"/>
  <c r="P17" i="5"/>
  <c r="P60" i="8" s="1"/>
  <c r="V22" i="5"/>
  <c r="O97" i="5"/>
  <c r="V27" i="5"/>
  <c r="V17" i="5"/>
  <c r="S97" i="5"/>
  <c r="S177" i="5"/>
  <c r="Y177" i="5" s="1"/>
  <c r="Q182" i="5"/>
  <c r="W182" i="5" s="1"/>
  <c r="Q102" i="5"/>
  <c r="Q107" i="5"/>
  <c r="Q177" i="5"/>
  <c r="W177" i="5" s="1"/>
  <c r="Q97" i="5"/>
  <c r="Q216" i="5" s="1"/>
  <c r="P12" i="5"/>
  <c r="P55" i="8" s="1"/>
  <c r="R167" i="5"/>
  <c r="X167" i="5" s="1"/>
  <c r="R87" i="5"/>
  <c r="C226" i="5"/>
  <c r="O172" i="5"/>
  <c r="V172" i="5" s="1"/>
  <c r="B216" i="5"/>
  <c r="B226" i="5"/>
  <c r="J211" i="5"/>
  <c r="M211" i="5" s="1"/>
  <c r="O167" i="5"/>
  <c r="V167" i="5" s="1"/>
  <c r="U182" i="5"/>
  <c r="AA182" i="5" s="1"/>
  <c r="U102" i="5"/>
  <c r="U221" i="5" s="1"/>
  <c r="U107" i="5"/>
  <c r="F216" i="5"/>
  <c r="U172" i="5"/>
  <c r="AA172" i="5" s="1"/>
  <c r="U92" i="5"/>
  <c r="AA162" i="5"/>
  <c r="K216" i="5"/>
  <c r="C216" i="5"/>
  <c r="E211" i="5"/>
  <c r="G206" i="5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L13" i="3"/>
  <c r="P13" i="3" s="1"/>
  <c r="O12" i="3"/>
  <c r="N12" i="3"/>
  <c r="M12" i="3"/>
  <c r="L12" i="3" s="1"/>
  <c r="P12" i="3" s="1"/>
  <c r="O11" i="3"/>
  <c r="N11" i="3"/>
  <c r="M11" i="3"/>
  <c r="O10" i="3"/>
  <c r="N10" i="3"/>
  <c r="M10" i="3"/>
  <c r="O9" i="3"/>
  <c r="N9" i="3"/>
  <c r="M9" i="3"/>
  <c r="L9" i="3" s="1"/>
  <c r="P9" i="3" s="1"/>
  <c r="O8" i="3"/>
  <c r="N8" i="3"/>
  <c r="M8" i="3"/>
  <c r="L8" i="3" s="1"/>
  <c r="P8" i="3" s="1"/>
  <c r="P7" i="3"/>
  <c r="L7" i="3"/>
  <c r="O7" i="3"/>
  <c r="N7" i="3"/>
  <c r="M7" i="3"/>
  <c r="G16" i="3"/>
  <c r="G15" i="3"/>
  <c r="G14" i="3"/>
  <c r="G13" i="3"/>
  <c r="G12" i="3"/>
  <c r="G11" i="3"/>
  <c r="G10" i="3"/>
  <c r="G9" i="3"/>
  <c r="G8" i="3"/>
  <c r="G7" i="3"/>
  <c r="M216" i="5" l="1"/>
  <c r="M206" i="5"/>
  <c r="L17" i="3"/>
  <c r="P17" i="3" s="1"/>
  <c r="O206" i="5"/>
  <c r="V206" i="5" s="1"/>
  <c r="U226" i="5"/>
  <c r="AA226" i="5" s="1"/>
  <c r="Y211" i="5"/>
  <c r="S206" i="5"/>
  <c r="Y206" i="5" s="1"/>
  <c r="Z206" i="5"/>
  <c r="X221" i="5"/>
  <c r="W216" i="5"/>
  <c r="P162" i="5"/>
  <c r="P50" i="8"/>
  <c r="Q206" i="5"/>
  <c r="W206" i="5" s="1"/>
  <c r="S226" i="5"/>
  <c r="Y226" i="5" s="1"/>
  <c r="O221" i="5"/>
  <c r="V221" i="5" s="1"/>
  <c r="AA221" i="5"/>
  <c r="O216" i="5"/>
  <c r="V216" i="5" s="1"/>
  <c r="S216" i="5"/>
  <c r="Y216" i="5" s="1"/>
  <c r="R211" i="5"/>
  <c r="X211" i="5" s="1"/>
  <c r="O211" i="5"/>
  <c r="V211" i="5" s="1"/>
  <c r="Q211" i="5"/>
  <c r="W211" i="5" s="1"/>
  <c r="U211" i="5"/>
  <c r="AA211" i="5" s="1"/>
  <c r="L10" i="3"/>
  <c r="P10" i="3" s="1"/>
  <c r="L11" i="3"/>
  <c r="P11" i="3" s="1"/>
  <c r="L14" i="3"/>
  <c r="P14" i="3" s="1"/>
  <c r="L21" i="3"/>
  <c r="P21" i="3" s="1"/>
  <c r="Q21" i="4" s="1"/>
  <c r="L22" i="3"/>
  <c r="P22" i="3" s="1"/>
  <c r="Q22" i="4" s="1"/>
  <c r="P177" i="5"/>
  <c r="P97" i="5"/>
  <c r="R206" i="5"/>
  <c r="X206" i="5" s="1"/>
  <c r="T216" i="5"/>
  <c r="Z216" i="5" s="1"/>
  <c r="U216" i="5"/>
  <c r="AA216" i="5" s="1"/>
  <c r="T221" i="5"/>
  <c r="Z221" i="5" s="1"/>
  <c r="Q226" i="5"/>
  <c r="W226" i="5" s="1"/>
  <c r="P182" i="5"/>
  <c r="P102" i="5"/>
  <c r="P221" i="5" s="1"/>
  <c r="P107" i="5"/>
  <c r="S221" i="5"/>
  <c r="Y221" i="5" s="1"/>
  <c r="P167" i="5"/>
  <c r="P87" i="5"/>
  <c r="Q221" i="5"/>
  <c r="W221" i="5" s="1"/>
  <c r="P92" i="5"/>
  <c r="P172" i="5"/>
  <c r="R226" i="5"/>
  <c r="X226" i="5" s="1"/>
  <c r="T211" i="5"/>
  <c r="Z211" i="5" s="1"/>
  <c r="R216" i="5"/>
  <c r="X216" i="5" s="1"/>
  <c r="O226" i="5"/>
  <c r="V226" i="5" s="1"/>
  <c r="T226" i="5"/>
  <c r="Z226" i="5" s="1"/>
  <c r="L16" i="3"/>
  <c r="P16" i="3" s="1"/>
  <c r="L15" i="3"/>
  <c r="P15" i="3" s="1"/>
  <c r="L18" i="3"/>
  <c r="P18" i="3" s="1"/>
  <c r="L20" i="3"/>
  <c r="P20" i="3" s="1"/>
  <c r="Q20" i="4" s="1"/>
  <c r="L19" i="3"/>
  <c r="P19" i="3" s="1"/>
  <c r="Q19" i="4" s="1"/>
  <c r="P206" i="5" l="1"/>
  <c r="P211" i="5"/>
  <c r="P226" i="5"/>
  <c r="P216" i="5"/>
  <c r="M8" i="2" a="1"/>
  <c r="M8" i="2" s="1"/>
  <c r="M4" i="2" a="1"/>
  <c r="M4" i="2" s="1"/>
  <c r="A8" i="2" a="1"/>
  <c r="A8" i="2" s="1"/>
  <c r="A4" i="2" a="1"/>
  <c r="A4" i="2" s="1"/>
  <c r="M11" i="2" l="1"/>
  <c r="M7" i="2"/>
  <c r="M10" i="2"/>
  <c r="M6" i="2"/>
  <c r="M9" i="2"/>
  <c r="F8" i="2" a="1"/>
  <c r="F8" i="2" s="1"/>
  <c r="G8" i="2" s="1"/>
  <c r="N8" i="2" a="1"/>
  <c r="Q9" i="2" s="1"/>
  <c r="H8" i="2" a="1"/>
  <c r="H4" i="2" a="1"/>
  <c r="H5" i="2" s="1"/>
  <c r="I5" i="2" s="1"/>
  <c r="E4" i="2" a="1"/>
  <c r="N4" i="2" a="1"/>
  <c r="O6" i="2" s="1"/>
  <c r="E8" i="2" a="1"/>
  <c r="E9" i="2" s="1"/>
  <c r="F4" i="2" a="1"/>
  <c r="M5" i="2"/>
  <c r="A9" i="2"/>
  <c r="A11" i="2"/>
  <c r="A10" i="2"/>
  <c r="A6" i="2"/>
  <c r="A5" i="2"/>
  <c r="A7" i="2"/>
  <c r="F9" i="2" l="1"/>
  <c r="G9" i="2" s="1"/>
  <c r="N10" i="2"/>
  <c r="N5" i="2"/>
  <c r="N7" i="2"/>
  <c r="O9" i="2"/>
  <c r="P11" i="2"/>
  <c r="O10" i="2"/>
  <c r="N9" i="2"/>
  <c r="O7" i="2"/>
  <c r="Q11" i="2"/>
  <c r="O4" i="2"/>
  <c r="O8" i="2"/>
  <c r="N8" i="2"/>
  <c r="O5" i="2"/>
  <c r="N11" i="2"/>
  <c r="O11" i="2"/>
  <c r="Q10" i="2"/>
  <c r="F10" i="2"/>
  <c r="G10" i="2" s="1"/>
  <c r="P10" i="2"/>
  <c r="F11" i="2"/>
  <c r="G11" i="2" s="1"/>
  <c r="N6" i="2"/>
  <c r="P9" i="2"/>
  <c r="P8" i="2"/>
  <c r="Q8" i="2"/>
  <c r="H8" i="2"/>
  <c r="I8" i="2" s="1"/>
  <c r="H10" i="2"/>
  <c r="I10" i="2" s="1"/>
  <c r="H11" i="2"/>
  <c r="I11" i="2" s="1"/>
  <c r="E4" i="2"/>
  <c r="E6" i="2"/>
  <c r="E7" i="2"/>
  <c r="N4" i="2"/>
  <c r="P5" i="2"/>
  <c r="P7" i="2"/>
  <c r="Q5" i="2"/>
  <c r="Q7" i="2"/>
  <c r="P4" i="2"/>
  <c r="P6" i="2"/>
  <c r="Q4" i="2"/>
  <c r="Q6" i="2"/>
  <c r="E8" i="2"/>
  <c r="E10" i="2"/>
  <c r="E11" i="2"/>
  <c r="H4" i="2"/>
  <c r="I4" i="2" s="1"/>
  <c r="H7" i="2"/>
  <c r="I7" i="2" s="1"/>
  <c r="H6" i="2"/>
  <c r="I6" i="2" s="1"/>
  <c r="E5" i="2"/>
  <c r="H9" i="2"/>
  <c r="I9" i="2" s="1"/>
  <c r="F4" i="2"/>
  <c r="G4" i="2" s="1"/>
  <c r="F5" i="2"/>
  <c r="G5" i="2" s="1"/>
  <c r="F7" i="2"/>
  <c r="G7" i="2" s="1"/>
  <c r="F6" i="2"/>
  <c r="G6" i="2" s="1"/>
</calcChain>
</file>

<file path=xl/comments1.xml><?xml version="1.0" encoding="utf-8"?>
<comments xmlns="http://schemas.openxmlformats.org/spreadsheetml/2006/main">
  <authors>
    <author>Devin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sesuaikan Delta menjadi 0 dari COREPI</t>
        </r>
      </text>
    </comment>
  </commentList>
</comments>
</file>

<file path=xl/comments2.xml><?xml version="1.0" encoding="utf-8"?>
<comments xmlns="http://schemas.openxmlformats.org/spreadsheetml/2006/main">
  <authors>
    <author>Devin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ubah inflasi dengan pembiayaannya disini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sesuaikan Delta menjadi 0 dari COREPI</t>
        </r>
      </text>
    </comment>
  </commentList>
</comments>
</file>

<file path=xl/comments3.xml><?xml version="1.0" encoding="utf-8"?>
<comments xmlns="http://schemas.openxmlformats.org/spreadsheetml/2006/main">
  <authors>
    <author>Devin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Jangan lupa copas value bulan sebelumnya disini</t>
        </r>
      </text>
    </comment>
  </commentList>
</comments>
</file>

<file path=xl/comments4.xml><?xml version="1.0" encoding="utf-8"?>
<comments xmlns="http://schemas.openxmlformats.org/spreadsheetml/2006/main">
  <authors>
    <author>Devin</author>
  </authors>
  <commentList>
    <comment ref="AI68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untuk semua triwulan dalam setahun</t>
        </r>
      </text>
    </comment>
    <comment ref="AN68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untuk semua triwulan dalam setahun</t>
        </r>
      </text>
    </comment>
    <comment ref="AJ69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Copas hasil dari MOSAD disini</t>
        </r>
      </text>
    </comment>
    <comment ref="AO69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Copas hasil dari MOSAD disini</t>
        </r>
      </text>
    </comment>
    <comment ref="AI75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per triwulan</t>
        </r>
      </text>
    </comment>
    <comment ref="AN75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per triwulan</t>
        </r>
      </text>
    </comment>
  </commentList>
</comments>
</file>

<file path=xl/sharedStrings.xml><?xml version="1.0" encoding="utf-8"?>
<sst xmlns="http://schemas.openxmlformats.org/spreadsheetml/2006/main" count="2250" uniqueCount="316">
  <si>
    <t>Baseline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</si>
  <si>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</si>
  <si>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</si>
  <si>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</si>
  <si>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</si>
  <si>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</si>
  <si>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</si>
  <si>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</si>
  <si>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</si>
  <si>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</si>
  <si>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</si>
  <si>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</si>
  <si>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</si>
  <si>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</si>
  <si>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</si>
  <si>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</si>
  <si>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</si>
  <si>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</si>
  <si>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</si>
  <si>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</si>
  <si>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</si>
  <si>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</si>
  <si>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</si>
  <si>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</si>
  <si>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</si>
  <si>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</si>
  <si>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</si>
  <si>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</si>
  <si>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</si>
  <si>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</si>
  <si>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>% pa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</si>
  <si>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</si>
  <si>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</si>
  <si>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</si>
  <si>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</si>
  <si>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RUMAH TANGGA</t>
  </si>
  <si>
    <t xml:space="preserve">   KONSUMSI LNPRT</t>
  </si>
  <si>
    <t xml:space="preserve">   KONSUMSI SWASTA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</si>
  <si>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</si>
  <si>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</si>
  <si>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</si>
  <si>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</si>
  <si>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</si>
  <si>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</si>
  <si>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</si>
  <si>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</si>
  <si>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</si>
  <si>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</si>
  <si>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</si>
  <si>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</si>
  <si>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</si>
  <si>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</si>
  <si>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</si>
  <si>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</si>
  <si>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GDPRL</t>
  </si>
  <si>
    <t>CSPRL</t>
  </si>
  <si>
    <t>CSLRL</t>
  </si>
  <si>
    <t>CSGRL</t>
  </si>
  <si>
    <t>INBPRL</t>
  </si>
  <si>
    <t>INBGRL</t>
  </si>
  <si>
    <t>INHPRL</t>
  </si>
  <si>
    <t>INHGRL</t>
  </si>
  <si>
    <t>XGSRL</t>
  </si>
  <si>
    <t>MGSRL</t>
  </si>
  <si>
    <t>Komponen PDB</t>
  </si>
  <si>
    <t>CPIPI</t>
  </si>
  <si>
    <t>COREPI</t>
  </si>
  <si>
    <t>ADMPI</t>
  </si>
  <si>
    <t>FOODPI</t>
  </si>
  <si>
    <t>% Inflasi</t>
  </si>
  <si>
    <t>Weight</t>
  </si>
  <si>
    <t>Kontribusi</t>
  </si>
  <si>
    <t>DELTA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</si>
  <si>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</si>
  <si>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</si>
  <si>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</si>
  <si>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</si>
  <si>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</si>
  <si>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</si>
  <si>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</si>
  <si>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</si>
  <si>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</si>
  <si>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</si>
  <si>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</si>
  <si>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</si>
  <si>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</si>
  <si>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</si>
  <si>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</si>
  <si>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</si>
  <si>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</si>
  <si>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</si>
  <si>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</si>
  <si>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</si>
  <si>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</si>
  <si>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</si>
  <si>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</si>
  <si>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</si>
  <si>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</si>
  <si>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</si>
  <si>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</si>
  <si>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</si>
  <si>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Level</t>
  </si>
  <si>
    <t>STORL</t>
  </si>
  <si>
    <t>DISCRL</t>
  </si>
  <si>
    <t>GDPRL (sum)</t>
  </si>
  <si>
    <t>DOMRL</t>
  </si>
  <si>
    <t>CSPLRL</t>
  </si>
  <si>
    <t>CSTRL</t>
  </si>
  <si>
    <t>INVRL</t>
  </si>
  <si>
    <t>INBRL</t>
  </si>
  <si>
    <t>INHRL</t>
  </si>
  <si>
    <t>∆ PDB</t>
  </si>
  <si>
    <t>STORL'</t>
  </si>
  <si>
    <t>Copas Transpose</t>
  </si>
  <si>
    <t>% YoY</t>
  </si>
  <si>
    <t>% QtQ</t>
  </si>
  <si>
    <t>Share</t>
  </si>
  <si>
    <t>Cek CSPLRL</t>
  </si>
  <si>
    <t>Cek CSTRL</t>
  </si>
  <si>
    <t>Cek INVRL</t>
  </si>
  <si>
    <t>Cek INBRL</t>
  </si>
  <si>
    <t>Cek INHRL</t>
  </si>
  <si>
    <t>NTF KEMA</t>
  </si>
  <si>
    <t>No</t>
  </si>
  <si>
    <t>Components</t>
  </si>
  <si>
    <t>q1</t>
  </si>
  <si>
    <t>q2</t>
  </si>
  <si>
    <t>q3</t>
  </si>
  <si>
    <t>q4</t>
  </si>
  <si>
    <t>A</t>
  </si>
  <si>
    <t>Domestic Demand^</t>
  </si>
  <si>
    <t>Consumption</t>
  </si>
  <si>
    <t>- Private C. (RT&amp;LNPRT)</t>
  </si>
  <si>
    <t xml:space="preserve">   - Rumah Tangga</t>
  </si>
  <si>
    <t xml:space="preserve">   - LNPRT</t>
  </si>
  <si>
    <t>- Government C.</t>
  </si>
  <si>
    <t>Gross Fixed Cap Formation</t>
  </si>
  <si>
    <t>- GFCF Building</t>
  </si>
  <si>
    <t>- GFCF Nonbuilding</t>
  </si>
  <si>
    <t>Inventory Changes *</t>
  </si>
  <si>
    <t>Statistical Discrepancies *</t>
  </si>
  <si>
    <t>B</t>
  </si>
  <si>
    <t>Net Export *</t>
  </si>
  <si>
    <t>Export</t>
  </si>
  <si>
    <t>Import</t>
  </si>
  <si>
    <t>Gross Domestic Product</t>
  </si>
  <si>
    <t>NTF KEMI</t>
  </si>
  <si>
    <t>IHK</t>
  </si>
  <si>
    <t>INTI</t>
  </si>
  <si>
    <t>VF</t>
  </si>
  <si>
    <t>AP</t>
  </si>
  <si>
    <t>mtm (%)</t>
  </si>
  <si>
    <t>yoy(%)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</si>
  <si>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</si>
  <si>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</si>
  <si>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</si>
  <si>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</si>
  <si>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</si>
  <si>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</si>
  <si>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</si>
  <si>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</si>
  <si>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</si>
  <si>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</si>
  <si>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</si>
  <si>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</si>
  <si>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ARIMBI</t>
  </si>
  <si>
    <t>TRACK</t>
  </si>
  <si>
    <t>BI7DRR</t>
  </si>
  <si>
    <t>BI Rate</t>
  </si>
  <si>
    <t>NT</t>
  </si>
  <si>
    <t>INFLASI</t>
  </si>
  <si>
    <t>Inf. Core</t>
  </si>
  <si>
    <t>PDB</t>
  </si>
  <si>
    <t>KREDIT*</t>
  </si>
  <si>
    <t>LTV</t>
  </si>
  <si>
    <t>GWM</t>
  </si>
  <si>
    <t>CA</t>
  </si>
  <si>
    <t>FA</t>
  </si>
  <si>
    <t>inflasi</t>
  </si>
  <si>
    <t>∆</t>
  </si>
  <si>
    <t>NTF KEN</t>
  </si>
  <si>
    <t>Indikator</t>
  </si>
  <si>
    <t>Satuan</t>
  </si>
  <si>
    <t>PDB Dunia</t>
  </si>
  <si>
    <t>WTV</t>
  </si>
  <si>
    <t>Minyak Brent</t>
  </si>
  <si>
    <t>US$/bl</t>
  </si>
  <si>
    <t>Minyak Minas</t>
  </si>
  <si>
    <t>Minyak ICP</t>
  </si>
  <si>
    <t>IHKEI</t>
  </si>
  <si>
    <t>Libor 3 Bln*)</t>
  </si>
  <si>
    <t>Emas (EOP)</t>
  </si>
  <si>
    <t>Emas (average)</t>
  </si>
  <si>
    <t>Pangan Global</t>
  </si>
  <si>
    <t>Libor 3 Bln</t>
  </si>
  <si>
    <t>FFR</t>
  </si>
  <si>
    <t>PDB Level KEN</t>
  </si>
  <si>
    <t>Indeks PDB Global</t>
  </si>
  <si>
    <t>Eksternal</t>
  </si>
  <si>
    <t>WYIRL</t>
  </si>
  <si>
    <t>NODXPI</t>
  </si>
  <si>
    <t>OILPL</t>
  </si>
  <si>
    <t>FEDRATE</t>
  </si>
  <si>
    <t>RREPO7D</t>
  </si>
  <si>
    <t>EXRPL</t>
  </si>
  <si>
    <t>KRDNS</t>
  </si>
  <si>
    <t>INPUT AWAL</t>
  </si>
  <si>
    <t>INPUT KUNCI</t>
  </si>
  <si>
    <t>SOFIE - GDP</t>
  </si>
  <si>
    <t>SOFIE - Inflasi</t>
  </si>
  <si>
    <t>Period t-1</t>
  </si>
  <si>
    <t>Period t</t>
  </si>
  <si>
    <t>YoY</t>
  </si>
  <si>
    <t>QtQ</t>
  </si>
  <si>
    <t>Konsumsi Swasta</t>
  </si>
  <si>
    <t>Q1</t>
  </si>
  <si>
    <t>Q2</t>
  </si>
  <si>
    <t>Q3</t>
  </si>
  <si>
    <t>Q4</t>
  </si>
  <si>
    <t>Konsumsi RT</t>
  </si>
  <si>
    <t>Konsumsi LNPRT</t>
  </si>
  <si>
    <t>Konsumsi Pemerintah</t>
  </si>
  <si>
    <t>Investasi</t>
  </si>
  <si>
    <t>Investasi Non-Bangunan</t>
  </si>
  <si>
    <t>Investasi Bangunan</t>
  </si>
  <si>
    <t>Ekspor</t>
  </si>
  <si>
    <t>Impor</t>
  </si>
  <si>
    <t>Tw4 '19 = 100</t>
  </si>
  <si>
    <t>PDB Indonesia &amp; Dunia</t>
  </si>
  <si>
    <t>PDB Indonesia</t>
  </si>
  <si>
    <t>RDG</t>
  </si>
  <si>
    <t>Rincian</t>
  </si>
  <si>
    <t>2022F</t>
  </si>
  <si>
    <t>TOTAL</t>
  </si>
  <si>
    <t>Q1F</t>
  </si>
  <si>
    <t>Q2F</t>
  </si>
  <si>
    <t>Q3F</t>
  </si>
  <si>
    <t>Q4F</t>
  </si>
  <si>
    <t>Asumsi Eksternal</t>
  </si>
  <si>
    <t>% y-o-y</t>
  </si>
  <si>
    <t>Harga Minyak Dunia (Minas)</t>
  </si>
  <si>
    <t>US$/bbl</t>
  </si>
  <si>
    <t>Hrg Komoditas Nonmigas Int./IHEx</t>
  </si>
  <si>
    <t>% p.a</t>
  </si>
  <si>
    <t>Respons Kebijakan</t>
  </si>
  <si>
    <t>BI Rate (akhir periode)</t>
  </si>
  <si>
    <t>BI 7D RR , akhir periode</t>
  </si>
  <si>
    <t>Nilai Tukar Rupiah</t>
  </si>
  <si>
    <t>Hasil Proyeksi</t>
  </si>
  <si>
    <t>PDB Domestik</t>
  </si>
  <si>
    <t>GDP</t>
  </si>
  <si>
    <t>-</t>
  </si>
  <si>
    <t>Riil, PDB</t>
  </si>
  <si>
    <t>Cp</t>
  </si>
  <si>
    <t>Konsumsi Rumah Tangga+LNPRT</t>
  </si>
  <si>
    <t>Cg</t>
  </si>
  <si>
    <t>I</t>
  </si>
  <si>
    <t>PMTB</t>
  </si>
  <si>
    <t>X</t>
  </si>
  <si>
    <t>Ekspor Barang dan Jasa</t>
  </si>
  <si>
    <t>M</t>
  </si>
  <si>
    <t>Impor Barang dan Jasa</t>
  </si>
  <si>
    <t>Level Deflator, PDB</t>
  </si>
  <si>
    <t>Indeks</t>
  </si>
  <si>
    <t xml:space="preserve">PDB Riil </t>
  </si>
  <si>
    <t>Level, PDB</t>
  </si>
  <si>
    <t>Rp triliun</t>
  </si>
  <si>
    <t>Nominal, PDB</t>
  </si>
  <si>
    <t>miliar US$</t>
  </si>
  <si>
    <t>Net Ekspor</t>
  </si>
  <si>
    <t>Rasio Investasi</t>
  </si>
  <si>
    <t>% PDB</t>
  </si>
  <si>
    <t>Inflasi IHK, akhir periode</t>
  </si>
  <si>
    <t>Core Inflation, akhir periode</t>
  </si>
  <si>
    <t>Administered Inflation , akhir periode</t>
  </si>
  <si>
    <t>Food Inflation, akhir periode</t>
  </si>
  <si>
    <t>Asumsi MOSAD</t>
  </si>
  <si>
    <t>Adjustment dan Copas Deflator</t>
  </si>
  <si>
    <t>Adjust Universal</t>
  </si>
  <si>
    <t>Adjust Individual</t>
  </si>
  <si>
    <t>XGSPI_0</t>
  </si>
  <si>
    <t>MGSPI_0</t>
  </si>
  <si>
    <t>GDPDEF_0</t>
  </si>
  <si>
    <t>CSPLNPI_0</t>
  </si>
  <si>
    <t>CSGPI_0</t>
  </si>
  <si>
    <t>INVPI_0</t>
  </si>
  <si>
    <t>Adj XGSPI</t>
  </si>
  <si>
    <t>Adj MGSPI</t>
  </si>
  <si>
    <t>Adj GDPDEF</t>
  </si>
  <si>
    <t>Adj CSPLNPI</t>
  </si>
  <si>
    <t>Adj CSGPI</t>
  </si>
  <si>
    <t>Adj INVPI</t>
  </si>
  <si>
    <t>PDB Domestik (Th. Dasar 2010)</t>
  </si>
  <si>
    <t>Check Growth Nominal</t>
  </si>
  <si>
    <t>Perbandingan Baseline dan Pembiayaan</t>
  </si>
  <si>
    <t xml:space="preserve">   FED FUND RATE</t>
  </si>
  <si>
    <t xml:space="preserve">   BI 7D RR , akhir periode</t>
  </si>
  <si>
    <t xml:space="preserve">   Inflasi IHK + pembiayaan</t>
  </si>
  <si>
    <t>Q1-23</t>
  </si>
  <si>
    <t>Q2-23</t>
  </si>
  <si>
    <t>Q3-23</t>
  </si>
  <si>
    <t>Q4-23</t>
  </si>
  <si>
    <t>2023Q1</t>
  </si>
  <si>
    <t>2023Q2</t>
  </si>
  <si>
    <t>2023Q3</t>
  </si>
  <si>
    <t>2023Q4</t>
  </si>
  <si>
    <t>Fed Fund Rate</t>
  </si>
  <si>
    <t>2023F</t>
  </si>
  <si>
    <t>2017-2019</t>
  </si>
  <si>
    <t>RDG Januari 2022</t>
  </si>
  <si>
    <t>Net Export</t>
  </si>
  <si>
    <t>Base Jan</t>
  </si>
  <si>
    <t>DELTA (Target)</t>
  </si>
  <si>
    <t>RDG Februari 2022</t>
  </si>
  <si>
    <t>Track Feb</t>
  </si>
  <si>
    <t>Proyeksi RDG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</si>
</sst>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[$-409]d\-mmm\-yy;@"/>
    <numFmt numFmtId="166" formatCode="General\ "/>
    <numFmt numFmtId="167" formatCode="#,##0.0\ "/>
    <numFmt numFmtId="168" formatCode="#,##0.0"/>
    <numFmt numFmtId="169" formatCode="#,##0\ "/>
    <numFmt numFmtId="170" formatCode="#,##0.00\ "/>
    <numFmt numFmtId="171" formatCode="_(* #,##0.00_);_(* \(#,##0.00\);_(* &quot;-&quot;_);_(@_)"/>
    <numFmt numFmtId="172" formatCode="#,#00\ "/>
    <numFmt numFmtId="173" formatCode="0.00\ "/>
    <numFmt numFmtId="174" formatCode="0.000"/>
    <numFmt numFmtId="175" formatCode="_(* #,##0_);_(* \(#,##0\);_(* &quot;-&quot;??_);_(@_)"/>
    <numFmt numFmtId="176" formatCode="0_);[Red]\(0\)"/>
    <numFmt numFmtId="177" formatCode="0.00_);[Red]\(0.00\)"/>
    <numFmt numFmtId="178" formatCode="[$-409]d\ mmmm\ yyyy;@"/>
    <numFmt numFmtId="179" formatCode="#,##0.0000"/>
    <numFmt numFmtId="180" formatCode="0.0000"/>
    <numFmt numFmtId="181" formatCode="#,##0.000"/>
    <numFmt numFmtId="182" formatCode="#,##0.00000"/>
    <numFmt numFmtId="183" formatCode="0.00000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rgb="FF1F497D"/>
      <name val="Calibri"/>
      <family val="2"/>
    </font>
    <font>
      <sz val="8"/>
      <color rgb="FF0000FF"/>
      <name val="Times New Roman"/>
      <family val="1"/>
    </font>
    <font>
      <sz val="9"/>
      <color rgb="FFFF0000"/>
      <name val="Times New Roman"/>
      <family val="1"/>
    </font>
    <font>
      <sz val="9"/>
      <color rgb="FF92D050"/>
      <name val="Times New Roman"/>
      <family val="1"/>
    </font>
    <font>
      <sz val="9"/>
      <color theme="1"/>
      <name val="Times New Roman"/>
      <family val="2"/>
    </font>
    <font>
      <sz val="1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3178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31"/>
      </left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5" fillId="0" borderId="0"/>
    <xf numFmtId="41" fontId="11" fillId="0" borderId="0" applyFont="0" applyFill="0" applyBorder="0" applyAlignment="0" applyProtection="0"/>
    <xf numFmtId="0" fontId="1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4" fillId="0" borderId="0"/>
    <xf numFmtId="43" fontId="1" fillId="0" borderId="0" applyFont="0" applyFill="0" applyBorder="0" applyAlignment="0" applyProtection="0"/>
    <xf numFmtId="0" fontId="11" fillId="0" borderId="0"/>
  </cellStyleXfs>
  <cellXfs count="402">
    <xf numFmtId="0" fontId="0" fillId="0" borderId="0" xfId="0"/>
    <xf numFmtId="165" fontId="6" fillId="0" borderId="0" xfId="3" applyNumberFormat="1" applyFont="1" applyFill="1" applyBorder="1" applyAlignment="1"/>
    <xf numFmtId="165" fontId="6" fillId="0" borderId="0" xfId="3" applyNumberFormat="1" applyFont="1" applyFill="1" applyBorder="1"/>
    <xf numFmtId="165" fontId="7" fillId="2" borderId="0" xfId="3" applyNumberFormat="1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center" vertical="center"/>
    </xf>
    <xf numFmtId="166" fontId="8" fillId="2" borderId="0" xfId="3" applyNumberFormat="1" applyFont="1" applyFill="1" applyBorder="1" applyAlignment="1">
      <alignment horizontal="center" vertical="center"/>
    </xf>
    <xf numFmtId="166" fontId="7" fillId="2" borderId="1" xfId="3" applyNumberFormat="1" applyFont="1" applyFill="1" applyBorder="1" applyAlignment="1">
      <alignment horizontal="right" vertical="center"/>
    </xf>
    <xf numFmtId="165" fontId="9" fillId="0" borderId="0" xfId="3" applyNumberFormat="1" applyFont="1" applyFill="1" applyBorder="1" applyAlignment="1">
      <alignment vertical="center"/>
    </xf>
    <xf numFmtId="164" fontId="10" fillId="3" borderId="2" xfId="3" applyNumberFormat="1" applyFont="1" applyFill="1" applyBorder="1" applyAlignment="1">
      <alignment vertical="center"/>
    </xf>
    <xf numFmtId="164" fontId="10" fillId="3" borderId="3" xfId="3" applyNumberFormat="1" applyFont="1" applyFill="1" applyBorder="1" applyAlignment="1">
      <alignment horizontal="center" vertical="center"/>
    </xf>
    <xf numFmtId="167" fontId="10" fillId="3" borderId="4" xfId="2" applyNumberFormat="1" applyFont="1" applyFill="1" applyBorder="1" applyAlignment="1">
      <alignment vertical="center"/>
    </xf>
    <xf numFmtId="167" fontId="10" fillId="3" borderId="2" xfId="2" applyNumberFormat="1" applyFont="1" applyFill="1" applyBorder="1" applyAlignment="1">
      <alignment vertical="center"/>
    </xf>
    <xf numFmtId="168" fontId="9" fillId="3" borderId="4" xfId="4" applyNumberFormat="1" applyFont="1" applyFill="1" applyBorder="1" applyAlignment="1">
      <alignment vertical="center"/>
    </xf>
    <xf numFmtId="167" fontId="10" fillId="3" borderId="4" xfId="4" applyNumberFormat="1" applyFont="1" applyFill="1" applyBorder="1" applyAlignment="1">
      <alignment vertical="center"/>
    </xf>
    <xf numFmtId="167" fontId="10" fillId="3" borderId="2" xfId="4" applyNumberFormat="1" applyFont="1" applyFill="1" applyBorder="1" applyAlignment="1">
      <alignment vertical="center"/>
    </xf>
    <xf numFmtId="167" fontId="9" fillId="3" borderId="4" xfId="4" applyNumberFormat="1" applyFont="1" applyFill="1" applyBorder="1" applyAlignment="1">
      <alignment vertical="center"/>
    </xf>
    <xf numFmtId="167" fontId="12" fillId="3" borderId="4" xfId="4" applyNumberFormat="1" applyFont="1" applyFill="1" applyBorder="1" applyAlignment="1">
      <alignment vertical="center"/>
    </xf>
    <xf numFmtId="167" fontId="12" fillId="3" borderId="2" xfId="4" applyNumberFormat="1" applyFont="1" applyFill="1" applyBorder="1" applyAlignment="1">
      <alignment vertical="center"/>
    </xf>
    <xf numFmtId="167" fontId="13" fillId="3" borderId="4" xfId="4" applyNumberFormat="1" applyFont="1" applyFill="1" applyBorder="1" applyAlignment="1">
      <alignment vertical="center"/>
    </xf>
    <xf numFmtId="167" fontId="14" fillId="3" borderId="4" xfId="4" applyNumberFormat="1" applyFont="1" applyFill="1" applyBorder="1" applyAlignment="1">
      <alignment vertical="center"/>
    </xf>
    <xf numFmtId="167" fontId="14" fillId="3" borderId="2" xfId="4" applyNumberFormat="1" applyFont="1" applyFill="1" applyBorder="1" applyAlignment="1">
      <alignment vertical="center"/>
    </xf>
    <xf numFmtId="167" fontId="15" fillId="3" borderId="4" xfId="4" applyNumberFormat="1" applyFont="1" applyFill="1" applyBorder="1" applyAlignment="1">
      <alignment vertical="center"/>
    </xf>
    <xf numFmtId="1" fontId="10" fillId="3" borderId="5" xfId="3" applyNumberFormat="1" applyFont="1" applyFill="1" applyBorder="1" applyAlignment="1">
      <alignment vertical="center"/>
    </xf>
    <xf numFmtId="1" fontId="10" fillId="3" borderId="6" xfId="3" applyNumberFormat="1" applyFont="1" applyFill="1" applyBorder="1" applyAlignment="1">
      <alignment horizontal="center" vertical="center"/>
    </xf>
    <xf numFmtId="169" fontId="10" fillId="3" borderId="7" xfId="4" applyNumberFormat="1" applyFont="1" applyFill="1" applyBorder="1" applyAlignment="1">
      <alignment horizontal="right" vertical="center"/>
    </xf>
    <xf numFmtId="169" fontId="10" fillId="3" borderId="5" xfId="4" applyNumberFormat="1" applyFont="1" applyFill="1" applyBorder="1" applyAlignment="1">
      <alignment horizontal="right" vertical="center"/>
    </xf>
    <xf numFmtId="41" fontId="9" fillId="3" borderId="7" xfId="4" applyNumberFormat="1" applyFont="1" applyFill="1" applyBorder="1" applyAlignment="1">
      <alignment horizontal="right" vertical="center"/>
    </xf>
    <xf numFmtId="169" fontId="9" fillId="3" borderId="7" xfId="4" applyNumberFormat="1" applyFont="1" applyFill="1" applyBorder="1" applyAlignment="1">
      <alignment horizontal="right" vertical="center"/>
    </xf>
    <xf numFmtId="169" fontId="14" fillId="3" borderId="7" xfId="4" applyNumberFormat="1" applyFont="1" applyFill="1" applyBorder="1" applyAlignment="1">
      <alignment horizontal="right" vertical="center"/>
    </xf>
    <xf numFmtId="169" fontId="14" fillId="3" borderId="5" xfId="4" applyNumberFormat="1" applyFont="1" applyFill="1" applyBorder="1" applyAlignment="1">
      <alignment horizontal="right" vertical="center"/>
    </xf>
    <xf numFmtId="169" fontId="13" fillId="3" borderId="7" xfId="4" applyNumberFormat="1" applyFont="1" applyFill="1" applyBorder="1" applyAlignment="1">
      <alignment horizontal="right" vertical="center"/>
    </xf>
    <xf numFmtId="169" fontId="15" fillId="3" borderId="7" xfId="4" applyNumberFormat="1" applyFont="1" applyFill="1" applyBorder="1" applyAlignment="1">
      <alignment horizontal="right" vertical="center"/>
    </xf>
    <xf numFmtId="167" fontId="10" fillId="3" borderId="8" xfId="4" applyNumberFormat="1" applyFont="1" applyFill="1" applyBorder="1" applyAlignment="1">
      <alignment vertical="center"/>
    </xf>
    <xf numFmtId="167" fontId="12" fillId="3" borderId="8" xfId="4" applyNumberFormat="1" applyFont="1" applyFill="1" applyBorder="1" applyAlignment="1">
      <alignment vertical="center"/>
    </xf>
    <xf numFmtId="170" fontId="10" fillId="3" borderId="4" xfId="4" applyNumberFormat="1" applyFont="1" applyFill="1" applyBorder="1" applyAlignment="1">
      <alignment vertical="center"/>
    </xf>
    <xf numFmtId="170" fontId="10" fillId="3" borderId="2" xfId="4" applyNumberFormat="1" applyFont="1" applyFill="1" applyBorder="1" applyAlignment="1">
      <alignment vertical="center"/>
    </xf>
    <xf numFmtId="171" fontId="9" fillId="3" borderId="4" xfId="4" applyNumberFormat="1" applyFont="1" applyFill="1" applyBorder="1" applyAlignment="1">
      <alignment vertical="center"/>
    </xf>
    <xf numFmtId="170" fontId="9" fillId="3" borderId="4" xfId="4" applyNumberFormat="1" applyFont="1" applyFill="1" applyBorder="1" applyAlignment="1">
      <alignment vertical="center"/>
    </xf>
    <xf numFmtId="170" fontId="14" fillId="3" borderId="4" xfId="4" applyNumberFormat="1" applyFont="1" applyFill="1" applyBorder="1" applyAlignment="1">
      <alignment vertical="center"/>
    </xf>
    <xf numFmtId="170" fontId="14" fillId="3" borderId="2" xfId="4" applyNumberFormat="1" applyFont="1" applyFill="1" applyBorder="1" applyAlignment="1">
      <alignment vertical="center"/>
    </xf>
    <xf numFmtId="170" fontId="13" fillId="3" borderId="4" xfId="4" applyNumberFormat="1" applyFont="1" applyFill="1" applyBorder="1" applyAlignment="1">
      <alignment vertical="center"/>
    </xf>
    <xf numFmtId="170" fontId="15" fillId="3" borderId="4" xfId="4" applyNumberFormat="1" applyFont="1" applyFill="1" applyBorder="1" applyAlignment="1">
      <alignment vertical="center"/>
    </xf>
    <xf numFmtId="0" fontId="16" fillId="0" borderId="0" xfId="0" applyFont="1"/>
    <xf numFmtId="165" fontId="10" fillId="3" borderId="3" xfId="3" applyNumberFormat="1" applyFont="1" applyFill="1" applyBorder="1" applyAlignment="1">
      <alignment horizontal="center" vertical="center"/>
    </xf>
    <xf numFmtId="170" fontId="10" fillId="3" borderId="9" xfId="0" applyNumberFormat="1" applyFont="1" applyFill="1" applyBorder="1" applyAlignment="1">
      <alignment vertical="center"/>
    </xf>
    <xf numFmtId="170" fontId="10" fillId="3" borderId="2" xfId="0" applyNumberFormat="1" applyFont="1" applyFill="1" applyBorder="1" applyAlignment="1">
      <alignment vertical="center"/>
    </xf>
    <xf numFmtId="4" fontId="9" fillId="3" borderId="2" xfId="0" applyNumberFormat="1" applyFont="1" applyFill="1" applyBorder="1" applyAlignment="1">
      <alignment vertical="center"/>
    </xf>
    <xf numFmtId="170" fontId="9" fillId="3" borderId="9" xfId="0" applyNumberFormat="1" applyFont="1" applyFill="1" applyBorder="1" applyAlignment="1">
      <alignment vertical="center"/>
    </xf>
    <xf numFmtId="170" fontId="12" fillId="3" borderId="9" xfId="0" applyNumberFormat="1" applyFont="1" applyFill="1" applyBorder="1" applyAlignment="1">
      <alignment vertical="center"/>
    </xf>
    <xf numFmtId="170" fontId="12" fillId="3" borderId="2" xfId="0" applyNumberFormat="1" applyFont="1" applyFill="1" applyBorder="1" applyAlignment="1">
      <alignment vertical="center"/>
    </xf>
    <xf numFmtId="170" fontId="13" fillId="3" borderId="9" xfId="0" applyNumberFormat="1" applyFont="1" applyFill="1" applyBorder="1" applyAlignment="1">
      <alignment vertical="center"/>
    </xf>
    <xf numFmtId="170" fontId="14" fillId="3" borderId="9" xfId="0" applyNumberFormat="1" applyFont="1" applyFill="1" applyBorder="1" applyAlignment="1">
      <alignment vertical="center"/>
    </xf>
    <xf numFmtId="170" fontId="14" fillId="3" borderId="2" xfId="0" applyNumberFormat="1" applyFont="1" applyFill="1" applyBorder="1" applyAlignment="1">
      <alignment vertical="center"/>
    </xf>
    <xf numFmtId="170" fontId="15" fillId="3" borderId="9" xfId="0" applyNumberFormat="1" applyFont="1" applyFill="1" applyBorder="1" applyAlignment="1">
      <alignment vertical="center"/>
    </xf>
    <xf numFmtId="169" fontId="10" fillId="3" borderId="4" xfId="5" applyNumberFormat="1" applyFont="1" applyFill="1" applyBorder="1" applyAlignment="1">
      <alignment vertical="center"/>
    </xf>
    <xf numFmtId="169" fontId="10" fillId="3" borderId="2" xfId="5" applyNumberFormat="1" applyFont="1" applyFill="1" applyBorder="1" applyAlignment="1">
      <alignment vertical="center"/>
    </xf>
    <xf numFmtId="172" fontId="9" fillId="3" borderId="4" xfId="5" applyNumberFormat="1" applyFont="1" applyFill="1" applyBorder="1" applyAlignment="1">
      <alignment vertical="center"/>
    </xf>
    <xf numFmtId="169" fontId="9" fillId="3" borderId="4" xfId="5" applyNumberFormat="1" applyFont="1" applyFill="1" applyBorder="1" applyAlignment="1">
      <alignment vertical="center"/>
    </xf>
    <xf numFmtId="169" fontId="14" fillId="3" borderId="4" xfId="5" applyNumberFormat="1" applyFont="1" applyFill="1" applyBorder="1" applyAlignment="1">
      <alignment vertical="center"/>
    </xf>
    <xf numFmtId="169" fontId="14" fillId="3" borderId="2" xfId="5" applyNumberFormat="1" applyFont="1" applyFill="1" applyBorder="1" applyAlignment="1">
      <alignment vertical="center"/>
    </xf>
    <xf numFmtId="169" fontId="13" fillId="3" borderId="4" xfId="5" applyNumberFormat="1" applyFont="1" applyFill="1" applyBorder="1" applyAlignment="1">
      <alignment vertical="center"/>
    </xf>
    <xf numFmtId="169" fontId="15" fillId="3" borderId="4" xfId="5" applyNumberFormat="1" applyFont="1" applyFill="1" applyBorder="1" applyAlignment="1">
      <alignment vertical="center"/>
    </xf>
    <xf numFmtId="164" fontId="7" fillId="4" borderId="0" xfId="3" applyNumberFormat="1" applyFont="1" applyFill="1" applyBorder="1" applyAlignment="1">
      <alignment vertical="center"/>
    </xf>
    <xf numFmtId="164" fontId="7" fillId="4" borderId="1" xfId="3" applyNumberFormat="1" applyFont="1" applyFill="1" applyBorder="1" applyAlignment="1">
      <alignment horizontal="center" vertical="center"/>
    </xf>
    <xf numFmtId="173" fontId="18" fillId="4" borderId="0" xfId="5" applyNumberFormat="1" applyFont="1" applyFill="1" applyBorder="1" applyAlignment="1">
      <alignment vertical="center"/>
    </xf>
    <xf numFmtId="2" fontId="7" fillId="4" borderId="1" xfId="5" applyNumberFormat="1" applyFont="1" applyFill="1" applyBorder="1" applyAlignment="1">
      <alignment horizontal="right" vertical="center"/>
    </xf>
    <xf numFmtId="173" fontId="18" fillId="4" borderId="10" xfId="5" applyNumberFormat="1" applyFont="1" applyFill="1" applyBorder="1" applyAlignment="1">
      <alignment vertical="center"/>
    </xf>
    <xf numFmtId="2" fontId="8" fillId="4" borderId="0" xfId="5" applyNumberFormat="1" applyFont="1" applyFill="1" applyBorder="1" applyAlignment="1">
      <alignment vertical="center"/>
    </xf>
    <xf numFmtId="164" fontId="10" fillId="5" borderId="0" xfId="3" applyNumberFormat="1" applyFont="1" applyFill="1" applyBorder="1" applyAlignment="1">
      <alignment vertical="center"/>
    </xf>
    <xf numFmtId="164" fontId="10" fillId="5" borderId="11" xfId="3" applyNumberFormat="1" applyFont="1" applyFill="1" applyBorder="1" applyAlignment="1">
      <alignment horizontal="center" vertical="center"/>
    </xf>
    <xf numFmtId="4" fontId="10" fillId="5" borderId="4" xfId="5" applyNumberFormat="1" applyFont="1" applyFill="1" applyBorder="1" applyAlignment="1">
      <alignment vertical="center"/>
    </xf>
    <xf numFmtId="4" fontId="10" fillId="5" borderId="2" xfId="5" applyNumberFormat="1" applyFont="1" applyFill="1" applyBorder="1" applyAlignment="1">
      <alignment vertical="center"/>
    </xf>
    <xf numFmtId="4" fontId="9" fillId="5" borderId="4" xfId="5" applyNumberFormat="1" applyFont="1" applyFill="1" applyBorder="1" applyAlignment="1">
      <alignment vertical="center"/>
    </xf>
    <xf numFmtId="4" fontId="9" fillId="5" borderId="2" xfId="5" applyNumberFormat="1" applyFont="1" applyFill="1" applyBorder="1" applyAlignment="1">
      <alignment vertical="center"/>
    </xf>
    <xf numFmtId="4" fontId="14" fillId="5" borderId="4" xfId="5" applyNumberFormat="1" applyFont="1" applyFill="1" applyBorder="1" applyAlignment="1">
      <alignment vertical="center"/>
    </xf>
    <xf numFmtId="4" fontId="14" fillId="5" borderId="2" xfId="5" applyNumberFormat="1" applyFont="1" applyFill="1" applyBorder="1" applyAlignment="1">
      <alignment vertical="center"/>
    </xf>
    <xf numFmtId="4" fontId="13" fillId="5" borderId="4" xfId="5" applyNumberFormat="1" applyFont="1" applyFill="1" applyBorder="1" applyAlignment="1">
      <alignment vertical="center"/>
    </xf>
    <xf numFmtId="4" fontId="15" fillId="5" borderId="4" xfId="5" applyNumberFormat="1" applyFont="1" applyFill="1" applyBorder="1" applyAlignment="1">
      <alignment vertical="center"/>
    </xf>
    <xf numFmtId="164" fontId="10" fillId="5" borderId="2" xfId="3" applyNumberFormat="1" applyFont="1" applyFill="1" applyBorder="1" applyAlignment="1">
      <alignment vertical="center"/>
    </xf>
    <xf numFmtId="164" fontId="10" fillId="5" borderId="3" xfId="3" applyNumberFormat="1" applyFont="1" applyFill="1" applyBorder="1" applyAlignment="1">
      <alignment horizontal="center" vertical="center"/>
    </xf>
    <xf numFmtId="164" fontId="19" fillId="5" borderId="2" xfId="3" applyNumberFormat="1" applyFont="1" applyFill="1" applyBorder="1" applyAlignment="1">
      <alignment vertical="center"/>
    </xf>
    <xf numFmtId="165" fontId="10" fillId="0" borderId="0" xfId="3" applyNumberFormat="1" applyFont="1" applyFill="1" applyBorder="1" applyAlignment="1">
      <alignment horizontal="left" indent="1"/>
    </xf>
    <xf numFmtId="165" fontId="10" fillId="0" borderId="0" xfId="3" applyNumberFormat="1" applyFont="1" applyFill="1" applyBorder="1" applyAlignment="1">
      <alignment horizontal="center"/>
    </xf>
    <xf numFmtId="4" fontId="0" fillId="0" borderId="0" xfId="0" applyNumberFormat="1" applyFont="1"/>
    <xf numFmtId="4" fontId="0" fillId="0" borderId="0" xfId="0" applyNumberFormat="1"/>
    <xf numFmtId="4" fontId="18" fillId="4" borderId="10" xfId="5" applyNumberFormat="1" applyFont="1" applyFill="1" applyBorder="1" applyAlignment="1">
      <alignment vertical="center"/>
    </xf>
    <xf numFmtId="4" fontId="18" fillId="4" borderId="0" xfId="5" applyNumberFormat="1" applyFont="1" applyFill="1" applyBorder="1" applyAlignment="1">
      <alignment vertical="center"/>
    </xf>
    <xf numFmtId="4" fontId="7" fillId="4" borderId="1" xfId="5" applyNumberFormat="1" applyFont="1" applyFill="1" applyBorder="1" applyAlignment="1">
      <alignment vertical="center"/>
    </xf>
    <xf numFmtId="4" fontId="8" fillId="4" borderId="0" xfId="5" applyNumberFormat="1" applyFont="1" applyFill="1" applyBorder="1" applyAlignment="1">
      <alignment vertical="center"/>
    </xf>
    <xf numFmtId="164" fontId="20" fillId="0" borderId="12" xfId="5" applyNumberFormat="1" applyFont="1" applyFill="1" applyBorder="1" applyAlignment="1">
      <alignment vertical="center"/>
    </xf>
    <xf numFmtId="164" fontId="10" fillId="0" borderId="3" xfId="3" applyNumberFormat="1" applyFont="1" applyFill="1" applyBorder="1" applyAlignment="1">
      <alignment horizontal="center" vertical="center"/>
    </xf>
    <xf numFmtId="4" fontId="10" fillId="0" borderId="4" xfId="3" applyNumberFormat="1" applyFont="1" applyFill="1" applyBorder="1" applyAlignment="1">
      <alignment vertical="center"/>
    </xf>
    <xf numFmtId="4" fontId="10" fillId="0" borderId="2" xfId="5" applyNumberFormat="1" applyFont="1" applyFill="1" applyBorder="1" applyAlignment="1">
      <alignment vertical="center"/>
    </xf>
    <xf numFmtId="4" fontId="21" fillId="0" borderId="4" xfId="3" applyNumberFormat="1" applyFont="1" applyFill="1" applyBorder="1" applyAlignment="1">
      <alignment vertical="center"/>
    </xf>
    <xf numFmtId="4" fontId="20" fillId="0" borderId="4" xfId="3" applyNumberFormat="1" applyFont="1" applyFill="1" applyBorder="1" applyAlignment="1">
      <alignment vertical="center"/>
    </xf>
    <xf numFmtId="4" fontId="20" fillId="0" borderId="2" xfId="5" applyNumberFormat="1" applyFont="1" applyFill="1" applyBorder="1" applyAlignment="1">
      <alignment vertical="center"/>
    </xf>
    <xf numFmtId="4" fontId="9" fillId="0" borderId="4" xfId="3" applyNumberFormat="1" applyFont="1" applyFill="1" applyBorder="1" applyAlignment="1">
      <alignment vertical="center"/>
    </xf>
    <xf numFmtId="4" fontId="22" fillId="0" borderId="4" xfId="3" applyNumberFormat="1" applyFont="1" applyFill="1" applyBorder="1" applyAlignment="1">
      <alignment vertical="center"/>
    </xf>
    <xf numFmtId="4" fontId="22" fillId="0" borderId="2" xfId="5" applyNumberFormat="1" applyFont="1" applyFill="1" applyBorder="1" applyAlignment="1">
      <alignment vertical="center"/>
    </xf>
    <xf numFmtId="4" fontId="23" fillId="0" borderId="4" xfId="3" applyNumberFormat="1" applyFont="1" applyFill="1" applyBorder="1" applyAlignment="1">
      <alignment vertical="center"/>
    </xf>
    <xf numFmtId="4" fontId="15" fillId="0" borderId="4" xfId="3" applyNumberFormat="1" applyFont="1" applyFill="1" applyBorder="1" applyAlignment="1">
      <alignment vertical="center"/>
    </xf>
    <xf numFmtId="164" fontId="10" fillId="0" borderId="13" xfId="5" applyNumberFormat="1" applyFont="1" applyFill="1" applyBorder="1" applyAlignment="1">
      <alignment vertical="center"/>
    </xf>
    <xf numFmtId="174" fontId="0" fillId="0" borderId="0" xfId="0" applyNumberFormat="1"/>
    <xf numFmtId="2" fontId="0" fillId="0" borderId="0" xfId="0" applyNumberFormat="1"/>
    <xf numFmtId="2" fontId="0" fillId="7" borderId="0" xfId="0" applyNumberFormat="1" applyFill="1"/>
    <xf numFmtId="2" fontId="0" fillId="3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0" fontId="4" fillId="0" borderId="0" xfId="0" applyFont="1"/>
    <xf numFmtId="2" fontId="0" fillId="19" borderId="0" xfId="0" applyNumberFormat="1" applyFill="1"/>
    <xf numFmtId="2" fontId="0" fillId="20" borderId="0" xfId="0" applyNumberFormat="1" applyFill="1"/>
    <xf numFmtId="2" fontId="0" fillId="21" borderId="0" xfId="0" applyNumberFormat="1" applyFill="1"/>
    <xf numFmtId="2" fontId="0" fillId="23" borderId="0" xfId="0" applyNumberFormat="1" applyFill="1"/>
    <xf numFmtId="0" fontId="24" fillId="0" borderId="0" xfId="0" applyFont="1"/>
    <xf numFmtId="0" fontId="25" fillId="0" borderId="0" xfId="0" applyFont="1"/>
    <xf numFmtId="2" fontId="0" fillId="25" borderId="0" xfId="0" applyNumberFormat="1" applyFill="1"/>
    <xf numFmtId="2" fontId="0" fillId="0" borderId="0" xfId="0" applyNumberFormat="1" applyFill="1"/>
    <xf numFmtId="2" fontId="0" fillId="26" borderId="0" xfId="0" applyNumberFormat="1" applyFill="1"/>
    <xf numFmtId="0" fontId="4" fillId="25" borderId="0" xfId="0" applyFont="1" applyFill="1"/>
    <xf numFmtId="0" fontId="0" fillId="25" borderId="0" xfId="0" applyFill="1"/>
    <xf numFmtId="0" fontId="4" fillId="13" borderId="0" xfId="0" applyFont="1" applyFill="1"/>
    <xf numFmtId="0" fontId="0" fillId="13" borderId="0" xfId="0" applyFill="1"/>
    <xf numFmtId="0" fontId="0" fillId="28" borderId="0" xfId="0" applyFill="1"/>
    <xf numFmtId="0" fontId="4" fillId="28" borderId="0" xfId="0" applyFont="1" applyFill="1"/>
    <xf numFmtId="43" fontId="0" fillId="0" borderId="0" xfId="1" applyNumberFormat="1" applyFont="1"/>
    <xf numFmtId="43" fontId="24" fillId="0" borderId="0" xfId="1" applyNumberFormat="1" applyFont="1"/>
    <xf numFmtId="43" fontId="0" fillId="0" borderId="0" xfId="0" applyNumberFormat="1"/>
    <xf numFmtId="0" fontId="0" fillId="9" borderId="0" xfId="0" applyFill="1"/>
    <xf numFmtId="43" fontId="28" fillId="0" borderId="0" xfId="1" applyNumberFormat="1" applyFont="1"/>
    <xf numFmtId="0" fontId="28" fillId="0" borderId="0" xfId="0" applyFont="1"/>
    <xf numFmtId="43" fontId="28" fillId="0" borderId="0" xfId="0" applyNumberFormat="1" applyFont="1"/>
    <xf numFmtId="0" fontId="29" fillId="0" borderId="0" xfId="0" applyFont="1"/>
    <xf numFmtId="2" fontId="28" fillId="0" borderId="0" xfId="0" applyNumberFormat="1" applyFont="1"/>
    <xf numFmtId="43" fontId="30" fillId="0" borderId="0" xfId="0" applyNumberFormat="1" applyFont="1"/>
    <xf numFmtId="2" fontId="28" fillId="19" borderId="0" xfId="0" applyNumberFormat="1" applyFont="1" applyFill="1"/>
    <xf numFmtId="0" fontId="0" fillId="0" borderId="0" xfId="0" applyFill="1"/>
    <xf numFmtId="43" fontId="0" fillId="14" borderId="0" xfId="0" applyNumberFormat="1" applyFill="1"/>
    <xf numFmtId="43" fontId="30" fillId="14" borderId="0" xfId="0" applyNumberFormat="1" applyFont="1" applyFill="1"/>
    <xf numFmtId="43" fontId="28" fillId="14" borderId="0" xfId="0" applyNumberFormat="1" applyFont="1" applyFill="1"/>
    <xf numFmtId="43" fontId="31" fillId="0" borderId="0" xfId="0" applyNumberFormat="1" applyFont="1"/>
    <xf numFmtId="43" fontId="31" fillId="14" borderId="0" xfId="0" applyNumberFormat="1" applyFont="1" applyFill="1"/>
    <xf numFmtId="0" fontId="32" fillId="30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/>
    <xf numFmtId="2" fontId="0" fillId="5" borderId="14" xfId="0" applyNumberFormat="1" applyFill="1" applyBorder="1"/>
    <xf numFmtId="0" fontId="0" fillId="5" borderId="14" xfId="0" applyFill="1" applyBorder="1" applyAlignment="1">
      <alignment horizontal="left" vertical="center"/>
    </xf>
    <xf numFmtId="0" fontId="2" fillId="18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/>
    </xf>
    <xf numFmtId="2" fontId="0" fillId="31" borderId="19" xfId="0" applyNumberFormat="1" applyFont="1" applyFill="1" applyBorder="1" applyAlignment="1">
      <alignment horizontal="center"/>
    </xf>
    <xf numFmtId="2" fontId="33" fillId="31" borderId="19" xfId="0" applyNumberFormat="1" applyFont="1" applyFill="1" applyBorder="1" applyAlignment="1">
      <alignment horizontal="center"/>
    </xf>
    <xf numFmtId="2" fontId="0" fillId="31" borderId="19" xfId="0" applyNumberFormat="1" applyFill="1" applyBorder="1" applyAlignment="1">
      <alignment horizontal="center"/>
    </xf>
    <xf numFmtId="2" fontId="34" fillId="31" borderId="19" xfId="0" applyNumberFormat="1" applyFont="1" applyFill="1" applyBorder="1" applyAlignment="1">
      <alignment horizontal="center"/>
    </xf>
    <xf numFmtId="2" fontId="3" fillId="31" borderId="19" xfId="0" applyNumberFormat="1" applyFont="1" applyFill="1" applyBorder="1" applyAlignment="1">
      <alignment horizontal="center"/>
    </xf>
    <xf numFmtId="2" fontId="35" fillId="31" borderId="19" xfId="0" applyNumberFormat="1" applyFont="1" applyFill="1" applyBorder="1" applyAlignment="1">
      <alignment horizontal="center"/>
    </xf>
    <xf numFmtId="0" fontId="37" fillId="6" borderId="0" xfId="6" applyFont="1" applyFill="1" applyBorder="1" applyAlignment="1">
      <alignment horizontal="center" vertical="center"/>
    </xf>
    <xf numFmtId="176" fontId="38" fillId="25" borderId="0" xfId="6" applyNumberFormat="1" applyFont="1" applyFill="1" applyBorder="1" applyAlignment="1">
      <alignment horizontal="center" vertical="center"/>
    </xf>
    <xf numFmtId="2" fontId="38" fillId="15" borderId="0" xfId="6" applyNumberFormat="1" applyFont="1" applyFill="1" applyBorder="1" applyAlignment="1">
      <alignment horizontal="center" vertical="center"/>
    </xf>
    <xf numFmtId="175" fontId="38" fillId="15" borderId="0" xfId="7" applyNumberFormat="1" applyFont="1" applyFill="1" applyBorder="1" applyAlignment="1">
      <alignment horizontal="center" vertical="center"/>
    </xf>
    <xf numFmtId="177" fontId="39" fillId="11" borderId="0" xfId="6" applyNumberFormat="1" applyFont="1" applyFill="1" applyBorder="1" applyAlignment="1">
      <alignment horizontal="center" vertical="center"/>
    </xf>
    <xf numFmtId="2" fontId="39" fillId="5" borderId="20" xfId="6" applyNumberFormat="1" applyFont="1" applyFill="1" applyBorder="1" applyAlignment="1">
      <alignment horizontal="center" vertical="center"/>
    </xf>
    <xf numFmtId="175" fontId="39" fillId="5" borderId="20" xfId="7" applyNumberFormat="1" applyFont="1" applyFill="1" applyBorder="1" applyAlignment="1">
      <alignment horizontal="center" vertical="center"/>
    </xf>
    <xf numFmtId="2" fontId="39" fillId="5" borderId="21" xfId="6" applyNumberFormat="1" applyFont="1" applyFill="1" applyBorder="1" applyAlignment="1">
      <alignment horizontal="center" vertical="center"/>
    </xf>
    <xf numFmtId="175" fontId="40" fillId="5" borderId="21" xfId="7" applyNumberFormat="1" applyFont="1" applyFill="1" applyBorder="1" applyAlignment="1">
      <alignment horizontal="center" vertical="center"/>
    </xf>
    <xf numFmtId="2" fontId="40" fillId="5" borderId="21" xfId="6" applyNumberFormat="1" applyFont="1" applyFill="1" applyBorder="1" applyAlignment="1">
      <alignment horizontal="center" vertical="center"/>
    </xf>
    <xf numFmtId="175" fontId="39" fillId="5" borderId="21" xfId="7" applyNumberFormat="1" applyFont="1" applyFill="1" applyBorder="1" applyAlignment="1">
      <alignment horizontal="center" vertical="center"/>
    </xf>
    <xf numFmtId="175" fontId="39" fillId="5" borderId="0" xfId="7" applyNumberFormat="1" applyFont="1" applyFill="1" applyBorder="1" applyAlignment="1">
      <alignment horizontal="center" vertical="center"/>
    </xf>
    <xf numFmtId="2" fontId="39" fillId="5" borderId="0" xfId="6" applyNumberFormat="1" applyFont="1" applyFill="1" applyBorder="1" applyAlignment="1">
      <alignment horizontal="center" vertical="center"/>
    </xf>
    <xf numFmtId="2" fontId="39" fillId="5" borderId="20" xfId="8" applyNumberFormat="1" applyFont="1" applyFill="1" applyBorder="1" applyAlignment="1">
      <alignment horizontal="center" vertical="center"/>
    </xf>
    <xf numFmtId="2" fontId="39" fillId="5" borderId="21" xfId="8" applyNumberFormat="1" applyFont="1" applyFill="1" applyBorder="1" applyAlignment="1">
      <alignment horizontal="center" vertical="center"/>
    </xf>
    <xf numFmtId="2" fontId="39" fillId="5" borderId="0" xfId="8" applyNumberFormat="1" applyFont="1" applyFill="1" applyBorder="1" applyAlignment="1">
      <alignment horizontal="center" vertical="center"/>
    </xf>
    <xf numFmtId="176" fontId="38" fillId="28" borderId="0" xfId="8" applyNumberFormat="1" applyFont="1" applyFill="1" applyBorder="1" applyAlignment="1">
      <alignment horizontal="center" vertical="center"/>
    </xf>
    <xf numFmtId="0" fontId="0" fillId="3" borderId="0" xfId="0" applyFill="1"/>
    <xf numFmtId="0" fontId="0" fillId="31" borderId="0" xfId="0" applyFill="1"/>
    <xf numFmtId="2" fontId="0" fillId="20" borderId="14" xfId="0" applyNumberFormat="1" applyFill="1" applyBorder="1"/>
    <xf numFmtId="2" fontId="0" fillId="24" borderId="14" xfId="0" applyNumberFormat="1" applyFill="1" applyBorder="1"/>
    <xf numFmtId="2" fontId="0" fillId="29" borderId="0" xfId="0" applyNumberFormat="1" applyFill="1"/>
    <xf numFmtId="0" fontId="0" fillId="0" borderId="0" xfId="0" applyFont="1"/>
    <xf numFmtId="0" fontId="0" fillId="17" borderId="0" xfId="0" applyFill="1"/>
    <xf numFmtId="0" fontId="4" fillId="22" borderId="0" xfId="0" applyFont="1" applyFill="1"/>
    <xf numFmtId="0" fontId="4" fillId="0" borderId="0" xfId="0" applyFont="1" applyFill="1"/>
    <xf numFmtId="0" fontId="2" fillId="4" borderId="0" xfId="0" applyFont="1" applyFill="1"/>
    <xf numFmtId="175" fontId="0" fillId="0" borderId="0" xfId="1" applyNumberFormat="1" applyFont="1"/>
    <xf numFmtId="175" fontId="24" fillId="0" borderId="0" xfId="1" applyNumberFormat="1" applyFont="1"/>
    <xf numFmtId="175" fontId="28" fillId="0" borderId="0" xfId="1" applyNumberFormat="1" applyFont="1"/>
    <xf numFmtId="0" fontId="4" fillId="0" borderId="14" xfId="0" applyFont="1" applyBorder="1"/>
    <xf numFmtId="175" fontId="0" fillId="0" borderId="14" xfId="1" applyNumberFormat="1" applyFont="1" applyBorder="1"/>
    <xf numFmtId="175" fontId="24" fillId="0" borderId="14" xfId="1" applyNumberFormat="1" applyFont="1" applyBorder="1"/>
    <xf numFmtId="175" fontId="28" fillId="0" borderId="14" xfId="1" applyNumberFormat="1" applyFont="1" applyBorder="1"/>
    <xf numFmtId="0" fontId="0" fillId="9" borderId="14" xfId="0" applyFill="1" applyBorder="1"/>
    <xf numFmtId="0" fontId="4" fillId="9" borderId="14" xfId="0" applyFont="1" applyFill="1" applyBorder="1"/>
    <xf numFmtId="0" fontId="0" fillId="32" borderId="14" xfId="0" applyFill="1" applyBorder="1"/>
    <xf numFmtId="0" fontId="4" fillId="32" borderId="14" xfId="0" applyFont="1" applyFill="1" applyBorder="1"/>
    <xf numFmtId="0" fontId="0" fillId="21" borderId="14" xfId="0" applyFill="1" applyBorder="1"/>
    <xf numFmtId="0" fontId="4" fillId="21" borderId="14" xfId="0" applyFont="1" applyFill="1" applyBorder="1"/>
    <xf numFmtId="175" fontId="0" fillId="0" borderId="14" xfId="0" applyNumberFormat="1" applyBorder="1"/>
    <xf numFmtId="43" fontId="0" fillId="0" borderId="14" xfId="0" applyNumberFormat="1" applyBorder="1"/>
    <xf numFmtId="0" fontId="1" fillId="0" borderId="0" xfId="9" applyFill="1" applyBorder="1" applyAlignment="1">
      <alignment wrapText="1"/>
    </xf>
    <xf numFmtId="0" fontId="42" fillId="30" borderId="14" xfId="9" applyFont="1" applyFill="1" applyBorder="1" applyAlignment="1">
      <alignment horizontal="center"/>
    </xf>
    <xf numFmtId="0" fontId="37" fillId="33" borderId="25" xfId="9" applyFont="1" applyFill="1" applyBorder="1"/>
    <xf numFmtId="0" fontId="43" fillId="3" borderId="0" xfId="9" applyFont="1" applyFill="1" applyBorder="1" applyAlignment="1">
      <alignment horizontal="center"/>
    </xf>
    <xf numFmtId="2" fontId="1" fillId="5" borderId="14" xfId="9" applyNumberFormat="1" applyFill="1" applyBorder="1" applyAlignment="1">
      <alignment horizontal="center"/>
    </xf>
    <xf numFmtId="2" fontId="1" fillId="5" borderId="22" xfId="9" applyNumberFormat="1" applyFill="1" applyBorder="1" applyAlignment="1">
      <alignment horizontal="center"/>
    </xf>
    <xf numFmtId="0" fontId="37" fillId="33" borderId="26" xfId="9" applyFont="1" applyFill="1" applyBorder="1"/>
    <xf numFmtId="0" fontId="43" fillId="3" borderId="27" xfId="9" applyFont="1" applyFill="1" applyBorder="1" applyAlignment="1">
      <alignment horizontal="center"/>
    </xf>
    <xf numFmtId="0" fontId="1" fillId="0" borderId="27" xfId="9" applyFill="1" applyBorder="1" applyAlignment="1">
      <alignment wrapText="1"/>
    </xf>
    <xf numFmtId="0" fontId="1" fillId="0" borderId="28" xfId="9" applyFill="1" applyBorder="1" applyAlignment="1">
      <alignment wrapText="1"/>
    </xf>
    <xf numFmtId="0" fontId="0" fillId="0" borderId="27" xfId="0" applyBorder="1"/>
    <xf numFmtId="0" fontId="42" fillId="30" borderId="14" xfId="9" applyFont="1" applyFill="1" applyBorder="1" applyAlignment="1">
      <alignment horizontal="center" vertical="center" wrapText="1"/>
    </xf>
    <xf numFmtId="1" fontId="1" fillId="5" borderId="14" xfId="9" applyNumberFormat="1" applyFill="1" applyBorder="1" applyAlignment="1">
      <alignment horizontal="center"/>
    </xf>
    <xf numFmtId="1" fontId="1" fillId="34" borderId="14" xfId="9" applyNumberFormat="1" applyFill="1" applyBorder="1" applyAlignment="1">
      <alignment horizontal="center"/>
    </xf>
    <xf numFmtId="0" fontId="46" fillId="0" borderId="0" xfId="11" applyFont="1" applyFill="1" applyAlignment="1">
      <alignment horizontal="center"/>
    </xf>
    <xf numFmtId="0" fontId="46" fillId="0" borderId="0" xfId="11" applyFont="1" applyFill="1"/>
    <xf numFmtId="0" fontId="46" fillId="5" borderId="0" xfId="11" applyFont="1" applyFill="1"/>
    <xf numFmtId="0" fontId="47" fillId="0" borderId="0" xfId="11" applyNumberFormat="1" applyFont="1" applyFill="1"/>
    <xf numFmtId="0" fontId="49" fillId="0" borderId="0" xfId="11" applyFont="1" applyFill="1" applyBorder="1" applyAlignment="1">
      <alignment horizontal="center" vertical="center"/>
    </xf>
    <xf numFmtId="0" fontId="49" fillId="0" borderId="0" xfId="11" applyFont="1" applyFill="1" applyBorder="1" applyAlignment="1">
      <alignment horizontal="center"/>
    </xf>
    <xf numFmtId="0" fontId="48" fillId="0" borderId="23" xfId="11" applyFont="1" applyFill="1" applyBorder="1" applyAlignment="1">
      <alignment horizontal="right"/>
    </xf>
    <xf numFmtId="0" fontId="48" fillId="0" borderId="23" xfId="11" applyFont="1" applyFill="1" applyBorder="1" applyAlignment="1">
      <alignment horizontal="right" vertical="center" wrapText="1"/>
    </xf>
    <xf numFmtId="0" fontId="49" fillId="0" borderId="23" xfId="11" applyFont="1" applyFill="1" applyBorder="1" applyAlignment="1">
      <alignment horizontal="center" vertical="center"/>
    </xf>
    <xf numFmtId="0" fontId="49" fillId="0" borderId="23" xfId="11" applyFont="1" applyFill="1" applyBorder="1" applyAlignment="1">
      <alignment horizontal="center" vertical="center" wrapText="1"/>
    </xf>
    <xf numFmtId="0" fontId="49" fillId="0" borderId="0" xfId="11" applyFont="1" applyFill="1" applyBorder="1" applyAlignment="1">
      <alignment horizontal="center" vertical="center" wrapText="1"/>
    </xf>
    <xf numFmtId="0" fontId="49" fillId="0" borderId="0" xfId="11" applyFont="1" applyFill="1" applyBorder="1" applyAlignment="1">
      <alignment horizontal="right" vertical="center" wrapText="1"/>
    </xf>
    <xf numFmtId="0" fontId="46" fillId="0" borderId="0" xfId="11" applyFont="1" applyFill="1" applyAlignment="1">
      <alignment vertical="center"/>
    </xf>
    <xf numFmtId="0" fontId="48" fillId="0" borderId="0" xfId="11" applyFont="1" applyFill="1" applyBorder="1" applyAlignment="1">
      <alignment horizontal="center" vertical="center" wrapText="1"/>
    </xf>
    <xf numFmtId="0" fontId="48" fillId="0" borderId="0" xfId="11" applyFont="1" applyFill="1" applyBorder="1" applyAlignment="1">
      <alignment horizontal="right"/>
    </xf>
    <xf numFmtId="0" fontId="49" fillId="0" borderId="0" xfId="11" applyFont="1" applyFill="1" applyBorder="1" applyAlignment="1">
      <alignment horizontal="right"/>
    </xf>
    <xf numFmtId="0" fontId="49" fillId="5" borderId="0" xfId="11" applyFont="1" applyFill="1" applyBorder="1" applyAlignment="1">
      <alignment horizontal="right"/>
    </xf>
    <xf numFmtId="0" fontId="49" fillId="5" borderId="0" xfId="11" applyFont="1" applyFill="1" applyBorder="1" applyAlignment="1">
      <alignment horizontal="right" vertical="center" wrapText="1"/>
    </xf>
    <xf numFmtId="0" fontId="48" fillId="5" borderId="0" xfId="11" applyFont="1" applyFill="1" applyBorder="1" applyAlignment="1">
      <alignment horizontal="right"/>
    </xf>
    <xf numFmtId="0" fontId="48" fillId="0" borderId="0" xfId="11" applyNumberFormat="1" applyFont="1" applyFill="1" applyBorder="1" applyAlignment="1">
      <alignment vertical="center"/>
    </xf>
    <xf numFmtId="0" fontId="48" fillId="0" borderId="0" xfId="11" applyFont="1" applyFill="1" applyBorder="1" applyAlignment="1"/>
    <xf numFmtId="0" fontId="46" fillId="0" borderId="0" xfId="11" applyFont="1" applyFill="1" applyBorder="1" applyAlignment="1">
      <alignment horizontal="center" vertical="center" wrapText="1"/>
    </xf>
    <xf numFmtId="0" fontId="46" fillId="0" borderId="0" xfId="11" applyFont="1" applyFill="1" applyBorder="1" applyAlignment="1">
      <alignment horizontal="center"/>
    </xf>
    <xf numFmtId="0" fontId="50" fillId="0" borderId="0" xfId="11" applyFont="1" applyFill="1" applyBorder="1" applyAlignment="1">
      <alignment horizontal="center"/>
    </xf>
    <xf numFmtId="0" fontId="50" fillId="0" borderId="0" xfId="11" applyFont="1" applyFill="1" applyBorder="1"/>
    <xf numFmtId="0" fontId="50" fillId="5" borderId="0" xfId="11" applyFont="1" applyFill="1" applyBorder="1" applyAlignment="1">
      <alignment horizontal="center"/>
    </xf>
    <xf numFmtId="0" fontId="50" fillId="5" borderId="0" xfId="11" applyFont="1" applyFill="1" applyBorder="1"/>
    <xf numFmtId="0" fontId="46" fillId="5" borderId="0" xfId="11" applyFont="1" applyFill="1" applyBorder="1" applyAlignment="1">
      <alignment horizontal="center"/>
    </xf>
    <xf numFmtId="0" fontId="46" fillId="0" borderId="0" xfId="11" applyFont="1" applyFill="1" applyBorder="1"/>
    <xf numFmtId="0" fontId="46" fillId="0" borderId="0" xfId="11" applyNumberFormat="1" applyFont="1" applyFill="1" applyBorder="1" applyAlignment="1">
      <alignment horizontal="center"/>
    </xf>
    <xf numFmtId="4" fontId="46" fillId="0" borderId="0" xfId="11" applyNumberFormat="1" applyFont="1" applyFill="1" applyBorder="1"/>
    <xf numFmtId="4" fontId="48" fillId="0" borderId="0" xfId="11" applyNumberFormat="1" applyFont="1" applyFill="1" applyBorder="1"/>
    <xf numFmtId="168" fontId="46" fillId="0" borderId="0" xfId="11" applyNumberFormat="1" applyFont="1" applyFill="1" applyBorder="1"/>
    <xf numFmtId="168" fontId="46" fillId="5" borderId="0" xfId="11" applyNumberFormat="1" applyFont="1" applyFill="1" applyBorder="1"/>
    <xf numFmtId="168" fontId="48" fillId="5" borderId="0" xfId="11" applyNumberFormat="1" applyFont="1" applyFill="1" applyBorder="1"/>
    <xf numFmtId="168" fontId="50" fillId="35" borderId="0" xfId="11" applyNumberFormat="1" applyFont="1" applyFill="1" applyBorder="1"/>
    <xf numFmtId="168" fontId="49" fillId="35" borderId="0" xfId="11" applyNumberFormat="1" applyFont="1" applyFill="1" applyBorder="1"/>
    <xf numFmtId="4" fontId="49" fillId="0" borderId="0" xfId="11" applyNumberFormat="1" applyFont="1" applyFill="1" applyBorder="1"/>
    <xf numFmtId="168" fontId="49" fillId="0" borderId="0" xfId="11" applyNumberFormat="1" applyFont="1" applyFill="1" applyBorder="1"/>
    <xf numFmtId="3" fontId="46" fillId="0" borderId="0" xfId="11" applyNumberFormat="1" applyFont="1" applyFill="1" applyBorder="1"/>
    <xf numFmtId="3" fontId="48" fillId="0" borderId="0" xfId="11" applyNumberFormat="1" applyFont="1" applyFill="1" applyBorder="1"/>
    <xf numFmtId="3" fontId="46" fillId="5" borderId="0" xfId="11" applyNumberFormat="1" applyFont="1" applyFill="1" applyBorder="1"/>
    <xf numFmtId="3" fontId="48" fillId="5" borderId="0" xfId="11" applyNumberFormat="1" applyFont="1" applyFill="1" applyBorder="1"/>
    <xf numFmtId="3" fontId="50" fillId="35" borderId="0" xfId="11" applyNumberFormat="1" applyFont="1" applyFill="1" applyBorder="1"/>
    <xf numFmtId="3" fontId="49" fillId="35" borderId="0" xfId="11" applyNumberFormat="1" applyFont="1" applyFill="1" applyBorder="1"/>
    <xf numFmtId="3" fontId="49" fillId="0" borderId="0" xfId="11" applyNumberFormat="1" applyFont="1" applyFill="1" applyBorder="1"/>
    <xf numFmtId="0" fontId="46" fillId="0" borderId="0" xfId="11" applyFont="1" applyFill="1" applyBorder="1" applyAlignment="1">
      <alignment horizontal="left"/>
    </xf>
    <xf numFmtId="4" fontId="46" fillId="5" borderId="0" xfId="11" applyNumberFormat="1" applyFont="1" applyFill="1" applyBorder="1"/>
    <xf numFmtId="4" fontId="48" fillId="5" borderId="0" xfId="11" applyNumberFormat="1" applyFont="1" applyFill="1" applyBorder="1"/>
    <xf numFmtId="4" fontId="50" fillId="35" borderId="0" xfId="11" applyNumberFormat="1" applyFont="1" applyFill="1" applyBorder="1"/>
    <xf numFmtId="4" fontId="49" fillId="35" borderId="0" xfId="11" applyNumberFormat="1" applyFont="1" applyFill="1" applyBorder="1"/>
    <xf numFmtId="4" fontId="50" fillId="0" borderId="0" xfId="11" applyNumberFormat="1" applyFont="1" applyFill="1" applyBorder="1"/>
    <xf numFmtId="4" fontId="50" fillId="5" borderId="0" xfId="11" applyNumberFormat="1" applyFont="1" applyFill="1" applyBorder="1"/>
    <xf numFmtId="4" fontId="50" fillId="0" borderId="0" xfId="11" applyNumberFormat="1" applyFont="1" applyFill="1" applyBorder="1" applyAlignment="1">
      <alignment horizontal="center"/>
    </xf>
    <xf numFmtId="0" fontId="46" fillId="5" borderId="0" xfId="11" applyFont="1" applyFill="1" applyBorder="1"/>
    <xf numFmtId="3" fontId="46" fillId="0" borderId="0" xfId="12" applyNumberFormat="1" applyFont="1" applyFill="1" applyBorder="1"/>
    <xf numFmtId="3" fontId="48" fillId="0" borderId="0" xfId="12" applyNumberFormat="1" applyFont="1" applyFill="1" applyBorder="1"/>
    <xf numFmtId="3" fontId="46" fillId="5" borderId="0" xfId="12" applyNumberFormat="1" applyFont="1" applyFill="1" applyBorder="1"/>
    <xf numFmtId="3" fontId="48" fillId="5" borderId="0" xfId="12" applyNumberFormat="1" applyFont="1" applyFill="1" applyBorder="1"/>
    <xf numFmtId="3" fontId="50" fillId="35" borderId="0" xfId="12" applyNumberFormat="1" applyFont="1" applyFill="1" applyBorder="1"/>
    <xf numFmtId="3" fontId="49" fillId="35" borderId="0" xfId="12" applyNumberFormat="1" applyFont="1" applyFill="1" applyBorder="1"/>
    <xf numFmtId="3" fontId="49" fillId="0" borderId="0" xfId="12" applyNumberFormat="1" applyFont="1" applyFill="1" applyBorder="1"/>
    <xf numFmtId="4" fontId="46" fillId="0" borderId="0" xfId="11" applyNumberFormat="1" applyFont="1" applyFill="1" applyBorder="1" applyAlignment="1">
      <alignment horizontal="center"/>
    </xf>
    <xf numFmtId="4" fontId="46" fillId="5" borderId="0" xfId="11" applyNumberFormat="1" applyFont="1" applyFill="1" applyBorder="1" applyAlignment="1">
      <alignment horizontal="center"/>
    </xf>
    <xf numFmtId="4" fontId="50" fillId="5" borderId="0" xfId="11" applyNumberFormat="1" applyFont="1" applyFill="1" applyBorder="1" applyAlignment="1">
      <alignment horizontal="center"/>
    </xf>
    <xf numFmtId="0" fontId="48" fillId="0" borderId="0" xfId="11" applyNumberFormat="1" applyFont="1" applyFill="1" applyBorder="1" applyAlignment="1">
      <alignment horizontal="center"/>
    </xf>
    <xf numFmtId="0" fontId="46" fillId="0" borderId="0" xfId="11" quotePrefix="1" applyFont="1" applyFill="1" applyBorder="1"/>
    <xf numFmtId="4" fontId="46" fillId="0" borderId="0" xfId="1" applyNumberFormat="1" applyFont="1" applyFill="1"/>
    <xf numFmtId="4" fontId="46" fillId="0" borderId="0" xfId="11" applyNumberFormat="1" applyFont="1" applyFill="1"/>
    <xf numFmtId="4" fontId="48" fillId="0" borderId="0" xfId="11" applyNumberFormat="1" applyFont="1" applyFill="1"/>
    <xf numFmtId="4" fontId="46" fillId="5" borderId="0" xfId="11" applyNumberFormat="1" applyFont="1" applyFill="1"/>
    <xf numFmtId="4" fontId="48" fillId="5" borderId="0" xfId="11" applyNumberFormat="1" applyFont="1" applyFill="1"/>
    <xf numFmtId="4" fontId="51" fillId="5" borderId="0" xfId="1" applyNumberFormat="1" applyFont="1" applyFill="1"/>
    <xf numFmtId="4" fontId="51" fillId="5" borderId="0" xfId="11" applyNumberFormat="1" applyFont="1" applyFill="1"/>
    <xf numFmtId="4" fontId="50" fillId="35" borderId="0" xfId="11" applyNumberFormat="1" applyFont="1" applyFill="1"/>
    <xf numFmtId="4" fontId="50" fillId="35" borderId="0" xfId="1" applyNumberFormat="1" applyFont="1" applyFill="1"/>
    <xf numFmtId="4" fontId="49" fillId="35" borderId="0" xfId="11" applyNumberFormat="1" applyFont="1" applyFill="1"/>
    <xf numFmtId="4" fontId="49" fillId="0" borderId="0" xfId="11" applyNumberFormat="1" applyFont="1" applyFill="1"/>
    <xf numFmtId="0" fontId="48" fillId="0" borderId="0" xfId="11" applyFont="1" applyFill="1"/>
    <xf numFmtId="0" fontId="46" fillId="0" borderId="0" xfId="11" applyFont="1" applyFill="1" applyBorder="1" applyAlignment="1">
      <alignment horizontal="right"/>
    </xf>
    <xf numFmtId="0" fontId="46" fillId="0" borderId="0" xfId="11" applyFont="1" applyFill="1" applyBorder="1" applyAlignment="1">
      <alignment horizontal="left" indent="1"/>
    </xf>
    <xf numFmtId="4" fontId="50" fillId="0" borderId="0" xfId="11" applyNumberFormat="1" applyFont="1" applyFill="1"/>
    <xf numFmtId="4" fontId="50" fillId="0" borderId="0" xfId="1" applyNumberFormat="1" applyFont="1" applyFill="1"/>
    <xf numFmtId="4" fontId="50" fillId="5" borderId="0" xfId="1" applyNumberFormat="1" applyFont="1" applyFill="1"/>
    <xf numFmtId="4" fontId="46" fillId="5" borderId="0" xfId="1" applyNumberFormat="1" applyFont="1" applyFill="1"/>
    <xf numFmtId="4" fontId="49" fillId="5" borderId="0" xfId="11" applyNumberFormat="1" applyFont="1" applyFill="1"/>
    <xf numFmtId="179" fontId="46" fillId="0" borderId="0" xfId="11" applyNumberFormat="1" applyFont="1" applyFill="1"/>
    <xf numFmtId="179" fontId="52" fillId="0" borderId="0" xfId="13" applyNumberFormat="1" applyFont="1" applyFill="1"/>
    <xf numFmtId="180" fontId="0" fillId="0" borderId="0" xfId="0" applyNumberFormat="1"/>
    <xf numFmtId="180" fontId="52" fillId="5" borderId="0" xfId="13" applyNumberFormat="1" applyFont="1" applyFill="1"/>
    <xf numFmtId="180" fontId="11" fillId="5" borderId="0" xfId="13" applyNumberFormat="1" applyFont="1" applyFill="1"/>
    <xf numFmtId="180" fontId="52" fillId="0" borderId="0" xfId="13" applyNumberFormat="1" applyFont="1" applyFill="1"/>
    <xf numFmtId="2" fontId="53" fillId="35" borderId="0" xfId="13" applyNumberFormat="1" applyFont="1" applyFill="1"/>
    <xf numFmtId="174" fontId="46" fillId="0" borderId="0" xfId="11" applyNumberFormat="1" applyFont="1" applyFill="1"/>
    <xf numFmtId="0" fontId="54" fillId="0" borderId="0" xfId="0" applyFont="1"/>
    <xf numFmtId="4" fontId="50" fillId="5" borderId="0" xfId="11" applyNumberFormat="1" applyFont="1" applyFill="1"/>
    <xf numFmtId="179" fontId="50" fillId="0" borderId="0" xfId="11" applyNumberFormat="1" applyFont="1" applyFill="1" applyBorder="1"/>
    <xf numFmtId="179" fontId="50" fillId="5" borderId="0" xfId="11" applyNumberFormat="1" applyFont="1" applyFill="1" applyBorder="1"/>
    <xf numFmtId="179" fontId="46" fillId="0" borderId="0" xfId="11" applyNumberFormat="1" applyFont="1" applyFill="1" applyBorder="1"/>
    <xf numFmtId="179" fontId="46" fillId="5" borderId="0" xfId="11" applyNumberFormat="1" applyFont="1" applyFill="1" applyBorder="1"/>
    <xf numFmtId="181" fontId="48" fillId="5" borderId="0" xfId="1" applyNumberFormat="1" applyFont="1" applyFill="1"/>
    <xf numFmtId="181" fontId="46" fillId="0" borderId="0" xfId="1" applyNumberFormat="1" applyFont="1" applyFill="1"/>
    <xf numFmtId="4" fontId="49" fillId="0" borderId="0" xfId="1" applyNumberFormat="1" applyFont="1" applyFill="1"/>
    <xf numFmtId="182" fontId="49" fillId="0" borderId="0" xfId="1" applyNumberFormat="1" applyFont="1" applyFill="1"/>
    <xf numFmtId="168" fontId="50" fillId="0" borderId="0" xfId="11" applyNumberFormat="1" applyFont="1" applyFill="1" applyBorder="1"/>
    <xf numFmtId="181" fontId="50" fillId="0" borderId="0" xfId="11" applyNumberFormat="1" applyFont="1" applyFill="1"/>
    <xf numFmtId="179" fontId="55" fillId="0" borderId="0" xfId="11" applyNumberFormat="1" applyFont="1" applyFill="1" applyBorder="1"/>
    <xf numFmtId="181" fontId="46" fillId="0" borderId="0" xfId="11" applyNumberFormat="1" applyFont="1" applyFill="1"/>
    <xf numFmtId="4" fontId="48" fillId="0" borderId="0" xfId="1" applyNumberFormat="1" applyFont="1" applyFill="1"/>
    <xf numFmtId="4" fontId="48" fillId="5" borderId="0" xfId="1" applyNumberFormat="1" applyFont="1" applyFill="1"/>
    <xf numFmtId="4" fontId="56" fillId="0" borderId="0" xfId="11" applyNumberFormat="1" applyFont="1" applyFill="1"/>
    <xf numFmtId="2" fontId="45" fillId="0" borderId="0" xfId="10" applyNumberFormat="1" applyFont="1" applyFill="1" applyBorder="1"/>
    <xf numFmtId="2" fontId="45" fillId="5" borderId="0" xfId="10" applyNumberFormat="1" applyFont="1" applyFill="1" applyBorder="1"/>
    <xf numFmtId="4" fontId="56" fillId="5" borderId="0" xfId="11" applyNumberFormat="1" applyFont="1" applyFill="1"/>
    <xf numFmtId="2" fontId="48" fillId="5" borderId="0" xfId="10" applyNumberFormat="1" applyFont="1" applyFill="1" applyBorder="1"/>
    <xf numFmtId="10" fontId="49" fillId="0" borderId="0" xfId="10" applyNumberFormat="1" applyFont="1" applyFill="1" applyBorder="1"/>
    <xf numFmtId="4" fontId="57" fillId="0" borderId="0" xfId="11" applyNumberFormat="1" applyFont="1" applyFill="1"/>
    <xf numFmtId="164" fontId="46" fillId="0" borderId="0" xfId="11" applyNumberFormat="1" applyFont="1" applyFill="1" applyBorder="1" applyAlignment="1">
      <alignment horizontal="center"/>
    </xf>
    <xf numFmtId="0" fontId="58" fillId="0" borderId="0" xfId="0" applyFont="1" applyBorder="1" applyAlignment="1">
      <alignment horizontal="left" indent="1"/>
    </xf>
    <xf numFmtId="164" fontId="46" fillId="0" borderId="0" xfId="11" applyNumberFormat="1" applyFont="1" applyFill="1" applyBorder="1"/>
    <xf numFmtId="164" fontId="46" fillId="0" borderId="0" xfId="11" applyNumberFormat="1" applyFont="1" applyFill="1"/>
    <xf numFmtId="0" fontId="46" fillId="0" borderId="0" xfId="11" applyNumberFormat="1" applyFont="1" applyFill="1" applyAlignment="1">
      <alignment horizontal="center"/>
    </xf>
    <xf numFmtId="0" fontId="58" fillId="0" borderId="0" xfId="0" applyFont="1" applyAlignment="1">
      <alignment horizontal="left" indent="1"/>
    </xf>
    <xf numFmtId="0" fontId="46" fillId="0" borderId="0" xfId="11" applyNumberFormat="1" applyFont="1" applyFill="1" applyAlignment="1"/>
    <xf numFmtId="0" fontId="46" fillId="0" borderId="0" xfId="11" applyFont="1" applyFill="1" applyBorder="1" applyAlignment="1">
      <alignment horizontal="left" indent="2"/>
    </xf>
    <xf numFmtId="3" fontId="46" fillId="0" borderId="0" xfId="11" applyNumberFormat="1" applyFont="1" applyFill="1"/>
    <xf numFmtId="2" fontId="46" fillId="0" borderId="0" xfId="11" applyNumberFormat="1" applyFont="1" applyFill="1"/>
    <xf numFmtId="180" fontId="46" fillId="0" borderId="0" xfId="11" applyNumberFormat="1" applyFont="1" applyFill="1"/>
    <xf numFmtId="1" fontId="46" fillId="0" borderId="0" xfId="11" applyNumberFormat="1" applyFont="1" applyFill="1"/>
    <xf numFmtId="0" fontId="46" fillId="0" borderId="0" xfId="11" applyNumberFormat="1" applyFont="1" applyFill="1"/>
    <xf numFmtId="2" fontId="0" fillId="24" borderId="0" xfId="0" applyNumberFormat="1" applyFill="1"/>
    <xf numFmtId="1" fontId="0" fillId="24" borderId="0" xfId="0" applyNumberFormat="1" applyFill="1"/>
    <xf numFmtId="0" fontId="0" fillId="24" borderId="0" xfId="0" applyFill="1"/>
    <xf numFmtId="0" fontId="46" fillId="24" borderId="0" xfId="11" applyFont="1" applyFill="1"/>
    <xf numFmtId="0" fontId="46" fillId="16" borderId="0" xfId="11" applyFont="1" applyFill="1"/>
    <xf numFmtId="0" fontId="48" fillId="16" borderId="0" xfId="11" applyFont="1" applyFill="1"/>
    <xf numFmtId="0" fontId="47" fillId="24" borderId="0" xfId="11" applyFont="1" applyFill="1"/>
    <xf numFmtId="0" fontId="59" fillId="36" borderId="0" xfId="11" applyFont="1" applyFill="1"/>
    <xf numFmtId="2" fontId="53" fillId="21" borderId="0" xfId="13" applyNumberFormat="1" applyFont="1" applyFill="1"/>
    <xf numFmtId="0" fontId="46" fillId="19" borderId="0" xfId="11" applyFont="1" applyFill="1"/>
    <xf numFmtId="0" fontId="48" fillId="19" borderId="0" xfId="11" applyFont="1" applyFill="1"/>
    <xf numFmtId="0" fontId="49" fillId="0" borderId="23" xfId="11" applyFont="1" applyFill="1" applyBorder="1" applyAlignment="1">
      <alignment horizontal="right"/>
    </xf>
    <xf numFmtId="0" fontId="48" fillId="0" borderId="0" xfId="11" applyFont="1" applyFill="1" applyBorder="1" applyAlignment="1">
      <alignment horizontal="right" vertical="center" wrapText="1"/>
    </xf>
    <xf numFmtId="168" fontId="48" fillId="0" borderId="0" xfId="11" applyNumberFormat="1" applyFont="1" applyFill="1" applyBorder="1"/>
    <xf numFmtId="4" fontId="46" fillId="0" borderId="0" xfId="12" applyNumberFormat="1" applyFont="1" applyFill="1" applyBorder="1"/>
    <xf numFmtId="4" fontId="48" fillId="0" borderId="0" xfId="12" applyNumberFormat="1" applyFont="1" applyFill="1" applyBorder="1"/>
    <xf numFmtId="4" fontId="50" fillId="0" borderId="0" xfId="12" applyNumberFormat="1" applyFont="1" applyFill="1" applyBorder="1"/>
    <xf numFmtId="4" fontId="49" fillId="0" borderId="0" xfId="12" applyNumberFormat="1" applyFont="1" applyFill="1" applyBorder="1"/>
    <xf numFmtId="3" fontId="50" fillId="0" borderId="0" xfId="12" applyNumberFormat="1" applyFont="1" applyFill="1" applyBorder="1"/>
    <xf numFmtId="171" fontId="46" fillId="0" borderId="0" xfId="4" applyNumberFormat="1" applyFont="1" applyFill="1"/>
    <xf numFmtId="171" fontId="48" fillId="0" borderId="0" xfId="4" applyNumberFormat="1" applyFont="1" applyFill="1"/>
    <xf numFmtId="181" fontId="48" fillId="0" borderId="0" xfId="11" applyNumberFormat="1" applyFont="1" applyFill="1" applyBorder="1"/>
    <xf numFmtId="10" fontId="48" fillId="0" borderId="0" xfId="10" applyNumberFormat="1" applyFont="1" applyFill="1" applyBorder="1"/>
    <xf numFmtId="3" fontId="50" fillId="0" borderId="0" xfId="11" applyNumberFormat="1" applyFont="1" applyFill="1"/>
    <xf numFmtId="0" fontId="0" fillId="35" borderId="0" xfId="0" applyFill="1"/>
    <xf numFmtId="43" fontId="31" fillId="0" borderId="0" xfId="1" applyNumberFormat="1" applyFont="1"/>
    <xf numFmtId="165" fontId="5" fillId="5" borderId="0" xfId="3" applyNumberFormat="1" applyFill="1" applyBorder="1"/>
    <xf numFmtId="0" fontId="49" fillId="0" borderId="23" xfId="11" applyFont="1" applyFill="1" applyBorder="1" applyAlignment="1">
      <alignment horizontal="center" vertical="center"/>
    </xf>
    <xf numFmtId="2" fontId="0" fillId="37" borderId="0" xfId="0" applyNumberFormat="1" applyFill="1"/>
    <xf numFmtId="2" fontId="0" fillId="27" borderId="0" xfId="0" applyNumberFormat="1" applyFill="1"/>
    <xf numFmtId="2" fontId="0" fillId="38" borderId="0" xfId="0" applyNumberFormat="1" applyFill="1"/>
    <xf numFmtId="2" fontId="0" fillId="22" borderId="0" xfId="0" applyNumberFormat="1" applyFill="1"/>
    <xf numFmtId="0" fontId="37" fillId="6" borderId="0" xfId="6" applyFont="1" applyFill="1" applyAlignment="1">
      <alignment horizontal="center" vertical="center"/>
    </xf>
    <xf numFmtId="0" fontId="41" fillId="6" borderId="0" xfId="6" applyFont="1" applyFill="1" applyAlignment="1">
      <alignment horizontal="center" vertical="center"/>
    </xf>
    <xf numFmtId="183" fontId="0" fillId="35" borderId="0" xfId="0" applyNumberFormat="1" applyFill="1"/>
    <xf numFmtId="183" fontId="0" fillId="0" borderId="0" xfId="0" applyNumberFormat="1"/>
    <xf numFmtId="4" fontId="14" fillId="5" borderId="30" xfId="5" applyNumberFormat="1" applyFont="1" applyFill="1" applyBorder="1" applyAlignment="1">
      <alignment vertical="center"/>
    </xf>
    <xf numFmtId="0" fontId="0" fillId="14" borderId="0" xfId="0" applyFill="1"/>
    <xf numFmtId="183" fontId="0" fillId="14" borderId="0" xfId="0" applyNumberFormat="1" applyFill="1"/>
    <xf numFmtId="0" fontId="2" fillId="18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15" xfId="0" applyFont="1" applyFill="1" applyBorder="1" applyAlignment="1">
      <alignment horizontal="center" vertical="center"/>
    </xf>
    <xf numFmtId="0" fontId="2" fillId="18" borderId="18" xfId="0" applyFont="1" applyFill="1" applyBorder="1" applyAlignment="1">
      <alignment horizontal="center" vertical="center"/>
    </xf>
    <xf numFmtId="0" fontId="37" fillId="6" borderId="0" xfId="6" applyFont="1" applyFill="1" applyBorder="1" applyAlignment="1">
      <alignment horizontal="center" vertical="center" wrapText="1"/>
    </xf>
    <xf numFmtId="0" fontId="36" fillId="27" borderId="0" xfId="6" applyFont="1" applyFill="1" applyBorder="1" applyAlignment="1">
      <alignment horizontal="center" vertical="center"/>
    </xf>
    <xf numFmtId="0" fontId="42" fillId="30" borderId="22" xfId="9" applyFont="1" applyFill="1" applyBorder="1" applyAlignment="1">
      <alignment horizontal="center" vertical="center"/>
    </xf>
    <xf numFmtId="0" fontId="42" fillId="30" borderId="23" xfId="9" applyFont="1" applyFill="1" applyBorder="1" applyAlignment="1">
      <alignment horizontal="center" vertical="center"/>
    </xf>
    <xf numFmtId="0" fontId="42" fillId="30" borderId="24" xfId="9" applyFont="1" applyFill="1" applyBorder="1" applyAlignment="1">
      <alignment horizontal="center" vertical="center"/>
    </xf>
    <xf numFmtId="0" fontId="48" fillId="0" borderId="23" xfId="11" applyFont="1" applyFill="1" applyBorder="1" applyAlignment="1">
      <alignment horizontal="center"/>
    </xf>
    <xf numFmtId="178" fontId="45" fillId="0" borderId="0" xfId="11" quotePrefix="1" applyNumberFormat="1" applyFont="1" applyFill="1" applyAlignment="1">
      <alignment horizontal="left"/>
    </xf>
    <xf numFmtId="0" fontId="48" fillId="0" borderId="29" xfId="11" applyFont="1" applyFill="1" applyBorder="1" applyAlignment="1">
      <alignment horizontal="center" vertical="center" wrapText="1"/>
    </xf>
    <xf numFmtId="0" fontId="48" fillId="0" borderId="27" xfId="11" applyFont="1" applyFill="1" applyBorder="1" applyAlignment="1">
      <alignment horizontal="center" vertical="center" wrapText="1"/>
    </xf>
    <xf numFmtId="0" fontId="49" fillId="0" borderId="23" xfId="11" applyFont="1" applyFill="1" applyBorder="1" applyAlignment="1">
      <alignment horizontal="center" vertical="center"/>
    </xf>
    <xf numFmtId="0" fontId="49" fillId="0" borderId="23" xfId="11" applyFont="1" applyFill="1" applyBorder="1" applyAlignment="1">
      <alignment horizontal="center"/>
    </xf>
    <xf numFmtId="0" fontId="0" fillId="0" borderId="0" xfId="0" applyNumberFormat="1"/>
  </cellXfs>
  <cellStyles count="14">
    <cellStyle name="Comma" xfId="1" builtinId="3"/>
    <cellStyle name="Comma [0]" xfId="2" builtinId="6"/>
    <cellStyle name="Comma [0] 2 3" xfId="4"/>
    <cellStyle name="Comma 2 2 2 2 2 2" xfId="7"/>
    <cellStyle name="Comma 2 3 3 2 2" xfId="12"/>
    <cellStyle name="Normal" xfId="0" builtinId="0"/>
    <cellStyle name="Normal 10" xfId="13"/>
    <cellStyle name="Normal 2 2" xfId="5"/>
    <cellStyle name="Normal 3" xfId="9"/>
    <cellStyle name="Normal 3 3" xfId="3"/>
    <cellStyle name="Normal 4" xfId="11"/>
    <cellStyle name="Normal 6 2 2 2 2 3 2" xfId="6"/>
    <cellStyle name="Normal 6 2 3 2 3 2" xfId="8"/>
    <cellStyle name="Percent" xfId="10" builtinId="5"/>
  </cellStyles>
  <dxfs count="0"/>
  <tableStyles count="0" defaultTableStyle="TableStyleMedium2" defaultPivotStyle="PivotStyleLight16"/>
  <colors>
    <mruColors>
      <color rgb="FF005596"/>
      <color rgb="FF73757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1-4C12-87E5-97ED8C4AA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Graph'!$C$3:$C$30</c:f>
              <c:numCache>
                <c:formatCode>0.00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DC1-4C12-87E5-97ED8C4AA5E6}"/>
            </c:ext>
          </c:extLst>
        </c:ser>
        <c:ser>
          <c:idx val="3"/>
          <c:order val="2"/>
          <c:tx>
            <c:strRef>
              <c:f>'Database Graph'!$E$2</c:f>
              <c:strCache>
                <c:ptCount val="1"/>
                <c:pt idx="0">
                  <c:v>YoY-Base Jan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1-4C12-87E5-97ED8C4AA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Graph'!$E$3:$E$30</c:f>
              <c:numCache>
                <c:formatCode>0.00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5.0597641371154367</c:v>
                </c:pt>
                <c:pt idx="9">
                  <c:v>5.0521484971922064</c:v>
                </c:pt>
                <c:pt idx="10">
                  <c:v>5.0064332574038133</c:v>
                </c:pt>
                <c:pt idx="11">
                  <c:v>4.9571582787463626</c:v>
                </c:pt>
                <c:pt idx="12">
                  <c:v>2.9721738658076333</c:v>
                </c:pt>
                <c:pt idx="13">
                  <c:v>-5.3222503111150274</c:v>
                </c:pt>
                <c:pt idx="14">
                  <c:v>-3.4853744862697482</c:v>
                </c:pt>
                <c:pt idx="15">
                  <c:v>-2.1947676491427615</c:v>
                </c:pt>
                <c:pt idx="16">
                  <c:v>-0.70942815212923449</c:v>
                </c:pt>
                <c:pt idx="17">
                  <c:v>7.0678091252817978</c:v>
                </c:pt>
                <c:pt idx="18">
                  <c:v>3.5085776270608307</c:v>
                </c:pt>
                <c:pt idx="19">
                  <c:v>4.8499999999999943</c:v>
                </c:pt>
                <c:pt idx="20">
                  <c:v>4.5300000000000153</c:v>
                </c:pt>
                <c:pt idx="21">
                  <c:v>5.0900000000000176</c:v>
                </c:pt>
                <c:pt idx="22">
                  <c:v>5.4099999999999966</c:v>
                </c:pt>
                <c:pt idx="23">
                  <c:v>5.1800000000000068</c:v>
                </c:pt>
                <c:pt idx="24">
                  <c:v>5.230000000000004</c:v>
                </c:pt>
                <c:pt idx="25">
                  <c:v>5.25</c:v>
                </c:pt>
                <c:pt idx="26">
                  <c:v>5.2999999999999972</c:v>
                </c:pt>
                <c:pt idx="27">
                  <c:v>5.1299999999999955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DC1-4C12-87E5-97ED8C4AA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Graph'!$D$3:$D$30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DC1-4C12-87E5-97ED8C4AA5E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Graph'!$F$3:$F$30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-0.52459490249526652</c:v>
                      </c:pt>
                      <c:pt idx="9">
                        <c:v>4.2008426491729551</c:v>
                      </c:pt>
                      <c:pt idx="10">
                        <c:v>3.0459276733290324</c:v>
                      </c:pt>
                      <c:pt idx="11">
                        <c:v>-1.7360352911772168</c:v>
                      </c:pt>
                      <c:pt idx="12">
                        <c:v>-2.405906590307012</c:v>
                      </c:pt>
                      <c:pt idx="13">
                        <c:v>-4.1925509840559982</c:v>
                      </c:pt>
                      <c:pt idx="14">
                        <c:v>5.0451574185847079</c:v>
                      </c:pt>
                      <c:pt idx="15">
                        <c:v>-0.42203604990812948</c:v>
                      </c:pt>
                      <c:pt idx="16">
                        <c:v>-0.92377359872403986</c:v>
                      </c:pt>
                      <c:pt idx="17">
                        <c:v>3.3118600599462127</c:v>
                      </c:pt>
                      <c:pt idx="18">
                        <c:v>1.5531644836931093</c:v>
                      </c:pt>
                      <c:pt idx="19">
                        <c:v>0.86844742263707531</c:v>
                      </c:pt>
                      <c:pt idx="20">
                        <c:v>-1.2261521628481091</c:v>
                      </c:pt>
                      <c:pt idx="21">
                        <c:v>3.8653341021692285</c:v>
                      </c:pt>
                      <c:pt idx="22">
                        <c:v>1.8623947875734217</c:v>
                      </c:pt>
                      <c:pt idx="23">
                        <c:v>0.64835689130981677</c:v>
                      </c:pt>
                      <c:pt idx="24">
                        <c:v>-1.179197490934655</c:v>
                      </c:pt>
                      <c:pt idx="25">
                        <c:v>3.8850747339476612</c:v>
                      </c:pt>
                      <c:pt idx="26">
                        <c:v>1.9107854739332879</c:v>
                      </c:pt>
                      <c:pt idx="27">
                        <c:v>0.48586666650902544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DC1-4C12-87E5-97ED8C4AA5E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968-41DB-B1EE-DB812A9C8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Graph'!$D$3:$D$30</c:f>
              <c:numCache>
                <c:formatCode>0.00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C968-41DB-B1EE-DB812A9C839C}"/>
            </c:ext>
          </c:extLst>
        </c:ser>
        <c:ser>
          <c:idx val="4"/>
          <c:order val="3"/>
          <c:tx>
            <c:strRef>
              <c:f>'Database Graph'!$F$2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968-41DB-B1EE-DB812A9C8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Graph'!$F$3:$F$30</c:f>
              <c:numCache>
                <c:formatCode>0.00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-0.52459490249526652</c:v>
                </c:pt>
                <c:pt idx="9">
                  <c:v>4.2008426491729551</c:v>
                </c:pt>
                <c:pt idx="10">
                  <c:v>3.0459276733290324</c:v>
                </c:pt>
                <c:pt idx="11">
                  <c:v>-1.7360352911772168</c:v>
                </c:pt>
                <c:pt idx="12">
                  <c:v>-2.405906590307012</c:v>
                </c:pt>
                <c:pt idx="13">
                  <c:v>-4.1925509840559982</c:v>
                </c:pt>
                <c:pt idx="14">
                  <c:v>5.0451574185847079</c:v>
                </c:pt>
                <c:pt idx="15">
                  <c:v>-0.42203604990812948</c:v>
                </c:pt>
                <c:pt idx="16">
                  <c:v>-0.92377359872403986</c:v>
                </c:pt>
                <c:pt idx="17">
                  <c:v>3.3118600599462127</c:v>
                </c:pt>
                <c:pt idx="18">
                  <c:v>1.5531644836931093</c:v>
                </c:pt>
                <c:pt idx="19">
                  <c:v>0.86844742263707531</c:v>
                </c:pt>
                <c:pt idx="20">
                  <c:v>-1.2261521628481091</c:v>
                </c:pt>
                <c:pt idx="21">
                  <c:v>3.8653341021692285</c:v>
                </c:pt>
                <c:pt idx="22">
                  <c:v>1.8623947875734217</c:v>
                </c:pt>
                <c:pt idx="23">
                  <c:v>0.64835689130981677</c:v>
                </c:pt>
                <c:pt idx="24">
                  <c:v>-1.179197490934655</c:v>
                </c:pt>
                <c:pt idx="25">
                  <c:v>3.8850747339476612</c:v>
                </c:pt>
                <c:pt idx="26">
                  <c:v>1.9107854739332879</c:v>
                </c:pt>
                <c:pt idx="27">
                  <c:v>0.48586666650902544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C968-41DB-B1EE-DB812A9C8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C968-41DB-B1EE-DB812A9C839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Graph'!$C$3:$C$30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C968-41DB-B1EE-DB812A9C839C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2-C968-41DB-B1EE-DB812A9C839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Graph'!$E$3:$E$30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5.0597641371154367</c:v>
                      </c:pt>
                      <c:pt idx="9">
                        <c:v>5.0521484971922064</c:v>
                      </c:pt>
                      <c:pt idx="10">
                        <c:v>5.0064332574038133</c:v>
                      </c:pt>
                      <c:pt idx="11">
                        <c:v>4.9571582787463626</c:v>
                      </c:pt>
                      <c:pt idx="12">
                        <c:v>2.9721738658076333</c:v>
                      </c:pt>
                      <c:pt idx="13">
                        <c:v>-5.3222503111150274</c:v>
                      </c:pt>
                      <c:pt idx="14">
                        <c:v>-3.4853744862697482</c:v>
                      </c:pt>
                      <c:pt idx="15">
                        <c:v>-2.1947676491427615</c:v>
                      </c:pt>
                      <c:pt idx="16">
                        <c:v>-0.70942815212923449</c:v>
                      </c:pt>
                      <c:pt idx="17">
                        <c:v>7.0678091252817978</c:v>
                      </c:pt>
                      <c:pt idx="18">
                        <c:v>3.5085776270608307</c:v>
                      </c:pt>
                      <c:pt idx="19">
                        <c:v>4.8499999999999943</c:v>
                      </c:pt>
                      <c:pt idx="20">
                        <c:v>4.5300000000000153</c:v>
                      </c:pt>
                      <c:pt idx="21">
                        <c:v>5.0900000000000176</c:v>
                      </c:pt>
                      <c:pt idx="22">
                        <c:v>5.4099999999999966</c:v>
                      </c:pt>
                      <c:pt idx="23">
                        <c:v>5.1800000000000068</c:v>
                      </c:pt>
                      <c:pt idx="24">
                        <c:v>5.230000000000004</c:v>
                      </c:pt>
                      <c:pt idx="25">
                        <c:v>5.25</c:v>
                      </c:pt>
                      <c:pt idx="26">
                        <c:v>5.2999999999999972</c:v>
                      </c:pt>
                      <c:pt idx="27">
                        <c:v>5.1299999999999955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68-41DB-B1EE-DB812A9C839C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BC-435D-A534-08AECCE1F5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Graph'!$C$35:$C$62</c:f>
              <c:numCache>
                <c:formatCode>0.00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BC-435D-A534-08AECCE1F527}"/>
            </c:ext>
          </c:extLst>
        </c:ser>
        <c:ser>
          <c:idx val="3"/>
          <c:order val="2"/>
          <c:tx>
            <c:strRef>
              <c:f>'Database Graph'!$E$34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C-435D-A534-08AECCE1F5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Graph'!$E$35:$E$62</c:f>
              <c:numCache>
                <c:formatCode>0.00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-5.5226793974931638</c:v>
                </c:pt>
                <c:pt idx="14">
                  <c:v>-4.046089841533913</c:v>
                </c:pt>
                <c:pt idx="15">
                  <c:v>-3.614344577240189</c:v>
                </c:pt>
                <c:pt idx="16">
                  <c:v>-2.2137588698932831</c:v>
                </c:pt>
                <c:pt idx="17">
                  <c:v>5.9565261829117304</c:v>
                </c:pt>
                <c:pt idx="18">
                  <c:v>1.0285789715720313</c:v>
                </c:pt>
                <c:pt idx="19">
                  <c:v>3</c:v>
                </c:pt>
                <c:pt idx="20">
                  <c:v>3.4200000000000017</c:v>
                </c:pt>
                <c:pt idx="21">
                  <c:v>4.3199999999999932</c:v>
                </c:pt>
                <c:pt idx="22">
                  <c:v>5.8200000000000074</c:v>
                </c:pt>
                <c:pt idx="23">
                  <c:v>5.1900000000000119</c:v>
                </c:pt>
                <c:pt idx="24">
                  <c:v>5.1099999999999852</c:v>
                </c:pt>
                <c:pt idx="25">
                  <c:v>5.1800000000000068</c:v>
                </c:pt>
                <c:pt idx="26">
                  <c:v>5.269999999999996</c:v>
                </c:pt>
                <c:pt idx="27">
                  <c:v>5.0400000000000205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0BC-435D-A534-08AECCE1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Graph'!$D$35:$D$62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0BC-435D-A534-08AECCE1F527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Graph'!$F$35:$F$62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-6.525484782439932</c:v>
                      </c:pt>
                      <c:pt idx="14">
                        <c:v>4.6917512115120417</c:v>
                      </c:pt>
                      <c:pt idx="15">
                        <c:v>0.49455839124834711</c:v>
                      </c:pt>
                      <c:pt idx="16">
                        <c:v>-0.56723408780187867</c:v>
                      </c:pt>
                      <c:pt idx="17">
                        <c:v>1.2845447848495013</c:v>
                      </c:pt>
                      <c:pt idx="18">
                        <c:v>-0.17737240001916632</c:v>
                      </c:pt>
                      <c:pt idx="19">
                        <c:v>2.4555588098609462</c:v>
                      </c:pt>
                      <c:pt idx="20">
                        <c:v>-0.16178009087835221</c:v>
                      </c:pt>
                      <c:pt idx="21">
                        <c:v>2.1659612449767707</c:v>
                      </c:pt>
                      <c:pt idx="22">
                        <c:v>1.257960627204497</c:v>
                      </c:pt>
                      <c:pt idx="23">
                        <c:v>1.8455890305166633</c:v>
                      </c:pt>
                      <c:pt idx="24">
                        <c:v>-0.2377099092330468</c:v>
                      </c:pt>
                      <c:pt idx="25">
                        <c:v>2.234000606475675</c:v>
                      </c:pt>
                      <c:pt idx="26">
                        <c:v>1.3446046323047653</c:v>
                      </c:pt>
                      <c:pt idx="27">
                        <c:v>1.6230708821646402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BC-435D-A534-08AECCE1F527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45-4F49-8CDA-FBE9E20FE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Graph'!$D$35:$D$62</c:f>
              <c:numCache>
                <c:formatCode>0.00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A45-4F49-8CDA-FBE9E20FEB85}"/>
            </c:ext>
          </c:extLst>
        </c:ser>
        <c:ser>
          <c:idx val="4"/>
          <c:order val="3"/>
          <c:tx>
            <c:strRef>
              <c:f>'Database Graph'!$F$34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45-4F49-8CDA-FBE9E20FE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Graph'!$F$35:$F$62</c:f>
              <c:numCache>
                <c:formatCode>0.00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-6.525484782439932</c:v>
                </c:pt>
                <c:pt idx="14">
                  <c:v>4.6917512115120417</c:v>
                </c:pt>
                <c:pt idx="15">
                  <c:v>0.49455839124834711</c:v>
                </c:pt>
                <c:pt idx="16">
                  <c:v>-0.56723408780187867</c:v>
                </c:pt>
                <c:pt idx="17">
                  <c:v>1.2845447848495013</c:v>
                </c:pt>
                <c:pt idx="18">
                  <c:v>-0.17737240001916632</c:v>
                </c:pt>
                <c:pt idx="19">
                  <c:v>2.4555588098609462</c:v>
                </c:pt>
                <c:pt idx="20">
                  <c:v>-0.16178009087835221</c:v>
                </c:pt>
                <c:pt idx="21">
                  <c:v>2.1659612449767707</c:v>
                </c:pt>
                <c:pt idx="22">
                  <c:v>1.257960627204497</c:v>
                </c:pt>
                <c:pt idx="23">
                  <c:v>1.8455890305166633</c:v>
                </c:pt>
                <c:pt idx="24">
                  <c:v>-0.2377099092330468</c:v>
                </c:pt>
                <c:pt idx="25">
                  <c:v>2.234000606475675</c:v>
                </c:pt>
                <c:pt idx="26">
                  <c:v>1.3446046323047653</c:v>
                </c:pt>
                <c:pt idx="27">
                  <c:v>1.6230708821646402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A45-4F49-8CDA-FBE9E20F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Graph'!$C$35:$C$62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2A45-4F49-8CDA-FBE9E20FEB8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Graph'!$E$35:$E$62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-5.5226793974931638</c:v>
                      </c:pt>
                      <c:pt idx="14">
                        <c:v>-4.046089841533913</c:v>
                      </c:pt>
                      <c:pt idx="15">
                        <c:v>-3.614344577240189</c:v>
                      </c:pt>
                      <c:pt idx="16">
                        <c:v>-2.2137588698932831</c:v>
                      </c:pt>
                      <c:pt idx="17">
                        <c:v>5.9565261829117304</c:v>
                      </c:pt>
                      <c:pt idx="18">
                        <c:v>1.0285789715720313</c:v>
                      </c:pt>
                      <c:pt idx="19">
                        <c:v>3</c:v>
                      </c:pt>
                      <c:pt idx="20">
                        <c:v>3.4200000000000017</c:v>
                      </c:pt>
                      <c:pt idx="21">
                        <c:v>4.3199999999999932</c:v>
                      </c:pt>
                      <c:pt idx="22">
                        <c:v>5.8200000000000074</c:v>
                      </c:pt>
                      <c:pt idx="23">
                        <c:v>5.1900000000000119</c:v>
                      </c:pt>
                      <c:pt idx="24">
                        <c:v>5.1099999999999852</c:v>
                      </c:pt>
                      <c:pt idx="25">
                        <c:v>5.1800000000000068</c:v>
                      </c:pt>
                      <c:pt idx="26">
                        <c:v>5.269999999999996</c:v>
                      </c:pt>
                      <c:pt idx="27">
                        <c:v>5.0400000000000205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A45-4F49-8CDA-FBE9E20FEB8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C3-4BA4-B558-9BF85D571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Graph'!$C$67:$C$94</c:f>
              <c:numCache>
                <c:formatCode>0.00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7C3-4BA4-B558-9BF85D57197A}"/>
            </c:ext>
          </c:extLst>
        </c:ser>
        <c:ser>
          <c:idx val="3"/>
          <c:order val="2"/>
          <c:tx>
            <c:strRef>
              <c:f>'Database Graph'!$E$66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C3-4BA4-B558-9BF85D571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Graph'!$E$67:$E$94</c:f>
              <c:numCache>
                <c:formatCode>0.00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16.959603632273755</c:v>
                </c:pt>
                <c:pt idx="9">
                  <c:v>15.281526462457123</c:v>
                </c:pt>
                <c:pt idx="10">
                  <c:v>7.401191229823084</c:v>
                </c:pt>
                <c:pt idx="11">
                  <c:v>3.5264747433349015</c:v>
                </c:pt>
                <c:pt idx="12">
                  <c:v>-5.014770043369694</c:v>
                </c:pt>
                <c:pt idx="13">
                  <c:v>-7.8219266925228226</c:v>
                </c:pt>
                <c:pt idx="14">
                  <c:v>-1.9672922776871502</c:v>
                </c:pt>
                <c:pt idx="15">
                  <c:v>-2.1387146043101382</c:v>
                </c:pt>
                <c:pt idx="16">
                  <c:v>-3.9880359096207911</c:v>
                </c:pt>
                <c:pt idx="17">
                  <c:v>4.1490837908190628</c:v>
                </c:pt>
                <c:pt idx="18">
                  <c:v>2.9555369415055424</c:v>
                </c:pt>
                <c:pt idx="19">
                  <c:v>4.8200000000000074</c:v>
                </c:pt>
                <c:pt idx="20">
                  <c:v>6.1700000000000159</c:v>
                </c:pt>
                <c:pt idx="21">
                  <c:v>4.5499999999999829</c:v>
                </c:pt>
                <c:pt idx="22">
                  <c:v>5.5200000000000102</c:v>
                </c:pt>
                <c:pt idx="23">
                  <c:v>5.3799999999999812</c:v>
                </c:pt>
                <c:pt idx="24">
                  <c:v>9.1899999999999835</c:v>
                </c:pt>
                <c:pt idx="25">
                  <c:v>7.9699999999999847</c:v>
                </c:pt>
                <c:pt idx="26">
                  <c:v>7.0999999999999943</c:v>
                </c:pt>
                <c:pt idx="27">
                  <c:v>8.3900000000000148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7C3-4BA4-B558-9BF85D571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Graph'!$D$67:$D$94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E7C3-4BA4-B558-9BF85D57197A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Graph'!$F$67:$F$94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6.5642520141391003</c:v>
                      </c:pt>
                      <c:pt idx="9">
                        <c:v>2.1025001768446145</c:v>
                      </c:pt>
                      <c:pt idx="10">
                        <c:v>-5.2248467968696986</c:v>
                      </c:pt>
                      <c:pt idx="11">
                        <c:v>0.39429006271660683</c:v>
                      </c:pt>
                      <c:pt idx="12">
                        <c:v>-2.227618511940392</c:v>
                      </c:pt>
                      <c:pt idx="13">
                        <c:v>-0.91499751619099357</c:v>
                      </c:pt>
                      <c:pt idx="14">
                        <c:v>0.79473957226043979</c:v>
                      </c:pt>
                      <c:pt idx="15">
                        <c:v>0.21873821699016105</c:v>
                      </c:pt>
                      <c:pt idx="16">
                        <c:v>-4.0752597668629704</c:v>
                      </c:pt>
                      <c:pt idx="17">
                        <c:v>7.4825655726149733</c:v>
                      </c:pt>
                      <c:pt idx="18">
                        <c:v>-0.36036654548009039</c:v>
                      </c:pt>
                      <c:pt idx="19">
                        <c:v>2.0336394911262516</c:v>
                      </c:pt>
                      <c:pt idx="20">
                        <c:v>-2.8398237879015511</c:v>
                      </c:pt>
                      <c:pt idx="21">
                        <c:v>5.8425377283309246</c:v>
                      </c:pt>
                      <c:pt idx="22">
                        <c:v>0.56407577351451721</c:v>
                      </c:pt>
                      <c:pt idx="23">
                        <c:v>1.8982650642047219</c:v>
                      </c:pt>
                      <c:pt idx="24">
                        <c:v>0.67298956727111658</c:v>
                      </c:pt>
                      <c:pt idx="25">
                        <c:v>4.6599395414222045</c:v>
                      </c:pt>
                      <c:pt idx="26">
                        <c:v>-0.24624881593587133</c:v>
                      </c:pt>
                      <c:pt idx="27">
                        <c:v>3.1256111139976923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7C3-4BA4-B558-9BF85D57197A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60-4A6E-9BC3-9AA03B41B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Graph'!$D$67:$D$94</c:f>
              <c:numCache>
                <c:formatCode>0.00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C60-4A6E-9BC3-9AA03B41BA09}"/>
            </c:ext>
          </c:extLst>
        </c:ser>
        <c:ser>
          <c:idx val="4"/>
          <c:order val="3"/>
          <c:tx>
            <c:strRef>
              <c:f>'Database Graph'!$F$66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60-4A6E-9BC3-9AA03B41B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Graph'!$F$67:$F$94</c:f>
              <c:numCache>
                <c:formatCode>0.00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6.5642520141391003</c:v>
                </c:pt>
                <c:pt idx="9">
                  <c:v>2.1025001768446145</c:v>
                </c:pt>
                <c:pt idx="10">
                  <c:v>-5.2248467968696986</c:v>
                </c:pt>
                <c:pt idx="11">
                  <c:v>0.39429006271660683</c:v>
                </c:pt>
                <c:pt idx="12">
                  <c:v>-2.227618511940392</c:v>
                </c:pt>
                <c:pt idx="13">
                  <c:v>-0.91499751619099357</c:v>
                </c:pt>
                <c:pt idx="14">
                  <c:v>0.79473957226043979</c:v>
                </c:pt>
                <c:pt idx="15">
                  <c:v>0.21873821699016105</c:v>
                </c:pt>
                <c:pt idx="16">
                  <c:v>-4.0752597668629704</c:v>
                </c:pt>
                <c:pt idx="17">
                  <c:v>7.4825655726149733</c:v>
                </c:pt>
                <c:pt idx="18">
                  <c:v>-0.36036654548009039</c:v>
                </c:pt>
                <c:pt idx="19">
                  <c:v>2.0336394911262516</c:v>
                </c:pt>
                <c:pt idx="20">
                  <c:v>-2.8398237879015511</c:v>
                </c:pt>
                <c:pt idx="21">
                  <c:v>5.8425377283309246</c:v>
                </c:pt>
                <c:pt idx="22">
                  <c:v>0.56407577351451721</c:v>
                </c:pt>
                <c:pt idx="23">
                  <c:v>1.8982650642047219</c:v>
                </c:pt>
                <c:pt idx="24">
                  <c:v>0.67298956727111658</c:v>
                </c:pt>
                <c:pt idx="25">
                  <c:v>4.6599395414222045</c:v>
                </c:pt>
                <c:pt idx="26">
                  <c:v>-0.24624881593587133</c:v>
                </c:pt>
                <c:pt idx="27">
                  <c:v>3.1256111139976923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60-4A6E-9BC3-9AA03B41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Graph'!$C$67:$C$94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8C60-4A6E-9BC3-9AA03B41BA0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Graph'!$E$67:$E$94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16.959603632273755</c:v>
                      </c:pt>
                      <c:pt idx="9">
                        <c:v>15.281526462457123</c:v>
                      </c:pt>
                      <c:pt idx="10">
                        <c:v>7.401191229823084</c:v>
                      </c:pt>
                      <c:pt idx="11">
                        <c:v>3.5264747433349015</c:v>
                      </c:pt>
                      <c:pt idx="12">
                        <c:v>-5.014770043369694</c:v>
                      </c:pt>
                      <c:pt idx="13">
                        <c:v>-7.8219266925228226</c:v>
                      </c:pt>
                      <c:pt idx="14">
                        <c:v>-1.9672922776871502</c:v>
                      </c:pt>
                      <c:pt idx="15">
                        <c:v>-2.1387146043101382</c:v>
                      </c:pt>
                      <c:pt idx="16">
                        <c:v>-3.9880359096207911</c:v>
                      </c:pt>
                      <c:pt idx="17">
                        <c:v>4.1490837908190628</c:v>
                      </c:pt>
                      <c:pt idx="18">
                        <c:v>2.9555369415055424</c:v>
                      </c:pt>
                      <c:pt idx="19">
                        <c:v>4.8200000000000074</c:v>
                      </c:pt>
                      <c:pt idx="20">
                        <c:v>6.1700000000000159</c:v>
                      </c:pt>
                      <c:pt idx="21">
                        <c:v>4.5499999999999829</c:v>
                      </c:pt>
                      <c:pt idx="22">
                        <c:v>5.5200000000000102</c:v>
                      </c:pt>
                      <c:pt idx="23">
                        <c:v>5.3799999999999812</c:v>
                      </c:pt>
                      <c:pt idx="24">
                        <c:v>9.1899999999999835</c:v>
                      </c:pt>
                      <c:pt idx="25">
                        <c:v>7.9699999999999847</c:v>
                      </c:pt>
                      <c:pt idx="26">
                        <c:v>7.0999999999999943</c:v>
                      </c:pt>
                      <c:pt idx="27">
                        <c:v>8.3900000000000148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C60-4A6E-9BC3-9AA03B41BA0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F5-4FF9-87F3-EFCCF93831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Graph'!$C$99:$C$126</c:f>
              <c:numCache>
                <c:formatCode>0.00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AF5-4FF9-87F3-EFCCF93831DA}"/>
            </c:ext>
          </c:extLst>
        </c:ser>
        <c:ser>
          <c:idx val="3"/>
          <c:order val="2"/>
          <c:tx>
            <c:strRef>
              <c:f>'Database Graph'!$E$98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F5-4FF9-87F3-EFCCF93831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Graph'!$E$99:$E$126</c:f>
              <c:numCache>
                <c:formatCode>0.00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5.2670192121406529</c:v>
                </c:pt>
                <c:pt idx="9">
                  <c:v>5.3957086083255206</c:v>
                </c:pt>
                <c:pt idx="10">
                  <c:v>5.0568929912843572</c:v>
                </c:pt>
                <c:pt idx="11">
                  <c:v>4.9357818578924793</c:v>
                </c:pt>
                <c:pt idx="12">
                  <c:v>2.6445469757829159</c:v>
                </c:pt>
                <c:pt idx="13">
                  <c:v>-5.5763417496815606</c:v>
                </c:pt>
                <c:pt idx="14">
                  <c:v>-4.0013977353042804</c:v>
                </c:pt>
                <c:pt idx="15">
                  <c:v>-3.5825114259380797</c:v>
                </c:pt>
                <c:pt idx="16">
                  <c:v>-2.2519443451005117</c:v>
                </c:pt>
                <c:pt idx="17">
                  <c:v>5.9153453345565481</c:v>
                </c:pt>
                <c:pt idx="18">
                  <c:v>1.0708844834096425</c:v>
                </c:pt>
                <c:pt idx="19">
                  <c:v>3.0398500301429721</c:v>
                </c:pt>
                <c:pt idx="20">
                  <c:v>3.4781335289860777</c:v>
                </c:pt>
                <c:pt idx="21">
                  <c:v>4.3251529416926502</c:v>
                </c:pt>
                <c:pt idx="22">
                  <c:v>5.8132908174610662</c:v>
                </c:pt>
                <c:pt idx="23">
                  <c:v>5.1942320403973952</c:v>
                </c:pt>
                <c:pt idx="24">
                  <c:v>5.198492688078332</c:v>
                </c:pt>
                <c:pt idx="25">
                  <c:v>5.2426421424283376</c:v>
                </c:pt>
                <c:pt idx="26">
                  <c:v>5.3108125757155022</c:v>
                </c:pt>
                <c:pt idx="27">
                  <c:v>5.114749325391017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AF5-4FF9-87F3-EFCCF938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Graph'!$D$99:$D$126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1AF5-4FF9-87F3-EFCCF93831DA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Graph'!$F$99:$F$126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0.1911386724015216</c:v>
                      </c:pt>
                      <c:pt idx="9">
                        <c:v>1.7440278837268721</c:v>
                      </c:pt>
                      <c:pt idx="10">
                        <c:v>2.8868552030693735</c:v>
                      </c:pt>
                      <c:pt idx="11">
                        <c:v>5.1930027633815712E-2</c:v>
                      </c:pt>
                      <c:pt idx="12">
                        <c:v>-1.9964986400584053</c:v>
                      </c:pt>
                      <c:pt idx="13">
                        <c:v>-6.4047375047551185</c:v>
                      </c:pt>
                      <c:pt idx="14">
                        <c:v>4.6029615239090447</c:v>
                      </c:pt>
                      <c:pt idx="15">
                        <c:v>0.48850288104560491</c:v>
                      </c:pt>
                      <c:pt idx="16">
                        <c:v>-0.64404448838038775</c:v>
                      </c:pt>
                      <c:pt idx="17">
                        <c:v>1.4155676288937826</c:v>
                      </c:pt>
                      <c:pt idx="18">
                        <c:v>-0.18147221811334191</c:v>
                      </c:pt>
                      <c:pt idx="19">
                        <c:v>2.4461230307739896</c:v>
                      </c:pt>
                      <c:pt idx="20">
                        <c:v>-0.22143055988775018</c:v>
                      </c:pt>
                      <c:pt idx="21">
                        <c:v>2.2457039253536379</c:v>
                      </c:pt>
                      <c:pt idx="22">
                        <c:v>1.2423812602389859</c:v>
                      </c:pt>
                      <c:pt idx="23">
                        <c:v>1.8467638089938845</c:v>
                      </c:pt>
                      <c:pt idx="24">
                        <c:v>-0.2173892610232997</c:v>
                      </c:pt>
                      <c:pt idx="25">
                        <c:v>2.2886141603065511</c:v>
                      </c:pt>
                      <c:pt idx="26">
                        <c:v>1.3079605430946515</c:v>
                      </c:pt>
                      <c:pt idx="27">
                        <c:v>1.6571497792563008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F5-4FF9-87F3-EFCCF93831DA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52-4447-9C27-749CB58FB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Graph'!$D$99:$D$126</c:f>
              <c:numCache>
                <c:formatCode>0.00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F152-4447-9C27-749CB58FB5D3}"/>
            </c:ext>
          </c:extLst>
        </c:ser>
        <c:ser>
          <c:idx val="4"/>
          <c:order val="3"/>
          <c:tx>
            <c:strRef>
              <c:f>'Database Graph'!$F$98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52-4447-9C27-749CB58FB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Graph'!$F$99:$F$126</c:f>
              <c:numCache>
                <c:formatCode>0.00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0.1911386724015216</c:v>
                </c:pt>
                <c:pt idx="9">
                  <c:v>1.7440278837268721</c:v>
                </c:pt>
                <c:pt idx="10">
                  <c:v>2.8868552030693735</c:v>
                </c:pt>
                <c:pt idx="11">
                  <c:v>5.1930027633815712E-2</c:v>
                </c:pt>
                <c:pt idx="12">
                  <c:v>-1.9964986400584053</c:v>
                </c:pt>
                <c:pt idx="13">
                  <c:v>-6.4047375047551185</c:v>
                </c:pt>
                <c:pt idx="14">
                  <c:v>4.6029615239090447</c:v>
                </c:pt>
                <c:pt idx="15">
                  <c:v>0.48850288104560491</c:v>
                </c:pt>
                <c:pt idx="16">
                  <c:v>-0.64404448838038775</c:v>
                </c:pt>
                <c:pt idx="17">
                  <c:v>1.4155676288937826</c:v>
                </c:pt>
                <c:pt idx="18">
                  <c:v>-0.18147221811334191</c:v>
                </c:pt>
                <c:pt idx="19">
                  <c:v>2.4461230307739896</c:v>
                </c:pt>
                <c:pt idx="20">
                  <c:v>-0.22143055988775018</c:v>
                </c:pt>
                <c:pt idx="21">
                  <c:v>2.2457039253536379</c:v>
                </c:pt>
                <c:pt idx="22">
                  <c:v>1.2423812602389859</c:v>
                </c:pt>
                <c:pt idx="23">
                  <c:v>1.8467638089938845</c:v>
                </c:pt>
                <c:pt idx="24">
                  <c:v>-0.2173892610232997</c:v>
                </c:pt>
                <c:pt idx="25">
                  <c:v>2.2886141603065511</c:v>
                </c:pt>
                <c:pt idx="26">
                  <c:v>1.3079605430946515</c:v>
                </c:pt>
                <c:pt idx="27">
                  <c:v>1.6571497792563008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152-4447-9C27-749CB58F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Graph'!$C$99:$C$126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F152-4447-9C27-749CB58FB5D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Graph'!$E$99:$E$126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5.2670192121406529</c:v>
                      </c:pt>
                      <c:pt idx="9">
                        <c:v>5.3957086083255206</c:v>
                      </c:pt>
                      <c:pt idx="10">
                        <c:v>5.0568929912843572</c:v>
                      </c:pt>
                      <c:pt idx="11">
                        <c:v>4.9357818578924793</c:v>
                      </c:pt>
                      <c:pt idx="12">
                        <c:v>2.6445469757829159</c:v>
                      </c:pt>
                      <c:pt idx="13">
                        <c:v>-5.5763417496815606</c:v>
                      </c:pt>
                      <c:pt idx="14">
                        <c:v>-4.0013977353042804</c:v>
                      </c:pt>
                      <c:pt idx="15">
                        <c:v>-3.5825114259380797</c:v>
                      </c:pt>
                      <c:pt idx="16">
                        <c:v>-2.2519443451005117</c:v>
                      </c:pt>
                      <c:pt idx="17">
                        <c:v>5.9153453345565481</c:v>
                      </c:pt>
                      <c:pt idx="18">
                        <c:v>1.0708844834096425</c:v>
                      </c:pt>
                      <c:pt idx="19">
                        <c:v>3.0398500301429721</c:v>
                      </c:pt>
                      <c:pt idx="20">
                        <c:v>3.4781335289860777</c:v>
                      </c:pt>
                      <c:pt idx="21">
                        <c:v>4.3251529416926502</c:v>
                      </c:pt>
                      <c:pt idx="22">
                        <c:v>5.8132908174610662</c:v>
                      </c:pt>
                      <c:pt idx="23">
                        <c:v>5.1942320403973952</c:v>
                      </c:pt>
                      <c:pt idx="24">
                        <c:v>5.198492688078332</c:v>
                      </c:pt>
                      <c:pt idx="25">
                        <c:v>5.2426421424283376</c:v>
                      </c:pt>
                      <c:pt idx="26">
                        <c:v>5.3108125757155022</c:v>
                      </c:pt>
                      <c:pt idx="27">
                        <c:v>5.114749325391017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152-4447-9C27-749CB58FB5D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70-4616-8DA8-13FBDA3AF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Graph'!$C$131:$C$158</c:f>
              <c:numCache>
                <c:formatCode>0.00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370-4616-8DA8-13FBDA3AF6A9}"/>
            </c:ext>
          </c:extLst>
        </c:ser>
        <c:ser>
          <c:idx val="3"/>
          <c:order val="2"/>
          <c:tx>
            <c:strRef>
              <c:f>'Database Graph'!$E$130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70-4616-8DA8-13FBDA3AF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Graph'!$E$131:$E$158</c:f>
              <c:numCache>
                <c:formatCode>0.00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5.2528181417390982</c:v>
                </c:pt>
                <c:pt idx="9">
                  <c:v>8.2302208912697239</c:v>
                </c:pt>
                <c:pt idx="10">
                  <c:v>0.99055885247348385</c:v>
                </c:pt>
                <c:pt idx="11">
                  <c:v>0.4991615797495399</c:v>
                </c:pt>
                <c:pt idx="12">
                  <c:v>3.7661776945189871</c:v>
                </c:pt>
                <c:pt idx="13">
                  <c:v>-6.8981065961804262</c:v>
                </c:pt>
                <c:pt idx="14">
                  <c:v>9.7596994772908658</c:v>
                </c:pt>
                <c:pt idx="15">
                  <c:v>1.7575720815030422</c:v>
                </c:pt>
                <c:pt idx="16">
                  <c:v>2.5788632996057714</c:v>
                </c:pt>
                <c:pt idx="17">
                  <c:v>8.0340336365534171</c:v>
                </c:pt>
                <c:pt idx="18">
                  <c:v>0.65708478935111714</c:v>
                </c:pt>
                <c:pt idx="19">
                  <c:v>7.6599999999999966</c:v>
                </c:pt>
                <c:pt idx="20">
                  <c:v>2.0300000000000011</c:v>
                </c:pt>
                <c:pt idx="21">
                  <c:v>6.289999999999992</c:v>
                </c:pt>
                <c:pt idx="22">
                  <c:v>1.730000000000004</c:v>
                </c:pt>
                <c:pt idx="23">
                  <c:v>3.9300000000000068</c:v>
                </c:pt>
                <c:pt idx="24">
                  <c:v>3.9900000000000091</c:v>
                </c:pt>
                <c:pt idx="25">
                  <c:v>3.1200000000000045</c:v>
                </c:pt>
                <c:pt idx="26">
                  <c:v>2.0999999999999943</c:v>
                </c:pt>
                <c:pt idx="27">
                  <c:v>1.4099999999999966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370-4616-8DA8-13FBDA3AF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Graph'!$D$131:$D$158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370-4616-8DA8-13FBDA3AF6A9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Graph'!$F$131:$F$158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-45.777944225446035</c:v>
                      </c:pt>
                      <c:pt idx="9">
                        <c:v>36.243061429904685</c:v>
                      </c:pt>
                      <c:pt idx="10">
                        <c:v>-0.80662668243063251</c:v>
                      </c:pt>
                      <c:pt idx="11">
                        <c:v>37.147976913550139</c:v>
                      </c:pt>
                      <c:pt idx="12">
                        <c:v>-44.015299371430757</c:v>
                      </c:pt>
                      <c:pt idx="13">
                        <c:v>22.24105449464804</c:v>
                      </c:pt>
                      <c:pt idx="14">
                        <c:v>16.941067978629022</c:v>
                      </c:pt>
                      <c:pt idx="15">
                        <c:v>27.149083070333461</c:v>
                      </c:pt>
                      <c:pt idx="16">
                        <c:v>-43.563443632011911</c:v>
                      </c:pt>
                      <c:pt idx="17">
                        <c:v>28.74186521711357</c:v>
                      </c:pt>
                      <c:pt idx="18">
                        <c:v>8.9559150821100388</c:v>
                      </c:pt>
                      <c:pt idx="19">
                        <c:v>35.995099719004543</c:v>
                      </c:pt>
                      <c:pt idx="20">
                        <c:v>-46.514751567659076</c:v>
                      </c:pt>
                      <c:pt idx="21">
                        <c:v>34.117150386425607</c:v>
                      </c:pt>
                      <c:pt idx="22">
                        <c:v>4.2815433371253562</c:v>
                      </c:pt>
                      <c:pt idx="23">
                        <c:v>38.936112393552975</c:v>
                      </c:pt>
                      <c:pt idx="24">
                        <c:v>-46.483873910525034</c:v>
                      </c:pt>
                      <c:pt idx="25">
                        <c:v>32.995100950554928</c:v>
                      </c:pt>
                      <c:pt idx="26">
                        <c:v>3.2500540605168595</c:v>
                      </c:pt>
                      <c:pt idx="27">
                        <c:v>37.997170987563237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70-4616-8DA8-13FBDA3AF6A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3C-4453-84CF-7984A34F4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Graph'!$D$131:$D$158</c:f>
              <c:numCache>
                <c:formatCode>0.00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2A3C-4453-84CF-7984A34F4F53}"/>
            </c:ext>
          </c:extLst>
        </c:ser>
        <c:ser>
          <c:idx val="4"/>
          <c:order val="3"/>
          <c:tx>
            <c:strRef>
              <c:f>'Database Graph'!$F$130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3C-4453-84CF-7984A34F4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Graph'!$F$131:$F$158</c:f>
              <c:numCache>
                <c:formatCode>0.00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-45.777944225446035</c:v>
                </c:pt>
                <c:pt idx="9">
                  <c:v>36.243061429904685</c:v>
                </c:pt>
                <c:pt idx="10">
                  <c:v>-0.80662668243063251</c:v>
                </c:pt>
                <c:pt idx="11">
                  <c:v>37.147976913550139</c:v>
                </c:pt>
                <c:pt idx="12">
                  <c:v>-44.015299371430757</c:v>
                </c:pt>
                <c:pt idx="13">
                  <c:v>22.24105449464804</c:v>
                </c:pt>
                <c:pt idx="14">
                  <c:v>16.941067978629022</c:v>
                </c:pt>
                <c:pt idx="15">
                  <c:v>27.149083070333461</c:v>
                </c:pt>
                <c:pt idx="16">
                  <c:v>-43.563443632011911</c:v>
                </c:pt>
                <c:pt idx="17">
                  <c:v>28.74186521711357</c:v>
                </c:pt>
                <c:pt idx="18">
                  <c:v>8.9559150821100388</c:v>
                </c:pt>
                <c:pt idx="19">
                  <c:v>35.995099719004543</c:v>
                </c:pt>
                <c:pt idx="20">
                  <c:v>-46.514751567659076</c:v>
                </c:pt>
                <c:pt idx="21">
                  <c:v>34.117150386425607</c:v>
                </c:pt>
                <c:pt idx="22">
                  <c:v>4.2815433371253562</c:v>
                </c:pt>
                <c:pt idx="23">
                  <c:v>38.936112393552975</c:v>
                </c:pt>
                <c:pt idx="24">
                  <c:v>-46.483873910525034</c:v>
                </c:pt>
                <c:pt idx="25">
                  <c:v>32.995100950554928</c:v>
                </c:pt>
                <c:pt idx="26">
                  <c:v>3.2500540605168595</c:v>
                </c:pt>
                <c:pt idx="27">
                  <c:v>37.997170987563237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A3C-4453-84CF-7984A34F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Graph'!$C$131:$C$158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2A3C-4453-84CF-7984A34F4F5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Graph'!$E$131:$E$158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5.2528181417390982</c:v>
                      </c:pt>
                      <c:pt idx="9">
                        <c:v>8.2302208912697239</c:v>
                      </c:pt>
                      <c:pt idx="10">
                        <c:v>0.99055885247348385</c:v>
                      </c:pt>
                      <c:pt idx="11">
                        <c:v>0.4991615797495399</c:v>
                      </c:pt>
                      <c:pt idx="12">
                        <c:v>3.7661776945189871</c:v>
                      </c:pt>
                      <c:pt idx="13">
                        <c:v>-6.8981065961804262</c:v>
                      </c:pt>
                      <c:pt idx="14">
                        <c:v>9.7596994772908658</c:v>
                      </c:pt>
                      <c:pt idx="15">
                        <c:v>1.7575720815030422</c:v>
                      </c:pt>
                      <c:pt idx="16">
                        <c:v>2.5788632996057714</c:v>
                      </c:pt>
                      <c:pt idx="17">
                        <c:v>8.0340336365534171</c:v>
                      </c:pt>
                      <c:pt idx="18">
                        <c:v>0.65708478935111714</c:v>
                      </c:pt>
                      <c:pt idx="19">
                        <c:v>7.6599999999999966</c:v>
                      </c:pt>
                      <c:pt idx="20">
                        <c:v>2.0300000000000011</c:v>
                      </c:pt>
                      <c:pt idx="21">
                        <c:v>6.289999999999992</c:v>
                      </c:pt>
                      <c:pt idx="22">
                        <c:v>1.730000000000004</c:v>
                      </c:pt>
                      <c:pt idx="23">
                        <c:v>3.9300000000000068</c:v>
                      </c:pt>
                      <c:pt idx="24">
                        <c:v>3.9900000000000091</c:v>
                      </c:pt>
                      <c:pt idx="25">
                        <c:v>3.1200000000000045</c:v>
                      </c:pt>
                      <c:pt idx="26">
                        <c:v>2.0999999999999943</c:v>
                      </c:pt>
                      <c:pt idx="27">
                        <c:v>1.4099999999999966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3C-4453-84CF-7984A34F4F5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8F-4CAE-8DEB-C4BD069E0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Graph'!$C$163:$C$190</c:f>
              <c:numCache>
                <c:formatCode>0.00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78F-4CAE-8DEB-C4BD069E0240}"/>
            </c:ext>
          </c:extLst>
        </c:ser>
        <c:ser>
          <c:idx val="3"/>
          <c:order val="2"/>
          <c:tx>
            <c:strRef>
              <c:f>'Database Graph'!$E$162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8F-4CAE-8DEB-C4BD069E0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Graph'!$E$163:$E$190</c:f>
              <c:numCache>
                <c:formatCode>0.00</c:formatCode>
                <c:ptCount val="28"/>
                <c:pt idx="0">
                  <c:v>4.7690163866378015</c:v>
                </c:pt>
                <c:pt idx="1">
                  <c:v>5.3445162778670294</c:v>
                </c:pt>
                <c:pt idx="2">
                  <c:v>7.081668843138587</c:v>
                </c:pt>
                <c:pt idx="3">
                  <c:v>7.2644008639507263</c:v>
                </c:pt>
                <c:pt idx="4">
                  <c:v>7.9205281446508735</c:v>
                </c:pt>
                <c:pt idx="5">
                  <c:v>5.8060578605810775</c:v>
                </c:pt>
                <c:pt idx="6">
                  <c:v>6.9185444026277594</c:v>
                </c:pt>
                <c:pt idx="7">
                  <c:v>6.1362900417538953</c:v>
                </c:pt>
                <c:pt idx="8">
                  <c:v>5.0267907874948179</c:v>
                </c:pt>
                <c:pt idx="9">
                  <c:v>4.5545716731584065</c:v>
                </c:pt>
                <c:pt idx="10">
                  <c:v>4.2115103642330212</c:v>
                </c:pt>
                <c:pt idx="11">
                  <c:v>4.076819208889205</c:v>
                </c:pt>
                <c:pt idx="12">
                  <c:v>1.7031401066075063</c:v>
                </c:pt>
                <c:pt idx="13">
                  <c:v>-8.6131262689708734</c:v>
                </c:pt>
                <c:pt idx="14">
                  <c:v>-6.4797559579280914</c:v>
                </c:pt>
                <c:pt idx="15">
                  <c:v>-6.151956680425144</c:v>
                </c:pt>
                <c:pt idx="16">
                  <c:v>-0.22535986566784061</c:v>
                </c:pt>
                <c:pt idx="17">
                  <c:v>7.5374157185310651</c:v>
                </c:pt>
                <c:pt idx="18">
                  <c:v>3.7441602946534545</c:v>
                </c:pt>
                <c:pt idx="19">
                  <c:v>4.7422375730235728</c:v>
                </c:pt>
                <c:pt idx="20">
                  <c:v>4.0247501682801641</c:v>
                </c:pt>
                <c:pt idx="21">
                  <c:v>4.8223707814185559</c:v>
                </c:pt>
                <c:pt idx="22">
                  <c:v>6.6188773717123155</c:v>
                </c:pt>
                <c:pt idx="23">
                  <c:v>7.0056179567382344</c:v>
                </c:pt>
                <c:pt idx="24">
                  <c:v>7.8403903182636299</c:v>
                </c:pt>
                <c:pt idx="25">
                  <c:v>8.1642739797826778</c:v>
                </c:pt>
                <c:pt idx="26">
                  <c:v>8.4762642029090358</c:v>
                </c:pt>
                <c:pt idx="27">
                  <c:v>8.1754186275265823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78F-4CAE-8DEB-C4BD069E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Graph'!$D$163:$D$190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178F-4CAE-8DEB-C4BD069E024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Graph'!$F$163:$F$190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-5.454350820272353</c:v>
                      </c:pt>
                      <c:pt idx="1">
                        <c:v>2.9506728796843191</c:v>
                      </c:pt>
                      <c:pt idx="2">
                        <c:v>5.2231048172495633</c:v>
                      </c:pt>
                      <c:pt idx="3">
                        <c:v>4.7306409107471552</c:v>
                      </c:pt>
                      <c:pt idx="4">
                        <c:v>-4.8760230694185651</c:v>
                      </c:pt>
                      <c:pt idx="5">
                        <c:v>0.93357620427418908</c:v>
                      </c:pt>
                      <c:pt idx="6">
                        <c:v>6.3294619615238901</c:v>
                      </c:pt>
                      <c:pt idx="7">
                        <c:v>3.9643940353591347</c:v>
                      </c:pt>
                      <c:pt idx="8">
                        <c:v>-5.8704047406180848</c:v>
                      </c:pt>
                      <c:pt idx="9">
                        <c:v>0.47976091005628518</c:v>
                      </c:pt>
                      <c:pt idx="10">
                        <c:v>5.9805769360858392</c:v>
                      </c:pt>
                      <c:pt idx="11">
                        <c:v>3.8300222726018518</c:v>
                      </c:pt>
                      <c:pt idx="12">
                        <c:v>-8.0172175935837799</c:v>
                      </c:pt>
                      <c:pt idx="13">
                        <c:v>-9.7124118961717869</c:v>
                      </c:pt>
                      <c:pt idx="14">
                        <c:v>8.4546282648147297</c:v>
                      </c:pt>
                      <c:pt idx="15">
                        <c:v>4.193958515847342</c:v>
                      </c:pt>
                      <c:pt idx="16">
                        <c:v>-2.2084138514958198</c:v>
                      </c:pt>
                      <c:pt idx="17">
                        <c:v>-2.6877583013808959</c:v>
                      </c:pt>
                      <c:pt idx="18">
                        <c:v>4.6290192508606509</c:v>
                      </c:pt>
                      <c:pt idx="19">
                        <c:v>5.1963631065514733</c:v>
                      </c:pt>
                      <c:pt idx="20">
                        <c:v>-2.878289089768387</c:v>
                      </c:pt>
                      <c:pt idx="21">
                        <c:v>-1.94160654649599</c:v>
                      </c:pt>
                      <c:pt idx="22">
                        <c:v>6.4222120704745294</c:v>
                      </c:pt>
                      <c:pt idx="23">
                        <c:v>5.5779437798180851</c:v>
                      </c:pt>
                      <c:pt idx="24">
                        <c:v>-2.1206230763381484</c:v>
                      </c:pt>
                      <c:pt idx="25">
                        <c:v>-1.6471017564014261</c:v>
                      </c:pt>
                      <c:pt idx="26">
                        <c:v>6.7291774710435988</c:v>
                      </c:pt>
                      <c:pt idx="27">
                        <c:v>5.2851363396141551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78F-4CAE-8DEB-C4BD069E024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33-4308-B3DE-2312841DE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Graph'!$D$163:$D$190</c:f>
              <c:numCache>
                <c:formatCode>0.00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7233-4308-B3DE-2312841DE137}"/>
            </c:ext>
          </c:extLst>
        </c:ser>
        <c:ser>
          <c:idx val="4"/>
          <c:order val="3"/>
          <c:tx>
            <c:strRef>
              <c:f>'Database Graph'!$F$162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33-4308-B3DE-2312841DE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Graph'!$F$163:$F$190</c:f>
              <c:numCache>
                <c:formatCode>0.00</c:formatCode>
                <c:ptCount val="28"/>
                <c:pt idx="0">
                  <c:v>-5.454350820272353</c:v>
                </c:pt>
                <c:pt idx="1">
                  <c:v>2.9506728796843191</c:v>
                </c:pt>
                <c:pt idx="2">
                  <c:v>5.2231048172495633</c:v>
                </c:pt>
                <c:pt idx="3">
                  <c:v>4.7306409107471552</c:v>
                </c:pt>
                <c:pt idx="4">
                  <c:v>-4.8760230694185651</c:v>
                </c:pt>
                <c:pt idx="5">
                  <c:v>0.93357620427418908</c:v>
                </c:pt>
                <c:pt idx="6">
                  <c:v>6.3294619615238901</c:v>
                </c:pt>
                <c:pt idx="7">
                  <c:v>3.9643940353591347</c:v>
                </c:pt>
                <c:pt idx="8">
                  <c:v>-5.8704047406180848</c:v>
                </c:pt>
                <c:pt idx="9">
                  <c:v>0.47976091005628518</c:v>
                </c:pt>
                <c:pt idx="10">
                  <c:v>5.9805769360858392</c:v>
                </c:pt>
                <c:pt idx="11">
                  <c:v>3.8300222726018518</c:v>
                </c:pt>
                <c:pt idx="12">
                  <c:v>-8.0172175935837799</c:v>
                </c:pt>
                <c:pt idx="13">
                  <c:v>-9.7124118961717869</c:v>
                </c:pt>
                <c:pt idx="14">
                  <c:v>8.4546282648147297</c:v>
                </c:pt>
                <c:pt idx="15">
                  <c:v>4.193958515847342</c:v>
                </c:pt>
                <c:pt idx="16">
                  <c:v>-2.2084138514958198</c:v>
                </c:pt>
                <c:pt idx="17">
                  <c:v>-2.6877583013808959</c:v>
                </c:pt>
                <c:pt idx="18">
                  <c:v>4.6290192508606509</c:v>
                </c:pt>
                <c:pt idx="19">
                  <c:v>5.1963631065514733</c:v>
                </c:pt>
                <c:pt idx="20">
                  <c:v>-2.878289089768387</c:v>
                </c:pt>
                <c:pt idx="21">
                  <c:v>-1.94160654649599</c:v>
                </c:pt>
                <c:pt idx="22">
                  <c:v>6.4222120704745294</c:v>
                </c:pt>
                <c:pt idx="23">
                  <c:v>5.5779437798180851</c:v>
                </c:pt>
                <c:pt idx="24">
                  <c:v>-2.1206230763381484</c:v>
                </c:pt>
                <c:pt idx="25">
                  <c:v>-1.6471017564014261</c:v>
                </c:pt>
                <c:pt idx="26">
                  <c:v>6.7291774710435988</c:v>
                </c:pt>
                <c:pt idx="27">
                  <c:v>5.2851363396141551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233-4308-B3DE-2312841DE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Graph'!$C$163:$C$190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7233-4308-B3DE-2312841DE137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Graph'!$E$163:$E$190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4.7690163866378015</c:v>
                      </c:pt>
                      <c:pt idx="1">
                        <c:v>5.3445162778670294</c:v>
                      </c:pt>
                      <c:pt idx="2">
                        <c:v>7.081668843138587</c:v>
                      </c:pt>
                      <c:pt idx="3">
                        <c:v>7.2644008639507263</c:v>
                      </c:pt>
                      <c:pt idx="4">
                        <c:v>7.9205281446508735</c:v>
                      </c:pt>
                      <c:pt idx="5">
                        <c:v>5.8060578605810775</c:v>
                      </c:pt>
                      <c:pt idx="6">
                        <c:v>6.9185444026277594</c:v>
                      </c:pt>
                      <c:pt idx="7">
                        <c:v>6.1362900417538953</c:v>
                      </c:pt>
                      <c:pt idx="8">
                        <c:v>5.0267907874948179</c:v>
                      </c:pt>
                      <c:pt idx="9">
                        <c:v>4.5545716731584065</c:v>
                      </c:pt>
                      <c:pt idx="10">
                        <c:v>4.2115103642330212</c:v>
                      </c:pt>
                      <c:pt idx="11">
                        <c:v>4.076819208889205</c:v>
                      </c:pt>
                      <c:pt idx="12">
                        <c:v>1.7031401066075063</c:v>
                      </c:pt>
                      <c:pt idx="13">
                        <c:v>-8.6131262689708734</c:v>
                      </c:pt>
                      <c:pt idx="14">
                        <c:v>-6.4797559579280914</c:v>
                      </c:pt>
                      <c:pt idx="15">
                        <c:v>-6.151956680425144</c:v>
                      </c:pt>
                      <c:pt idx="16">
                        <c:v>-0.22535986566784061</c:v>
                      </c:pt>
                      <c:pt idx="17">
                        <c:v>7.5374157185310651</c:v>
                      </c:pt>
                      <c:pt idx="18">
                        <c:v>3.7441602946534545</c:v>
                      </c:pt>
                      <c:pt idx="19">
                        <c:v>4.7422375730235728</c:v>
                      </c:pt>
                      <c:pt idx="20">
                        <c:v>4.0247501682801641</c:v>
                      </c:pt>
                      <c:pt idx="21">
                        <c:v>4.8223707814185559</c:v>
                      </c:pt>
                      <c:pt idx="22">
                        <c:v>6.6188773717123155</c:v>
                      </c:pt>
                      <c:pt idx="23">
                        <c:v>7.0056179567382344</c:v>
                      </c:pt>
                      <c:pt idx="24">
                        <c:v>7.8403903182636299</c:v>
                      </c:pt>
                      <c:pt idx="25">
                        <c:v>8.1642739797826778</c:v>
                      </c:pt>
                      <c:pt idx="26">
                        <c:v>8.4762642029090358</c:v>
                      </c:pt>
                      <c:pt idx="27">
                        <c:v>8.1754186275265823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233-4308-B3DE-2312841DE137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B8A-49FD-9302-49909DAC1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Graph'!$C$195:$C$222</c:f>
              <c:numCache>
                <c:formatCode>0.00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B8A-49FD-9302-49909DAC1AB8}"/>
            </c:ext>
          </c:extLst>
        </c:ser>
        <c:ser>
          <c:idx val="3"/>
          <c:order val="2"/>
          <c:tx>
            <c:strRef>
              <c:f>'Database Graph'!$E$194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8A-49FD-9302-49909DAC1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Graph'!$E$195:$E$222</c:f>
              <c:numCache>
                <c:formatCode>0.00</c:formatCode>
                <c:ptCount val="28"/>
                <c:pt idx="0">
                  <c:v>1.4580905079025968</c:v>
                </c:pt>
                <c:pt idx="1">
                  <c:v>3.245283416894722</c:v>
                </c:pt>
                <c:pt idx="2">
                  <c:v>9.4702257738022126</c:v>
                </c:pt>
                <c:pt idx="3">
                  <c:v>9.0246329237455853</c:v>
                </c:pt>
                <c:pt idx="4">
                  <c:v>13.558377940377355</c:v>
                </c:pt>
                <c:pt idx="5">
                  <c:v>8.3323257002430466</c:v>
                </c:pt>
                <c:pt idx="6">
                  <c:v>10.733141722468488</c:v>
                </c:pt>
                <c:pt idx="7">
                  <c:v>9.4474101387305893</c:v>
                </c:pt>
                <c:pt idx="8">
                  <c:v>3.6862374935790427</c:v>
                </c:pt>
                <c:pt idx="9">
                  <c:v>1.9550342608168449</c:v>
                </c:pt>
                <c:pt idx="10">
                  <c:v>1.9460932939648075</c:v>
                </c:pt>
                <c:pt idx="11">
                  <c:v>-3.60614669725976E-2</c:v>
                </c:pt>
                <c:pt idx="12">
                  <c:v>-1.4605311886834187</c:v>
                </c:pt>
                <c:pt idx="13">
                  <c:v>-18.619247893768502</c:v>
                </c:pt>
                <c:pt idx="14">
                  <c:v>-8.9891156296756662</c:v>
                </c:pt>
                <c:pt idx="15">
                  <c:v>-4.7080028927409359</c:v>
                </c:pt>
                <c:pt idx="16">
                  <c:v>1.3854257535464711</c:v>
                </c:pt>
                <c:pt idx="17">
                  <c:v>18.582337103330545</c:v>
                </c:pt>
                <c:pt idx="18">
                  <c:v>4.8921961123753022</c:v>
                </c:pt>
                <c:pt idx="19">
                  <c:v>7.4500000000000028</c:v>
                </c:pt>
                <c:pt idx="20">
                  <c:v>10.86</c:v>
                </c:pt>
                <c:pt idx="21">
                  <c:v>5.4099999999999966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10.049999999999997</c:v>
                </c:pt>
                <c:pt idx="25">
                  <c:v>10.329999999999998</c:v>
                </c:pt>
                <c:pt idx="26">
                  <c:v>10.590000000000003</c:v>
                </c:pt>
                <c:pt idx="27">
                  <c:v>9.5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B8A-49FD-9302-49909DAC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Graph'!$D$195:$D$222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BB8A-49FD-9302-49909DAC1AB8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Graph'!$F$195:$F$222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-8.0500841975041055</c:v>
                      </c:pt>
                      <c:pt idx="1">
                        <c:v>7.1389571561837357</c:v>
                      </c:pt>
                      <c:pt idx="2">
                        <c:v>7.1702944177143735</c:v>
                      </c:pt>
                      <c:pt idx="3">
                        <c:v>3.2645979720891347</c:v>
                      </c:pt>
                      <c:pt idx="4">
                        <c:v>-4.2263843475733864</c:v>
                      </c:pt>
                      <c:pt idx="5">
                        <c:v>2.2083320697132081</c:v>
                      </c:pt>
                      <c:pt idx="6">
                        <c:v>9.5453579851356665</c:v>
                      </c:pt>
                      <c:pt idx="7">
                        <c:v>2.065584261925693</c:v>
                      </c:pt>
                      <c:pt idx="8">
                        <c:v>-9.2677858199757139</c:v>
                      </c:pt>
                      <c:pt idx="9">
                        <c:v>0.50180476993268996</c:v>
                      </c:pt>
                      <c:pt idx="10">
                        <c:v>9.5357513833465219</c:v>
                      </c:pt>
                      <c:pt idx="11">
                        <c:v>8.1106218326041812E-2</c:v>
                      </c:pt>
                      <c:pt idx="12">
                        <c:v>-10.560704984425456</c:v>
                      </c:pt>
                      <c:pt idx="13">
                        <c:v>-16.998614272299832</c:v>
                      </c:pt>
                      <c:pt idx="14">
                        <c:v>22.497585062291421</c:v>
                      </c:pt>
                      <c:pt idx="15">
                        <c:v>4.7888782779226631</c:v>
                      </c:pt>
                      <c:pt idx="16">
                        <c:v>-4.8415262611773642</c:v>
                      </c:pt>
                      <c:pt idx="17">
                        <c:v>-2.919988457399981</c:v>
                      </c:pt>
                      <c:pt idx="18">
                        <c:v>8.3554349620367248</c:v>
                      </c:pt>
                      <c:pt idx="19">
                        <c:v>7.3441627525841824</c:v>
                      </c:pt>
                      <c:pt idx="20">
                        <c:v>-1.8216063407549825</c:v>
                      </c:pt>
                      <c:pt idx="21">
                        <c:v>-7.692549010414325</c:v>
                      </c:pt>
                      <c:pt idx="22">
                        <c:v>10.85333560673601</c:v>
                      </c:pt>
                      <c:pt idx="23">
                        <c:v>7.9414040141897857</c:v>
                      </c:pt>
                      <c:pt idx="24">
                        <c:v>-0.36395958871344192</c:v>
                      </c:pt>
                      <c:pt idx="25">
                        <c:v>-7.4576913431986469</c:v>
                      </c:pt>
                      <c:pt idx="26">
                        <c:v>11.114568881980745</c:v>
                      </c:pt>
                      <c:pt idx="27">
                        <c:v>6.8775091740101288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8A-49FD-9302-49909DAC1AB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DA-46D5-9A16-DF1EE04358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Graph'!$D$195:$D$222</c:f>
              <c:numCache>
                <c:formatCode>0.00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60DA-46D5-9A16-DF1EE0435869}"/>
            </c:ext>
          </c:extLst>
        </c:ser>
        <c:ser>
          <c:idx val="4"/>
          <c:order val="3"/>
          <c:tx>
            <c:strRef>
              <c:f>'Database Graph'!$F$194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DA-46D5-9A16-DF1EE04358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Graph'!$F$195:$F$222</c:f>
              <c:numCache>
                <c:formatCode>0.00</c:formatCode>
                <c:ptCount val="28"/>
                <c:pt idx="0">
                  <c:v>-8.0500841975041055</c:v>
                </c:pt>
                <c:pt idx="1">
                  <c:v>7.1389571561837357</c:v>
                </c:pt>
                <c:pt idx="2">
                  <c:v>7.1702944177143735</c:v>
                </c:pt>
                <c:pt idx="3">
                  <c:v>3.2645979720891347</c:v>
                </c:pt>
                <c:pt idx="4">
                  <c:v>-4.2263843475733864</c:v>
                </c:pt>
                <c:pt idx="5">
                  <c:v>2.2083320697132081</c:v>
                </c:pt>
                <c:pt idx="6">
                  <c:v>9.5453579851356665</c:v>
                </c:pt>
                <c:pt idx="7">
                  <c:v>2.065584261925693</c:v>
                </c:pt>
                <c:pt idx="8">
                  <c:v>-9.2677858199757139</c:v>
                </c:pt>
                <c:pt idx="9">
                  <c:v>0.50180476993268996</c:v>
                </c:pt>
                <c:pt idx="10">
                  <c:v>9.5357513833465219</c:v>
                </c:pt>
                <c:pt idx="11">
                  <c:v>8.1106218326041812E-2</c:v>
                </c:pt>
                <c:pt idx="12">
                  <c:v>-10.560704984425456</c:v>
                </c:pt>
                <c:pt idx="13">
                  <c:v>-16.998614272299832</c:v>
                </c:pt>
                <c:pt idx="14">
                  <c:v>22.497585062291421</c:v>
                </c:pt>
                <c:pt idx="15">
                  <c:v>4.7888782779226631</c:v>
                </c:pt>
                <c:pt idx="16">
                  <c:v>-4.8415262611773642</c:v>
                </c:pt>
                <c:pt idx="17">
                  <c:v>-2.919988457399981</c:v>
                </c:pt>
                <c:pt idx="18">
                  <c:v>8.3554349620367248</c:v>
                </c:pt>
                <c:pt idx="19">
                  <c:v>7.3441627525841824</c:v>
                </c:pt>
                <c:pt idx="20">
                  <c:v>-1.8216063407549825</c:v>
                </c:pt>
                <c:pt idx="21">
                  <c:v>-7.692549010414325</c:v>
                </c:pt>
                <c:pt idx="22">
                  <c:v>10.85333560673601</c:v>
                </c:pt>
                <c:pt idx="23">
                  <c:v>7.9414040141897857</c:v>
                </c:pt>
                <c:pt idx="24">
                  <c:v>-0.36395958871344192</c:v>
                </c:pt>
                <c:pt idx="25">
                  <c:v>-7.4576913431986469</c:v>
                </c:pt>
                <c:pt idx="26">
                  <c:v>11.114568881980745</c:v>
                </c:pt>
                <c:pt idx="27">
                  <c:v>6.8775091740101288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0DA-46D5-9A16-DF1EE043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Graph'!$C$195:$C$222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60DA-46D5-9A16-DF1EE043586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Graph'!$E$195:$E$222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1.4580905079025968</c:v>
                      </c:pt>
                      <c:pt idx="1">
                        <c:v>3.245283416894722</c:v>
                      </c:pt>
                      <c:pt idx="2">
                        <c:v>9.4702257738022126</c:v>
                      </c:pt>
                      <c:pt idx="3">
                        <c:v>9.0246329237455853</c:v>
                      </c:pt>
                      <c:pt idx="4">
                        <c:v>13.558377940377355</c:v>
                      </c:pt>
                      <c:pt idx="5">
                        <c:v>8.3323257002430466</c:v>
                      </c:pt>
                      <c:pt idx="6">
                        <c:v>10.733141722468488</c:v>
                      </c:pt>
                      <c:pt idx="7">
                        <c:v>9.4474101387305893</c:v>
                      </c:pt>
                      <c:pt idx="8">
                        <c:v>3.6862374935790427</c:v>
                      </c:pt>
                      <c:pt idx="9">
                        <c:v>1.9550342608168449</c:v>
                      </c:pt>
                      <c:pt idx="10">
                        <c:v>1.9460932939648075</c:v>
                      </c:pt>
                      <c:pt idx="11">
                        <c:v>-3.60614669725976E-2</c:v>
                      </c:pt>
                      <c:pt idx="12">
                        <c:v>-1.4605311886834187</c:v>
                      </c:pt>
                      <c:pt idx="13">
                        <c:v>-18.619247893768502</c:v>
                      </c:pt>
                      <c:pt idx="14">
                        <c:v>-8.9891156296756662</c:v>
                      </c:pt>
                      <c:pt idx="15">
                        <c:v>-4.7080028927409359</c:v>
                      </c:pt>
                      <c:pt idx="16">
                        <c:v>1.3854257535464711</c:v>
                      </c:pt>
                      <c:pt idx="17">
                        <c:v>18.582337103330545</c:v>
                      </c:pt>
                      <c:pt idx="18">
                        <c:v>4.8921961123753022</c:v>
                      </c:pt>
                      <c:pt idx="19">
                        <c:v>7.4500000000000028</c:v>
                      </c:pt>
                      <c:pt idx="20">
                        <c:v>10.86</c:v>
                      </c:pt>
                      <c:pt idx="21">
                        <c:v>5.4099999999999966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10.049999999999997</c:v>
                      </c:pt>
                      <c:pt idx="25">
                        <c:v>10.329999999999998</c:v>
                      </c:pt>
                      <c:pt idx="26">
                        <c:v>10.590000000000003</c:v>
                      </c:pt>
                      <c:pt idx="27">
                        <c:v>9.5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0DA-46D5-9A16-DF1EE043586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1C6-4721-B32F-2245EEE80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Graph'!$C$227:$C$254</c:f>
              <c:numCache>
                <c:formatCode>0.00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C6-4721-B32F-2245EEE8097F}"/>
            </c:ext>
          </c:extLst>
        </c:ser>
        <c:ser>
          <c:idx val="3"/>
          <c:order val="2"/>
          <c:tx>
            <c:strRef>
              <c:f>'Database Graph'!$E$226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1C6-4721-B32F-2245EEE80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Graph'!$E$227:$E$254</c:f>
              <c:numCache>
                <c:formatCode>0.00</c:formatCode>
                <c:ptCount val="28"/>
                <c:pt idx="0">
                  <c:v>5.8703606310059939</c:v>
                </c:pt>
                <c:pt idx="1">
                  <c:v>6.0693753526149123</c:v>
                </c:pt>
                <c:pt idx="2">
                  <c:v>6.2828489387027702</c:v>
                </c:pt>
                <c:pt idx="3">
                  <c:v>6.6822011735453373</c:v>
                </c:pt>
                <c:pt idx="4">
                  <c:v>6.123315682949098</c:v>
                </c:pt>
                <c:pt idx="5">
                  <c:v>4.9569701264635029</c:v>
                </c:pt>
                <c:pt idx="6">
                  <c:v>5.6045460929374116</c:v>
                </c:pt>
                <c:pt idx="7">
                  <c:v>5.0170850411550134</c:v>
                </c:pt>
                <c:pt idx="8">
                  <c:v>5.4840667517638906</c:v>
                </c:pt>
                <c:pt idx="9">
                  <c:v>5.4563837097032035</c:v>
                </c:pt>
                <c:pt idx="10">
                  <c:v>5.0297665244933683</c:v>
                </c:pt>
                <c:pt idx="11">
                  <c:v>5.5256789611130444</c:v>
                </c:pt>
                <c:pt idx="12">
                  <c:v>2.7639068478552531</c:v>
                </c:pt>
                <c:pt idx="13">
                  <c:v>-5.2571295058612719</c:v>
                </c:pt>
                <c:pt idx="14">
                  <c:v>-5.5999999999993975</c:v>
                </c:pt>
                <c:pt idx="15">
                  <c:v>-6.6338143062890111</c:v>
                </c:pt>
                <c:pt idx="16">
                  <c:v>-0.74324792071368506</c:v>
                </c:pt>
                <c:pt idx="17">
                  <c:v>4.3554642949579687</c:v>
                </c:pt>
                <c:pt idx="18">
                  <c:v>3.3561206656823401</c:v>
                </c:pt>
                <c:pt idx="19">
                  <c:v>3.819999999999979</c:v>
                </c:pt>
                <c:pt idx="20">
                  <c:v>1.7799999999999869</c:v>
                </c:pt>
                <c:pt idx="21">
                  <c:v>4.6299999999999955</c:v>
                </c:pt>
                <c:pt idx="22">
                  <c:v>6.2000000000000028</c:v>
                </c:pt>
                <c:pt idx="23">
                  <c:v>6.5</c:v>
                </c:pt>
                <c:pt idx="24">
                  <c:v>7.0499999999999972</c:v>
                </c:pt>
                <c:pt idx="25">
                  <c:v>7.4499999999999744</c:v>
                </c:pt>
                <c:pt idx="26">
                  <c:v>7.7399999999999949</c:v>
                </c:pt>
                <c:pt idx="27">
                  <c:v>7.6999999999999886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C6-4721-B32F-2245EEE8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Graph'!$D$227:$D$254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C6-4721-B32F-2245EEE8097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Graph'!$F$227:$F$254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-4.595807675242142</c:v>
                      </c:pt>
                      <c:pt idx="1">
                        <c:v>1.6155474386730901</c:v>
                      </c:pt>
                      <c:pt idx="2">
                        <c:v>4.568647368281205</c:v>
                      </c:pt>
                      <c:pt idx="3">
                        <c:v>5.2356425614614892</c:v>
                      </c:pt>
                      <c:pt idx="4">
                        <c:v>-5.095610062574039</c:v>
                      </c:pt>
                      <c:pt idx="5">
                        <c:v>0.49874439249772706</c:v>
                      </c:pt>
                      <c:pt idx="6">
                        <c:v>5.2138274149307335</c:v>
                      </c:pt>
                      <c:pt idx="7">
                        <c:v>4.65023366050616</c:v>
                      </c:pt>
                      <c:pt idx="8">
                        <c:v>-4.6735966888462883</c:v>
                      </c:pt>
                      <c:pt idx="9">
                        <c:v>0.47236968915402144</c:v>
                      </c:pt>
                      <c:pt idx="10">
                        <c:v>4.7881914759962712</c:v>
                      </c:pt>
                      <c:pt idx="11">
                        <c:v>5.1443540806948533</c:v>
                      </c:pt>
                      <c:pt idx="12">
                        <c:v>-7.1684378015855543</c:v>
                      </c:pt>
                      <c:pt idx="13">
                        <c:v>-7.3698052002640821</c:v>
                      </c:pt>
                      <c:pt idx="14">
                        <c:v>4.4089673844754316</c:v>
                      </c:pt>
                      <c:pt idx="15">
                        <c:v>3.9928738108410187</c:v>
                      </c:pt>
                      <c:pt idx="16">
                        <c:v>-1.311601349036124</c:v>
                      </c:pt>
                      <c:pt idx="17">
                        <c:v>-2.6114920792767009</c:v>
                      </c:pt>
                      <c:pt idx="18">
                        <c:v>3.4091113913095512</c:v>
                      </c:pt>
                      <c:pt idx="19">
                        <c:v>4.4596109984062338</c:v>
                      </c:pt>
                      <c:pt idx="20">
                        <c:v>-3.2507684964833174</c:v>
                      </c:pt>
                      <c:pt idx="21">
                        <c:v>0.11553923899863605</c:v>
                      </c:pt>
                      <c:pt idx="22">
                        <c:v>4.9607916444334563</c:v>
                      </c:pt>
                      <c:pt idx="23">
                        <c:v>4.7546946452943928</c:v>
                      </c:pt>
                      <c:pt idx="24">
                        <c:v>-2.7511245779205495</c:v>
                      </c:pt>
                      <c:pt idx="25">
                        <c:v>0.48962812919570808</c:v>
                      </c:pt>
                      <c:pt idx="26">
                        <c:v>5.2440734459866292</c:v>
                      </c:pt>
                      <c:pt idx="27">
                        <c:v>4.715802982162657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C6-4721-B32F-2245EEE8097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5E9-4933-B1EA-2CE7ACAB4E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Graph'!$D$227:$D$254</c:f>
              <c:numCache>
                <c:formatCode>0.00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75E9-4933-B1EA-2CE7ACAB4E5B}"/>
            </c:ext>
          </c:extLst>
        </c:ser>
        <c:ser>
          <c:idx val="4"/>
          <c:order val="3"/>
          <c:tx>
            <c:strRef>
              <c:f>'Database Graph'!$F$226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5E9-4933-B1EA-2CE7ACAB4E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Graph'!$F$227:$F$254</c:f>
              <c:numCache>
                <c:formatCode>0.00</c:formatCode>
                <c:ptCount val="28"/>
                <c:pt idx="0">
                  <c:v>-4.595807675242142</c:v>
                </c:pt>
                <c:pt idx="1">
                  <c:v>1.6155474386730901</c:v>
                </c:pt>
                <c:pt idx="2">
                  <c:v>4.568647368281205</c:v>
                </c:pt>
                <c:pt idx="3">
                  <c:v>5.2356425614614892</c:v>
                </c:pt>
                <c:pt idx="4">
                  <c:v>-5.095610062574039</c:v>
                </c:pt>
                <c:pt idx="5">
                  <c:v>0.49874439249772706</c:v>
                </c:pt>
                <c:pt idx="6">
                  <c:v>5.2138274149307335</c:v>
                </c:pt>
                <c:pt idx="7">
                  <c:v>4.65023366050616</c:v>
                </c:pt>
                <c:pt idx="8">
                  <c:v>-4.6735966888462883</c:v>
                </c:pt>
                <c:pt idx="9">
                  <c:v>0.47236968915402144</c:v>
                </c:pt>
                <c:pt idx="10">
                  <c:v>4.7881914759962712</c:v>
                </c:pt>
                <c:pt idx="11">
                  <c:v>5.1443540806948533</c:v>
                </c:pt>
                <c:pt idx="12">
                  <c:v>-7.1684378015855543</c:v>
                </c:pt>
                <c:pt idx="13">
                  <c:v>-7.3698052002640821</c:v>
                </c:pt>
                <c:pt idx="14">
                  <c:v>4.4089673844754316</c:v>
                </c:pt>
                <c:pt idx="15">
                  <c:v>3.9928738108410187</c:v>
                </c:pt>
                <c:pt idx="16">
                  <c:v>-1.311601349036124</c:v>
                </c:pt>
                <c:pt idx="17">
                  <c:v>-2.6114920792767009</c:v>
                </c:pt>
                <c:pt idx="18">
                  <c:v>3.4091113913095512</c:v>
                </c:pt>
                <c:pt idx="19">
                  <c:v>4.4596109984062338</c:v>
                </c:pt>
                <c:pt idx="20">
                  <c:v>-3.2507684964833174</c:v>
                </c:pt>
                <c:pt idx="21">
                  <c:v>0.11553923899863605</c:v>
                </c:pt>
                <c:pt idx="22">
                  <c:v>4.9607916444334563</c:v>
                </c:pt>
                <c:pt idx="23">
                  <c:v>4.7546946452943928</c:v>
                </c:pt>
                <c:pt idx="24">
                  <c:v>-2.7511245779205495</c:v>
                </c:pt>
                <c:pt idx="25">
                  <c:v>0.48962812919570808</c:v>
                </c:pt>
                <c:pt idx="26">
                  <c:v>5.2440734459866292</c:v>
                </c:pt>
                <c:pt idx="27">
                  <c:v>4.715802982162657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5E9-4933-B1EA-2CE7ACAB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Graph'!$C$227:$C$254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75E9-4933-B1EA-2CE7ACAB4E5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Graph'!$E$227:$E$254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5.8703606310059939</c:v>
                      </c:pt>
                      <c:pt idx="1">
                        <c:v>6.0693753526149123</c:v>
                      </c:pt>
                      <c:pt idx="2">
                        <c:v>6.2828489387027702</c:v>
                      </c:pt>
                      <c:pt idx="3">
                        <c:v>6.6822011735453373</c:v>
                      </c:pt>
                      <c:pt idx="4">
                        <c:v>6.123315682949098</c:v>
                      </c:pt>
                      <c:pt idx="5">
                        <c:v>4.9569701264635029</c:v>
                      </c:pt>
                      <c:pt idx="6">
                        <c:v>5.6045460929374116</c:v>
                      </c:pt>
                      <c:pt idx="7">
                        <c:v>5.0170850411550134</c:v>
                      </c:pt>
                      <c:pt idx="8">
                        <c:v>5.4840667517638906</c:v>
                      </c:pt>
                      <c:pt idx="9">
                        <c:v>5.4563837097032035</c:v>
                      </c:pt>
                      <c:pt idx="10">
                        <c:v>5.0297665244933683</c:v>
                      </c:pt>
                      <c:pt idx="11">
                        <c:v>5.5256789611130444</c:v>
                      </c:pt>
                      <c:pt idx="12">
                        <c:v>2.7639068478552531</c:v>
                      </c:pt>
                      <c:pt idx="13">
                        <c:v>-5.2571295058612719</c:v>
                      </c:pt>
                      <c:pt idx="14">
                        <c:v>-5.5999999999993975</c:v>
                      </c:pt>
                      <c:pt idx="15">
                        <c:v>-6.6338143062890111</c:v>
                      </c:pt>
                      <c:pt idx="16">
                        <c:v>-0.74324792071368506</c:v>
                      </c:pt>
                      <c:pt idx="17">
                        <c:v>4.3554642949579687</c:v>
                      </c:pt>
                      <c:pt idx="18">
                        <c:v>3.3561206656823401</c:v>
                      </c:pt>
                      <c:pt idx="19">
                        <c:v>3.819999999999979</c:v>
                      </c:pt>
                      <c:pt idx="20">
                        <c:v>1.7799999999999869</c:v>
                      </c:pt>
                      <c:pt idx="21">
                        <c:v>4.6299999999999955</c:v>
                      </c:pt>
                      <c:pt idx="22">
                        <c:v>6.2000000000000028</c:v>
                      </c:pt>
                      <c:pt idx="23">
                        <c:v>6.5</c:v>
                      </c:pt>
                      <c:pt idx="24">
                        <c:v>7.0499999999999972</c:v>
                      </c:pt>
                      <c:pt idx="25">
                        <c:v>7.4499999999999744</c:v>
                      </c:pt>
                      <c:pt idx="26">
                        <c:v>7.7399999999999949</c:v>
                      </c:pt>
                      <c:pt idx="27">
                        <c:v>7.6999999999999886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5E9-4933-B1EA-2CE7ACAB4E5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D0-4D68-B9EC-6AF68BC86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Graph'!$C$259:$C$286</c:f>
              <c:numCache>
                <c:formatCode>0.00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BD0-4D68-B9EC-6AF68BC86FCF}"/>
            </c:ext>
          </c:extLst>
        </c:ser>
        <c:ser>
          <c:idx val="3"/>
          <c:order val="2"/>
          <c:tx>
            <c:strRef>
              <c:f>'Database Graph'!$E$258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D0-4D68-B9EC-6AF68BC86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Graph'!$E$259:$E$286</c:f>
              <c:numCache>
                <c:formatCode>0.00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7.4244070728178428</c:v>
                </c:pt>
                <c:pt idx="6">
                  <c:v>8.2987804864570052</c:v>
                </c:pt>
                <c:pt idx="7">
                  <c:v>4.6304987546669025</c:v>
                </c:pt>
                <c:pt idx="8">
                  <c:v>-1.4627809105222696</c:v>
                </c:pt>
                <c:pt idx="9">
                  <c:v>-1.8388766425663761</c:v>
                </c:pt>
                <c:pt idx="10">
                  <c:v>0.11524431584695094</c:v>
                </c:pt>
                <c:pt idx="11">
                  <c:v>-0.37894906596488909</c:v>
                </c:pt>
                <c:pt idx="12">
                  <c:v>0.36395822792616173</c:v>
                </c:pt>
                <c:pt idx="13">
                  <c:v>-12.015524791803927</c:v>
                </c:pt>
                <c:pt idx="14">
                  <c:v>-11.657054593848386</c:v>
                </c:pt>
                <c:pt idx="15">
                  <c:v>-7.2116616484747595</c:v>
                </c:pt>
                <c:pt idx="16">
                  <c:v>7.0914131761068688</c:v>
                </c:pt>
                <c:pt idx="17">
                  <c:v>31.979364094719898</c:v>
                </c:pt>
                <c:pt idx="18">
                  <c:v>29.159567892007743</c:v>
                </c:pt>
                <c:pt idx="19">
                  <c:v>22.730000000000004</c:v>
                </c:pt>
                <c:pt idx="20">
                  <c:v>15.059999999999988</c:v>
                </c:pt>
                <c:pt idx="21">
                  <c:v>4.7499999999999858</c:v>
                </c:pt>
                <c:pt idx="22">
                  <c:v>4.7199999999999847</c:v>
                </c:pt>
                <c:pt idx="23">
                  <c:v>5.2900000000000205</c:v>
                </c:pt>
                <c:pt idx="24">
                  <c:v>6.4500000000000171</c:v>
                </c:pt>
                <c:pt idx="25">
                  <c:v>6.6400000000000006</c:v>
                </c:pt>
                <c:pt idx="26">
                  <c:v>6.8200000000000074</c:v>
                </c:pt>
                <c:pt idx="27">
                  <c:v>7.1099999999999994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BD0-4D68-B9EC-6AF68BC8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Graph'!$D$259:$D$286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BD0-4D68-B9EC-6AF68BC86FC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Graph'!$F$259:$F$286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-0.88141789856891251</c:v>
                      </c:pt>
                      <c:pt idx="6">
                        <c:v>9.0419759682826424</c:v>
                      </c:pt>
                      <c:pt idx="7">
                        <c:v>-2.0095592353651313</c:v>
                      </c:pt>
                      <c:pt idx="8">
                        <c:v>-6.9604081126119866</c:v>
                      </c:pt>
                      <c:pt idx="9">
                        <c:v>-1.2597325703150375</c:v>
                      </c:pt>
                      <c:pt idx="10">
                        <c:v>11.212705105219413</c:v>
                      </c:pt>
                      <c:pt idx="11">
                        <c:v>-2.4932640661093188</c:v>
                      </c:pt>
                      <c:pt idx="12">
                        <c:v>-6.2665809467094959</c:v>
                      </c:pt>
                      <c:pt idx="13">
                        <c:v>-13.438939982934514</c:v>
                      </c:pt>
                      <c:pt idx="14">
                        <c:v>11.6658127735882</c:v>
                      </c:pt>
                      <c:pt idx="15">
                        <c:v>2.4132483221084016</c:v>
                      </c:pt>
                      <c:pt idx="16">
                        <c:v>8.1821755468487538</c:v>
                      </c:pt>
                      <c:pt idx="17">
                        <c:v>6.6777747869523267</c:v>
                      </c:pt>
                      <c:pt idx="18">
                        <c:v>9.2800243816563324</c:v>
                      </c:pt>
                      <c:pt idx="19">
                        <c:v>-2.6848868286579659</c:v>
                      </c:pt>
                      <c:pt idx="20">
                        <c:v>1.4213404906739555</c:v>
                      </c:pt>
                      <c:pt idx="21">
                        <c:v>-2.8811323749934274</c:v>
                      </c:pt>
                      <c:pt idx="22">
                        <c:v>9.2487269999718507</c:v>
                      </c:pt>
                      <c:pt idx="23">
                        <c:v>-2.1551922668964494</c:v>
                      </c:pt>
                      <c:pt idx="24">
                        <c:v>2.5387187314297961</c:v>
                      </c:pt>
                      <c:pt idx="25">
                        <c:v>-2.7077872848219897</c:v>
                      </c:pt>
                      <c:pt idx="26">
                        <c:v>9.4331303276162117</c:v>
                      </c:pt>
                      <c:pt idx="27">
                        <c:v>-1.8895585443482616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D0-4D68-B9EC-6AF68BC86FC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82-4C28-859A-99E4714AA5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Graph'!$D$259:$D$286</c:f>
              <c:numCache>
                <c:formatCode>0.00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582-4C28-859A-99E4714AA5C8}"/>
            </c:ext>
          </c:extLst>
        </c:ser>
        <c:ser>
          <c:idx val="4"/>
          <c:order val="3"/>
          <c:tx>
            <c:strRef>
              <c:f>'Database Graph'!$F$258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82-4C28-859A-99E4714AA5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Graph'!$F$259:$F$286</c:f>
              <c:numCache>
                <c:formatCode>0.00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-0.88141789856891251</c:v>
                </c:pt>
                <c:pt idx="6">
                  <c:v>9.0419759682826424</c:v>
                </c:pt>
                <c:pt idx="7">
                  <c:v>-2.0095592353651313</c:v>
                </c:pt>
                <c:pt idx="8">
                  <c:v>-6.9604081126119866</c:v>
                </c:pt>
                <c:pt idx="9">
                  <c:v>-1.2597325703150375</c:v>
                </c:pt>
                <c:pt idx="10">
                  <c:v>11.212705105219413</c:v>
                </c:pt>
                <c:pt idx="11">
                  <c:v>-2.4932640661093188</c:v>
                </c:pt>
                <c:pt idx="12">
                  <c:v>-6.2665809467094959</c:v>
                </c:pt>
                <c:pt idx="13">
                  <c:v>-13.438939982934514</c:v>
                </c:pt>
                <c:pt idx="14">
                  <c:v>11.6658127735882</c:v>
                </c:pt>
                <c:pt idx="15">
                  <c:v>2.4132483221084016</c:v>
                </c:pt>
                <c:pt idx="16">
                  <c:v>8.1821755468487538</c:v>
                </c:pt>
                <c:pt idx="17">
                  <c:v>6.6777747869523267</c:v>
                </c:pt>
                <c:pt idx="18">
                  <c:v>9.2800243816563324</c:v>
                </c:pt>
                <c:pt idx="19">
                  <c:v>-2.6848868286579659</c:v>
                </c:pt>
                <c:pt idx="20">
                  <c:v>1.4213404906739555</c:v>
                </c:pt>
                <c:pt idx="21">
                  <c:v>-2.8811323749934274</c:v>
                </c:pt>
                <c:pt idx="22">
                  <c:v>9.2487269999718507</c:v>
                </c:pt>
                <c:pt idx="23">
                  <c:v>-2.1551922668964494</c:v>
                </c:pt>
                <c:pt idx="24">
                  <c:v>2.5387187314297961</c:v>
                </c:pt>
                <c:pt idx="25">
                  <c:v>-2.7077872848219897</c:v>
                </c:pt>
                <c:pt idx="26">
                  <c:v>9.4331303276162117</c:v>
                </c:pt>
                <c:pt idx="27">
                  <c:v>-1.8895585443482616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582-4C28-859A-99E4714AA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Graph'!$C$259:$C$286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1582-4C28-859A-99E4714AA5C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Graph'!$E$259:$E$286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7.4244070728178428</c:v>
                      </c:pt>
                      <c:pt idx="6">
                        <c:v>8.2987804864570052</c:v>
                      </c:pt>
                      <c:pt idx="7">
                        <c:v>4.6304987546669025</c:v>
                      </c:pt>
                      <c:pt idx="8">
                        <c:v>-1.4627809105222696</c:v>
                      </c:pt>
                      <c:pt idx="9">
                        <c:v>-1.8388766425663761</c:v>
                      </c:pt>
                      <c:pt idx="10">
                        <c:v>0.11524431584695094</c:v>
                      </c:pt>
                      <c:pt idx="11">
                        <c:v>-0.37894906596488909</c:v>
                      </c:pt>
                      <c:pt idx="12">
                        <c:v>0.36395822792616173</c:v>
                      </c:pt>
                      <c:pt idx="13">
                        <c:v>-12.015524791803927</c:v>
                      </c:pt>
                      <c:pt idx="14">
                        <c:v>-11.657054593848386</c:v>
                      </c:pt>
                      <c:pt idx="15">
                        <c:v>-7.2116616484747595</c:v>
                      </c:pt>
                      <c:pt idx="16">
                        <c:v>7.0914131761068688</c:v>
                      </c:pt>
                      <c:pt idx="17">
                        <c:v>31.979364094719898</c:v>
                      </c:pt>
                      <c:pt idx="18">
                        <c:v>29.159567892007743</c:v>
                      </c:pt>
                      <c:pt idx="19">
                        <c:v>22.730000000000004</c:v>
                      </c:pt>
                      <c:pt idx="20">
                        <c:v>15.059999999999988</c:v>
                      </c:pt>
                      <c:pt idx="21">
                        <c:v>4.7499999999999858</c:v>
                      </c:pt>
                      <c:pt idx="22">
                        <c:v>4.7199999999999847</c:v>
                      </c:pt>
                      <c:pt idx="23">
                        <c:v>5.2900000000000205</c:v>
                      </c:pt>
                      <c:pt idx="24">
                        <c:v>6.4500000000000171</c:v>
                      </c:pt>
                      <c:pt idx="25">
                        <c:v>6.6400000000000006</c:v>
                      </c:pt>
                      <c:pt idx="26">
                        <c:v>6.8200000000000074</c:v>
                      </c:pt>
                      <c:pt idx="27">
                        <c:v>7.1099999999999994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82-4C28-859A-99E4714AA5C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7E-4A40-8F44-0E08D11C3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Graph'!$C$291:$C$318</c:f>
              <c:numCache>
                <c:formatCode>0.00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7E-4A40-8F44-0E08D11C3DEE}"/>
            </c:ext>
          </c:extLst>
        </c:ser>
        <c:ser>
          <c:idx val="3"/>
          <c:order val="2"/>
          <c:tx>
            <c:strRef>
              <c:f>'Database Graph'!$E$290</c:f>
              <c:strCache>
                <c:ptCount val="1"/>
                <c:pt idx="0">
                  <c:v>YoY-Base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7E-4A40-8F44-0E08D11C3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Graph'!$E$291:$E$318</c:f>
              <c:numCache>
                <c:formatCode>0.00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15.199993762964283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-6.4698618733197435</c:v>
                </c:pt>
                <c:pt idx="9">
                  <c:v>-6.726660716941808</c:v>
                </c:pt>
                <c:pt idx="10">
                  <c:v>-8.3438211613575533</c:v>
                </c:pt>
                <c:pt idx="11">
                  <c:v>-7.8988090304204519</c:v>
                </c:pt>
                <c:pt idx="12">
                  <c:v>-3.6161461201551504</c:v>
                </c:pt>
                <c:pt idx="13">
                  <c:v>-18.290315633354709</c:v>
                </c:pt>
                <c:pt idx="14">
                  <c:v>-23.003170886767123</c:v>
                </c:pt>
                <c:pt idx="15">
                  <c:v>-13.517051576754398</c:v>
                </c:pt>
                <c:pt idx="16">
                  <c:v>5.3786752998529579</c:v>
                </c:pt>
                <c:pt idx="17">
                  <c:v>31.720453624112082</c:v>
                </c:pt>
                <c:pt idx="18">
                  <c:v>30.109196676649162</c:v>
                </c:pt>
                <c:pt idx="19">
                  <c:v>23.97</c:v>
                </c:pt>
                <c:pt idx="20">
                  <c:v>13.410000000000011</c:v>
                </c:pt>
                <c:pt idx="21">
                  <c:v>2.4500000000000171</c:v>
                </c:pt>
                <c:pt idx="22">
                  <c:v>5.3100000000000165</c:v>
                </c:pt>
                <c:pt idx="23">
                  <c:v>6.1900000000000119</c:v>
                </c:pt>
                <c:pt idx="24">
                  <c:v>7.4899999999999949</c:v>
                </c:pt>
                <c:pt idx="25">
                  <c:v>8.0399999999999778</c:v>
                </c:pt>
                <c:pt idx="26">
                  <c:v>9.3600000000000136</c:v>
                </c:pt>
                <c:pt idx="27">
                  <c:v>8.6899999999999977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B7E-4A40-8F44-0E08D11C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Graph'!$D$291:$D$318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B7E-4A40-8F44-0E08D11C3DEE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Graph'!$F$291:$F$318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0.59282437454950809</c:v>
                      </c:pt>
                      <c:pt idx="6">
                        <c:v>7.9775044790481502</c:v>
                      </c:pt>
                      <c:pt idx="7">
                        <c:v>3.0287432201986775</c:v>
                      </c:pt>
                      <c:pt idx="8">
                        <c:v>-16.421824689258258</c:v>
                      </c:pt>
                      <c:pt idx="9">
                        <c:v>0.31663403105750376</c:v>
                      </c:pt>
                      <c:pt idx="10">
                        <c:v>6.1054052224714468</c:v>
                      </c:pt>
                      <c:pt idx="11">
                        <c:v>3.5289718043392924</c:v>
                      </c:pt>
                      <c:pt idx="12">
                        <c:v>-12.53547807698493</c:v>
                      </c:pt>
                      <c:pt idx="13">
                        <c:v>-14.956290151871116</c:v>
                      </c:pt>
                      <c:pt idx="14">
                        <c:v>-1.4547636168003919E-2</c:v>
                      </c:pt>
                      <c:pt idx="15">
                        <c:v>16.283888985858937</c:v>
                      </c:pt>
                      <c:pt idx="16">
                        <c:v>6.5747135594290711</c:v>
                      </c:pt>
                      <c:pt idx="17">
                        <c:v>6.3023045905430592</c:v>
                      </c:pt>
                      <c:pt idx="18">
                        <c:v>-1.2376094335877355</c:v>
                      </c:pt>
                      <c:pt idx="19">
                        <c:v>10.797038839639029</c:v>
                      </c:pt>
                      <c:pt idx="20">
                        <c:v>-2.5035229105844081</c:v>
                      </c:pt>
                      <c:pt idx="21">
                        <c:v>-3.9708041151473736</c:v>
                      </c:pt>
                      <c:pt idx="22">
                        <c:v>1.5194470526976716</c:v>
                      </c:pt>
                      <c:pt idx="23">
                        <c:v>11.722890080536217</c:v>
                      </c:pt>
                      <c:pt idx="24">
                        <c:v>-1.3099508207808555</c:v>
                      </c:pt>
                      <c:pt idx="25">
                        <c:v>-3.4794462424460306</c:v>
                      </c:pt>
                      <c:pt idx="26">
                        <c:v>2.7597809115421796</c:v>
                      </c:pt>
                      <c:pt idx="27">
                        <c:v>11.038413705682885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7E-4A40-8F44-0E08D11C3DEE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D7A-4935-8E85-01664AC84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Graph'!$D$291:$D$318</c:f>
              <c:numCache>
                <c:formatCode>0.00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4D7A-4935-8E85-01664AC849D8}"/>
            </c:ext>
          </c:extLst>
        </c:ser>
        <c:ser>
          <c:idx val="4"/>
          <c:order val="3"/>
          <c:tx>
            <c:strRef>
              <c:f>'Database Graph'!$F$290</c:f>
              <c:strCache>
                <c:ptCount val="1"/>
                <c:pt idx="0">
                  <c:v>QtQ-Base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7A-4935-8E85-01664AC84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Graph'!$F$291:$F$318</c:f>
              <c:numCache>
                <c:formatCode>0.00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0.59282437454950809</c:v>
                </c:pt>
                <c:pt idx="6">
                  <c:v>7.9775044790481502</c:v>
                </c:pt>
                <c:pt idx="7">
                  <c:v>3.0287432201986775</c:v>
                </c:pt>
                <c:pt idx="8">
                  <c:v>-16.421824689258258</c:v>
                </c:pt>
                <c:pt idx="9">
                  <c:v>0.31663403105750376</c:v>
                </c:pt>
                <c:pt idx="10">
                  <c:v>6.1054052224714468</c:v>
                </c:pt>
                <c:pt idx="11">
                  <c:v>3.5289718043392924</c:v>
                </c:pt>
                <c:pt idx="12">
                  <c:v>-12.53547807698493</c:v>
                </c:pt>
                <c:pt idx="13">
                  <c:v>-14.956290151871116</c:v>
                </c:pt>
                <c:pt idx="14">
                  <c:v>-1.4547636168003919E-2</c:v>
                </c:pt>
                <c:pt idx="15">
                  <c:v>16.283888985858937</c:v>
                </c:pt>
                <c:pt idx="16">
                  <c:v>6.5747135594290711</c:v>
                </c:pt>
                <c:pt idx="17">
                  <c:v>6.3023045905430592</c:v>
                </c:pt>
                <c:pt idx="18">
                  <c:v>-1.2376094335877355</c:v>
                </c:pt>
                <c:pt idx="19">
                  <c:v>10.797038839639029</c:v>
                </c:pt>
                <c:pt idx="20">
                  <c:v>-2.5035229105844081</c:v>
                </c:pt>
                <c:pt idx="21">
                  <c:v>-3.9708041151473736</c:v>
                </c:pt>
                <c:pt idx="22">
                  <c:v>1.5194470526976716</c:v>
                </c:pt>
                <c:pt idx="23">
                  <c:v>11.722890080536217</c:v>
                </c:pt>
                <c:pt idx="24">
                  <c:v>-1.3099508207808555</c:v>
                </c:pt>
                <c:pt idx="25">
                  <c:v>-3.4794462424460306</c:v>
                </c:pt>
                <c:pt idx="26">
                  <c:v>2.7597809115421796</c:v>
                </c:pt>
                <c:pt idx="27">
                  <c:v>11.038413705682885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D7A-4935-8E85-01664AC84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Graph'!$C$291:$C$318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4D7A-4935-8E85-01664AC849D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YoY-Base Jan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Graph'!$E$291:$E$318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15.199993762964283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-6.4698618733197435</c:v>
                      </c:pt>
                      <c:pt idx="9">
                        <c:v>-6.726660716941808</c:v>
                      </c:pt>
                      <c:pt idx="10">
                        <c:v>-8.3438211613575533</c:v>
                      </c:pt>
                      <c:pt idx="11">
                        <c:v>-7.8988090304204519</c:v>
                      </c:pt>
                      <c:pt idx="12">
                        <c:v>-3.6161461201551504</c:v>
                      </c:pt>
                      <c:pt idx="13">
                        <c:v>-18.290315633354709</c:v>
                      </c:pt>
                      <c:pt idx="14">
                        <c:v>-23.003170886767123</c:v>
                      </c:pt>
                      <c:pt idx="15">
                        <c:v>-13.517051576754398</c:v>
                      </c:pt>
                      <c:pt idx="16">
                        <c:v>5.3786752998529579</c:v>
                      </c:pt>
                      <c:pt idx="17">
                        <c:v>31.720453624112082</c:v>
                      </c:pt>
                      <c:pt idx="18">
                        <c:v>30.109196676649162</c:v>
                      </c:pt>
                      <c:pt idx="19">
                        <c:v>23.97</c:v>
                      </c:pt>
                      <c:pt idx="20">
                        <c:v>13.410000000000011</c:v>
                      </c:pt>
                      <c:pt idx="21">
                        <c:v>2.4500000000000171</c:v>
                      </c:pt>
                      <c:pt idx="22">
                        <c:v>5.3100000000000165</c:v>
                      </c:pt>
                      <c:pt idx="23">
                        <c:v>6.1900000000000119</c:v>
                      </c:pt>
                      <c:pt idx="24">
                        <c:v>7.4899999999999949</c:v>
                      </c:pt>
                      <c:pt idx="25">
                        <c:v>8.0399999999999778</c:v>
                      </c:pt>
                      <c:pt idx="26">
                        <c:v>9.3600000000000136</c:v>
                      </c:pt>
                      <c:pt idx="27">
                        <c:v>8.6899999999999977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D7A-4935-8E85-01664AC849D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Graph'!$AI$3:$AI$30</c:f>
              <c:numCache>
                <c:formatCode>0.00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502-41D2-A611-8A4E2E22442F}"/>
            </c:ext>
          </c:extLst>
        </c:ser>
        <c:ser>
          <c:idx val="2"/>
          <c:order val="1"/>
          <c:tx>
            <c:strRef>
              <c:f>'Database Graph'!$AJ$2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Graph'!$AJ$3:$AJ$30</c:f>
              <c:numCache>
                <c:formatCode>0.00</c:formatCode>
                <c:ptCount val="28"/>
                <c:pt idx="0">
                  <c:v>85.860247401650852</c:v>
                </c:pt>
                <c:pt idx="1">
                  <c:v>89.303345473253813</c:v>
                </c:pt>
                <c:pt idx="2">
                  <c:v>92.147751406922012</c:v>
                </c:pt>
                <c:pt idx="3">
                  <c:v>90.583551987291443</c:v>
                </c:pt>
                <c:pt idx="4">
                  <c:v>90.212606562777836</c:v>
                </c:pt>
                <c:pt idx="5">
                  <c:v>94.009110807237022</c:v>
                </c:pt>
                <c:pt idx="6">
                  <c:v>96.914734433598255</c:v>
                </c:pt>
                <c:pt idx="7">
                  <c:v>95.276969803640171</c:v>
                </c:pt>
                <c:pt idx="8">
                  <c:v>94.777151676798326</c:v>
                </c:pt>
                <c:pt idx="9">
                  <c:v>98.75859068610859</c:v>
                </c:pt>
                <c:pt idx="10">
                  <c:v>101.7667059296065</c:v>
                </c:pt>
                <c:pt idx="11">
                  <c:v>100</c:v>
                </c:pt>
                <c:pt idx="12">
                  <c:v>97.594093409692988</c:v>
                </c:pt>
                <c:pt idx="13">
                  <c:v>93.502411286064373</c:v>
                </c:pt>
                <c:pt idx="14">
                  <c:v>98.219755125618846</c:v>
                </c:pt>
                <c:pt idx="15">
                  <c:v>97.805232350857239</c:v>
                </c:pt>
                <c:pt idx="16">
                  <c:v>96.901733436229321</c:v>
                </c:pt>
                <c:pt idx="17">
                  <c:v>100.11098324329934</c:v>
                </c:pt>
                <c:pt idx="18">
                  <c:v>101.66587147931023</c:v>
                </c:pt>
                <c:pt idx="19">
                  <c:v>102.54878611987381</c:v>
                </c:pt>
                <c:pt idx="20">
                  <c:v>101.29138196089052</c:v>
                </c:pt>
                <c:pt idx="21">
                  <c:v>105.2066322903833</c:v>
                </c:pt>
                <c:pt idx="22">
                  <c:v>107.1659951263409</c:v>
                </c:pt>
                <c:pt idx="23">
                  <c:v>107.86081324088327</c:v>
                </c:pt>
                <c:pt idx="24">
                  <c:v>106.58892123744508</c:v>
                </c:pt>
                <c:pt idx="25">
                  <c:v>110.72998048562843</c:v>
                </c:pt>
                <c:pt idx="26">
                  <c:v>112.84579286803698</c:v>
                </c:pt>
                <c:pt idx="27">
                  <c:v>113.39407296014059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502-41D2-A611-8A4E2E22442F}"/>
            </c:ext>
          </c:extLst>
        </c:ser>
        <c:ser>
          <c:idx val="3"/>
          <c:order val="2"/>
          <c:tx>
            <c:strRef>
              <c:f>'Database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Graph'!$AK$3:$AK$30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502-41D2-A611-8A4E2E224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0-47FD-8A73-23B1771A4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Graph'!$AI$35:$AI$62</c:f>
              <c:numCache>
                <c:formatCode>0.00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510-4384-A86B-52C9558F2FCF}"/>
            </c:ext>
          </c:extLst>
        </c:ser>
        <c:ser>
          <c:idx val="2"/>
          <c:order val="1"/>
          <c:tx>
            <c:strRef>
              <c:f>'Database Graph'!$AJ$34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0-47FD-8A73-23B1771A4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Graph'!$AJ$35:$AJ$62</c:f>
              <c:numCache>
                <c:formatCode>0.00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91.613061049958262</c:v>
                </c:pt>
                <c:pt idx="14">
                  <c:v>95.911317951672942</c:v>
                </c:pt>
                <c:pt idx="15">
                  <c:v>96.385655422759811</c:v>
                </c:pt>
                <c:pt idx="16">
                  <c:v>95.838923129450649</c:v>
                </c:pt>
                <c:pt idx="17">
                  <c:v>97.070017018365931</c:v>
                </c:pt>
                <c:pt idx="18">
                  <c:v>96.897841599481424</c:v>
                </c:pt>
                <c:pt idx="19">
                  <c:v>99.277225085442595</c:v>
                </c:pt>
                <c:pt idx="20">
                  <c:v>99.116614300477863</c:v>
                </c:pt>
                <c:pt idx="21">
                  <c:v>101.26344175355932</c:v>
                </c:pt>
                <c:pt idx="22">
                  <c:v>102.53729598057124</c:v>
                </c:pt>
                <c:pt idx="23">
                  <c:v>104.42971306737707</c:v>
                </c:pt>
                <c:pt idx="24">
                  <c:v>104.18147329123228</c:v>
                </c:pt>
                <c:pt idx="25">
                  <c:v>106.50888803639371</c:v>
                </c:pt>
                <c:pt idx="26">
                  <c:v>107.94101147874736</c:v>
                </c:pt>
                <c:pt idx="27">
                  <c:v>109.69297060597289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510-4384-A86B-52C9558F2FCF}"/>
            </c:ext>
          </c:extLst>
        </c:ser>
        <c:ser>
          <c:idx val="3"/>
          <c:order val="2"/>
          <c:tx>
            <c:strRef>
              <c:f>'Database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10-4384-A86B-52C9558F2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Graph'!$AK$35:$AK$62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510-4384-A86B-52C9558F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08-4EF0-97FE-1006435D4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Graph'!$AI$67:$AI$94</c:f>
              <c:numCache>
                <c:formatCode>0.00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627-447E-B8F8-E3AA553F2C48}"/>
            </c:ext>
          </c:extLst>
        </c:ser>
        <c:ser>
          <c:idx val="2"/>
          <c:order val="1"/>
          <c:tx>
            <c:strRef>
              <c:f>'Database Graph'!$AJ$66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08-4EF0-97FE-1006435D4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Graph'!$AJ$67:$AJ$94</c:f>
              <c:numCache>
                <c:formatCode>0.00</c:formatCode>
                <c:ptCount val="28"/>
                <c:pt idx="0">
                  <c:v>81.379188703312991</c:v>
                </c:pt>
                <c:pt idx="1">
                  <c:v>83.782847185040623</c:v>
                </c:pt>
                <c:pt idx="2">
                  <c:v>85.347819795843677</c:v>
                </c:pt>
                <c:pt idx="3">
                  <c:v>87.119022401302871</c:v>
                </c:pt>
                <c:pt idx="4">
                  <c:v>88.00842062417</c:v>
                </c:pt>
                <c:pt idx="5">
                  <c:v>91.166813094930816</c:v>
                </c:pt>
                <c:pt idx="6">
                  <c:v>92.743159863963996</c:v>
                </c:pt>
                <c:pt idx="7">
                  <c:v>96.59364935193841</c:v>
                </c:pt>
                <c:pt idx="8">
                  <c:v>102.93429992505349</c:v>
                </c:pt>
                <c:pt idx="9">
                  <c:v>105.0984937630115</c:v>
                </c:pt>
                <c:pt idx="10">
                  <c:v>99.607258478076488</c:v>
                </c:pt>
                <c:pt idx="11">
                  <c:v>100</c:v>
                </c:pt>
                <c:pt idx="12">
                  <c:v>97.772381488059608</c:v>
                </c:pt>
                <c:pt idx="13">
                  <c:v>96.877766625923073</c:v>
                </c:pt>
                <c:pt idx="14">
                  <c:v>97.64769257402142</c:v>
                </c:pt>
                <c:pt idx="15">
                  <c:v>97.861285395689862</c:v>
                </c:pt>
                <c:pt idx="16">
                  <c:v>93.873183804624361</c:v>
                </c:pt>
                <c:pt idx="17">
                  <c:v>100.89730633790677</c:v>
                </c:pt>
                <c:pt idx="18">
                  <c:v>100.53370620057439</c:v>
                </c:pt>
                <c:pt idx="19">
                  <c:v>102.57819935176211</c:v>
                </c:pt>
                <c:pt idx="20">
                  <c:v>99.665159245369694</c:v>
                </c:pt>
                <c:pt idx="21">
                  <c:v>105.48813377628153</c:v>
                </c:pt>
                <c:pt idx="22">
                  <c:v>106.08316678284611</c:v>
                </c:pt>
                <c:pt idx="23">
                  <c:v>108.0969064768869</c:v>
                </c:pt>
                <c:pt idx="24">
                  <c:v>108.82438738001916</c:v>
                </c:pt>
                <c:pt idx="25">
                  <c:v>113.89553803825115</c:v>
                </c:pt>
                <c:pt idx="26">
                  <c:v>113.61507162442817</c:v>
                </c:pt>
                <c:pt idx="27">
                  <c:v>117.16623693029773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627-447E-B8F8-E3AA553F2C48}"/>
            </c:ext>
          </c:extLst>
        </c:ser>
        <c:ser>
          <c:idx val="3"/>
          <c:order val="2"/>
          <c:tx>
            <c:strRef>
              <c:f>'Database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27-447E-B8F8-E3AA553F2C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Graph'!$AK$67:$AK$94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627-447E-B8F8-E3AA553F2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E0-4482-8703-D50F9B2CB2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Graph'!$AI$99:$AI$122</c:f>
              <c:numCache>
                <c:formatCode>0.00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2C1-4078-93E7-F90FDF959766}"/>
            </c:ext>
          </c:extLst>
        </c:ser>
        <c:ser>
          <c:idx val="2"/>
          <c:order val="1"/>
          <c:tx>
            <c:strRef>
              <c:f>'Database Graph'!$AJ$98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E0-4482-8703-D50F9B2CB2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Graph'!$AJ$99:$AJ$122</c:f>
              <c:numCache>
                <c:formatCode>0.00</c:formatCode>
                <c:ptCount val="24"/>
                <c:pt idx="0">
                  <c:v>86.364409249827077</c:v>
                </c:pt>
                <c:pt idx="1">
                  <c:v>87.575034451642253</c:v>
                </c:pt>
                <c:pt idx="2">
                  <c:v>90.540841702087732</c:v>
                </c:pt>
                <c:pt idx="3">
                  <c:v>90.585583968287722</c:v>
                </c:pt>
                <c:pt idx="4">
                  <c:v>90.701273371093976</c:v>
                </c:pt>
                <c:pt idx="5">
                  <c:v>92.170450087028399</c:v>
                </c:pt>
                <c:pt idx="6">
                  <c:v>95.13711483352057</c:v>
                </c:pt>
                <c:pt idx="7">
                  <c:v>95.296378632241314</c:v>
                </c:pt>
                <c:pt idx="8">
                  <c:v>95.478526865205708</c:v>
                </c:pt>
                <c:pt idx="9">
                  <c:v>97.143698996706547</c:v>
                </c:pt>
                <c:pt idx="10">
                  <c:v>99.948096925647022</c:v>
                </c:pt>
                <c:pt idx="11">
                  <c:v>100</c:v>
                </c:pt>
                <c:pt idx="12">
                  <c:v>98.003501359941595</c:v>
                </c:pt>
                <c:pt idx="13">
                  <c:v>91.726634352368222</c:v>
                </c:pt>
                <c:pt idx="14">
                  <c:v>95.948776038784459</c:v>
                </c:pt>
                <c:pt idx="15">
                  <c:v>96.41748857406192</c:v>
                </c:pt>
                <c:pt idx="16">
                  <c:v>95.796517053065884</c:v>
                </c:pt>
                <c:pt idx="17">
                  <c:v>97.152581538076788</c:v>
                </c:pt>
                <c:pt idx="18">
                  <c:v>96.976276593405274</c:v>
                </c:pt>
                <c:pt idx="19">
                  <c:v>99.348435629543644</c:v>
                </c:pt>
                <c:pt idx="20">
                  <c:v>99.128447832289424</c:v>
                </c:pt>
                <c:pt idx="21">
                  <c:v>101.35457927640125</c:v>
                </c:pt>
                <c:pt idx="22">
                  <c:v>102.61378957572535</c:v>
                </c:pt>
                <c:pt idx="23">
                  <c:v>104.50882390464697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C1-4078-93E7-F90FDF959766}"/>
            </c:ext>
          </c:extLst>
        </c:ser>
        <c:ser>
          <c:idx val="3"/>
          <c:order val="2"/>
          <c:tx>
            <c:strRef>
              <c:f>'Database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C1-4078-93E7-F90FDF9597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Graph'!$AK$99:$AK$122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2C1-4078-93E7-F90FDF95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39-4F18-BD52-EFD1EEC85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Graph'!$AI$131:$AI$158</c:f>
              <c:numCache>
                <c:formatCode>0.00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6C-4F93-BB69-2EAC41C0F396}"/>
            </c:ext>
          </c:extLst>
        </c:ser>
        <c:ser>
          <c:idx val="2"/>
          <c:order val="1"/>
          <c:tx>
            <c:strRef>
              <c:f>'Database Graph'!$AJ$130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39-4F18-BD52-EFD1EEC85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Graph'!$AJ$131:$AJ$158</c:f>
              <c:numCache>
                <c:formatCode>0.00</c:formatCode>
                <c:ptCount val="28"/>
                <c:pt idx="0">
                  <c:v>49.896463002229758</c:v>
                </c:pt>
                <c:pt idx="1">
                  <c:v>64.54851927134014</c:v>
                </c:pt>
                <c:pt idx="2">
                  <c:v>67.94727045989957</c:v>
                </c:pt>
                <c:pt idx="3">
                  <c:v>95.109522386260394</c:v>
                </c:pt>
                <c:pt idx="4">
                  <c:v>51.260142346608426</c:v>
                </c:pt>
                <c:pt idx="5">
                  <c:v>67.917140051221295</c:v>
                </c:pt>
                <c:pt idx="6">
                  <c:v>72.198773327408148</c:v>
                </c:pt>
                <c:pt idx="7">
                  <c:v>99.503317667627073</c:v>
                </c:pt>
                <c:pt idx="8">
                  <c:v>53.952744403272369</c:v>
                </c:pt>
                <c:pt idx="9">
                  <c:v>73.506870700469833</c:v>
                </c:pt>
                <c:pt idx="10">
                  <c:v>72.913944667980047</c:v>
                </c:pt>
                <c:pt idx="11">
                  <c:v>100</c:v>
                </c:pt>
                <c:pt idx="12">
                  <c:v>55.984700628569243</c:v>
                </c:pt>
                <c:pt idx="13">
                  <c:v>68.436288404034897</c:v>
                </c:pt>
                <c:pt idx="14">
                  <c:v>80.030126544613054</c:v>
                </c:pt>
                <c:pt idx="15">
                  <c:v>101.75757208150304</c:v>
                </c:pt>
                <c:pt idx="16">
                  <c:v>57.428469526473577</c:v>
                </c:pt>
                <c:pt idx="17">
                  <c:v>73.934482834023754</c:v>
                </c:pt>
                <c:pt idx="18">
                  <c:v>80.555992333036158</c:v>
                </c:pt>
                <c:pt idx="19">
                  <c:v>109.55220210294615</c:v>
                </c:pt>
                <c:pt idx="20">
                  <c:v>58.59426745786098</c:v>
                </c:pt>
                <c:pt idx="21">
                  <c:v>78.584961804283864</c:v>
                </c:pt>
                <c:pt idx="22">
                  <c:v>81.949611000397681</c:v>
                </c:pt>
                <c:pt idx="23">
                  <c:v>113.85760364559196</c:v>
                </c:pt>
                <c:pt idx="24">
                  <c:v>60.932178729429644</c:v>
                </c:pt>
                <c:pt idx="25">
                  <c:v>81.036812612577506</c:v>
                </c:pt>
                <c:pt idx="26">
                  <c:v>83.670552831406027</c:v>
                </c:pt>
                <c:pt idx="27">
                  <c:v>115.46299585699479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46C-4F93-BB69-2EAC41C0F396}"/>
            </c:ext>
          </c:extLst>
        </c:ser>
        <c:ser>
          <c:idx val="3"/>
          <c:order val="2"/>
          <c:tx>
            <c:strRef>
              <c:f>'Database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6C-4F93-BB69-2EAC41C0F3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Graph'!$AK$131:$AK$158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46C-4F93-BB69-2EAC41C0F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68-43FD-9C17-CD16E72A2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Graph'!$AI$163:$AI$190</c:f>
              <c:numCache>
                <c:formatCode>0.00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B6-44BA-B622-84D4C31728E4}"/>
            </c:ext>
          </c:extLst>
        </c:ser>
        <c:ser>
          <c:idx val="2"/>
          <c:order val="1"/>
          <c:tx>
            <c:strRef>
              <c:f>'Database Graph'!$AJ$162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68-43FD-9C17-CD16E72A2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Graph'!$AJ$163:$AJ$190</c:f>
              <c:numCache>
                <c:formatCode>0.00</c:formatCode>
                <c:ptCount val="28"/>
                <c:pt idx="0">
                  <c:v>79.793593340840786</c:v>
                </c:pt>
                <c:pt idx="1">
                  <c:v>82.148041259274564</c:v>
                </c:pt>
                <c:pt idx="2">
                  <c:v>86.438719559563893</c:v>
                </c:pt>
                <c:pt idx="3">
                  <c:v>90.527824989774615</c:v>
                </c:pt>
                <c:pt idx="4">
                  <c:v>86.113667359030345</c:v>
                </c:pt>
                <c:pt idx="5">
                  <c:v>86.917604066122081</c:v>
                </c:pt>
                <c:pt idx="6">
                  <c:v>92.419020753355213</c:v>
                </c:pt>
                <c:pt idx="7">
                  <c:v>96.082874899638554</c:v>
                </c:pt>
                <c:pt idx="8">
                  <c:v>90.442421256608014</c:v>
                </c:pt>
                <c:pt idx="9">
                  <c:v>90.876328639905651</c:v>
                </c:pt>
                <c:pt idx="10">
                  <c:v>96.311257390905439</c:v>
                </c:pt>
                <c:pt idx="11">
                  <c:v>100</c:v>
                </c:pt>
                <c:pt idx="12">
                  <c:v>91.98278240641622</c:v>
                </c:pt>
                <c:pt idx="13">
                  <c:v>83.049035705545634</c:v>
                </c:pt>
                <c:pt idx="14">
                  <c:v>90.070522951962772</c:v>
                </c:pt>
                <c:pt idx="15">
                  <c:v>93.848043319574856</c:v>
                </c:pt>
                <c:pt idx="16">
                  <c:v>91.775490131547571</c:v>
                </c:pt>
                <c:pt idx="17">
                  <c:v>89.308786776903901</c:v>
                </c:pt>
                <c:pt idx="18">
                  <c:v>93.442907709516888</c:v>
                </c:pt>
                <c:pt idx="19">
                  <c:v>98.298540491423168</c:v>
                </c:pt>
                <c:pt idx="20">
                  <c:v>95.469224325056985</c:v>
                </c:pt>
                <c:pt idx="21">
                  <c:v>93.615587615672737</c:v>
                </c:pt>
                <c:pt idx="22">
                  <c:v>99.627779183372127</c:v>
                </c:pt>
                <c:pt idx="23">
                  <c:v>105.18496069530192</c:v>
                </c:pt>
                <c:pt idx="24">
                  <c:v>102.95438414596015</c:v>
                </c:pt>
                <c:pt idx="25">
                  <c:v>101.25862067639977</c:v>
                </c:pt>
                <c:pt idx="26">
                  <c:v>108.07249296644557</c:v>
                </c:pt>
                <c:pt idx="27">
                  <c:v>113.78427156534214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B6-44BA-B622-84D4C31728E4}"/>
            </c:ext>
          </c:extLst>
        </c:ser>
        <c:ser>
          <c:idx val="3"/>
          <c:order val="2"/>
          <c:tx>
            <c:strRef>
              <c:f>'Database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B6-44BA-B622-84D4C3172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Graph'!$AK$163:$AK$190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BB6-44BA-B622-84D4C3172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2A-45AD-810E-6935890DD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Graph'!$AI$195:$AI$222</c:f>
              <c:numCache>
                <c:formatCode>0.00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06-46D1-9AA1-F1FE67FCD407}"/>
            </c:ext>
          </c:extLst>
        </c:ser>
        <c:ser>
          <c:idx val="2"/>
          <c:order val="1"/>
          <c:tx>
            <c:strRef>
              <c:f>'Database Graph'!$AJ$194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F2A-45AD-810E-6935890DD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Graph'!$AJ$195:$AJ$222</c:f>
              <c:numCache>
                <c:formatCode>0.00</c:formatCode>
                <c:ptCount val="28"/>
                <c:pt idx="0">
                  <c:v>77.08641605877942</c:v>
                </c:pt>
                <c:pt idx="1">
                  <c:v>82.589582274453207</c:v>
                </c:pt>
                <c:pt idx="2">
                  <c:v>88.511498481891948</c:v>
                </c:pt>
                <c:pt idx="3">
                  <c:v>91.401043066397506</c:v>
                </c:pt>
                <c:pt idx="4">
                  <c:v>87.538083688720462</c:v>
                </c:pt>
                <c:pt idx="5">
                  <c:v>89.471215264030874</c:v>
                </c:pt>
                <c:pt idx="6">
                  <c:v>98.011563054633939</c:v>
                </c:pt>
                <c:pt idx="7">
                  <c:v>100.03607447595783</c:v>
                </c:pt>
                <c:pt idx="8">
                  <c:v>90.764945350814656</c:v>
                </c:pt>
                <c:pt idx="9">
                  <c:v>91.220408176011858</c:v>
                </c:pt>
                <c:pt idx="10">
                  <c:v>99.918959510550266</c:v>
                </c:pt>
                <c:pt idx="11">
                  <c:v>100</c:v>
                </c:pt>
                <c:pt idx="12">
                  <c:v>89.439295015574544</c:v>
                </c:pt>
                <c:pt idx="13">
                  <c:v>74.235854248012743</c:v>
                </c:pt>
                <c:pt idx="14">
                  <c:v>90.937128704178093</c:v>
                </c:pt>
                <c:pt idx="15">
                  <c:v>95.291997107259064</c:v>
                </c:pt>
                <c:pt idx="16">
                  <c:v>90.678410042510734</c:v>
                </c:pt>
                <c:pt idx="17">
                  <c:v>88.030610935915604</c:v>
                </c:pt>
                <c:pt idx="18">
                  <c:v>95.385951379349621</c:v>
                </c:pt>
                <c:pt idx="19">
                  <c:v>102.39125089174988</c:v>
                </c:pt>
                <c:pt idx="20">
                  <c:v>100.52608537312742</c:v>
                </c:pt>
                <c:pt idx="21">
                  <c:v>92.793066987548627</c:v>
                </c:pt>
                <c:pt idx="22">
                  <c:v>102.86420996749064</c:v>
                </c:pt>
                <c:pt idx="23">
                  <c:v>111.03307246701355</c:v>
                </c:pt>
                <c:pt idx="24">
                  <c:v>110.62895695312672</c:v>
                </c:pt>
                <c:pt idx="25">
                  <c:v>102.3785908073624</c:v>
                </c:pt>
                <c:pt idx="26">
                  <c:v>113.7575298030479</c:v>
                </c:pt>
                <c:pt idx="27">
                  <c:v>121.58121435137986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906-46D1-9AA1-F1FE67FCD407}"/>
            </c:ext>
          </c:extLst>
        </c:ser>
        <c:ser>
          <c:idx val="3"/>
          <c:order val="2"/>
          <c:tx>
            <c:strRef>
              <c:f>'Database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06-46D1-9AA1-F1FE67FCD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Graph'!$AK$195:$AK$222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906-46D1-9AA1-F1FE67FC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A2-4F95-AA68-2C9C91B9DA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Graph'!$AI$227:$AI$254</c:f>
              <c:numCache>
                <c:formatCode>0.00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E0D-4DDB-9FD4-C85267EB8FF3}"/>
            </c:ext>
          </c:extLst>
        </c:ser>
        <c:ser>
          <c:idx val="2"/>
          <c:order val="1"/>
          <c:tx>
            <c:strRef>
              <c:f>'Database Graph'!$AJ$226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A2-4F95-AA68-2C9C91B9DA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Graph'!$AJ$227:$AJ$254</c:f>
              <c:numCache>
                <c:formatCode>0.00</c:formatCode>
                <c:ptCount val="28"/>
                <c:pt idx="0">
                  <c:v>80.696997611152497</c:v>
                </c:pt>
                <c:pt idx="1">
                  <c:v>82.000695889145575</c:v>
                </c:pt>
                <c:pt idx="2">
                  <c:v>85.747018523857292</c:v>
                </c:pt>
                <c:pt idx="3">
                  <c:v>90.236425920876627</c:v>
                </c:pt>
                <c:pt idx="4">
                  <c:v>85.638329521545259</c:v>
                </c:pt>
                <c:pt idx="5">
                  <c:v>86.065445887862694</c:v>
                </c:pt>
                <c:pt idx="6">
                  <c:v>90.552749700346453</c:v>
                </c:pt>
                <c:pt idx="7">
                  <c:v>94.763664147425857</c:v>
                </c:pt>
                <c:pt idx="8">
                  <c:v>90.334792677602337</c:v>
                </c:pt>
                <c:pt idx="9">
                  <c:v>90.761506856971465</c:v>
                </c:pt>
                <c:pt idx="10">
                  <c:v>95.107341591782728</c:v>
                </c:pt>
                <c:pt idx="11">
                  <c:v>100</c:v>
                </c:pt>
                <c:pt idx="12">
                  <c:v>92.831562198414446</c:v>
                </c:pt>
                <c:pt idx="13">
                  <c:v>85.990056900029316</c:v>
                </c:pt>
                <c:pt idx="14">
                  <c:v>89.781330462643467</c:v>
                </c:pt>
                <c:pt idx="15">
                  <c:v>93.366185693710989</c:v>
                </c:pt>
                <c:pt idx="16">
                  <c:v>92.141593542608703</c:v>
                </c:pt>
                <c:pt idx="17">
                  <c:v>89.735323125524133</c:v>
                </c:pt>
                <c:pt idx="18">
                  <c:v>92.794500248224807</c:v>
                </c:pt>
                <c:pt idx="19">
                  <c:v>96.932773987210737</c:v>
                </c:pt>
                <c:pt idx="20">
                  <c:v>93.781713907667111</c:v>
                </c:pt>
                <c:pt idx="21">
                  <c:v>93.890068586235913</c:v>
                </c:pt>
                <c:pt idx="22">
                  <c:v>98.547759263614736</c:v>
                </c:pt>
                <c:pt idx="23">
                  <c:v>103.23340429637943</c:v>
                </c:pt>
                <c:pt idx="24">
                  <c:v>100.39332473815765</c:v>
                </c:pt>
                <c:pt idx="25">
                  <c:v>100.88487869591047</c:v>
                </c:pt>
                <c:pt idx="26">
                  <c:v>106.17535583061853</c:v>
                </c:pt>
                <c:pt idx="27">
                  <c:v>111.18237642720064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0D-4DDB-9FD4-C85267EB8FF3}"/>
            </c:ext>
          </c:extLst>
        </c:ser>
        <c:ser>
          <c:idx val="3"/>
          <c:order val="2"/>
          <c:tx>
            <c:strRef>
              <c:f>'Database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0D-4DDB-9FD4-C85267EB8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Graph'!$AK$227:$AK$254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0D-4DDB-9FD4-C85267EB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51-44F6-950E-1924BAF05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Graph'!$AI$259:$AI$282</c:f>
              <c:numCache>
                <c:formatCode>0.00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A60-4E24-8662-09C961C2E930}"/>
            </c:ext>
          </c:extLst>
        </c:ser>
        <c:ser>
          <c:idx val="2"/>
          <c:order val="1"/>
          <c:tx>
            <c:strRef>
              <c:f>'Database Graph'!$AJ$258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51-44F6-950E-1924BAF05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Graph'!$AJ$259:$AJ$282</c:f>
              <c:numCache>
                <c:formatCode>0.00</c:formatCode>
                <c:ptCount val="24"/>
                <c:pt idx="0">
                  <c:v>89.618989239015946</c:v>
                </c:pt>
                <c:pt idx="1">
                  <c:v>87.451747429938067</c:v>
                </c:pt>
                <c:pt idx="2">
                  <c:v>94.589211177931816</c:v>
                </c:pt>
                <c:pt idx="3">
                  <c:v>95.937983424678023</c:v>
                </c:pt>
                <c:pt idx="4">
                  <c:v>94.779928404638454</c:v>
                </c:pt>
                <c:pt idx="5">
                  <c:v>93.944521151429171</c:v>
                </c:pt>
                <c:pt idx="6">
                  <c:v>102.43896217745963</c:v>
                </c:pt>
                <c:pt idx="7">
                  <c:v>100.38039055241028</c:v>
                </c:pt>
                <c:pt idx="8">
                  <c:v>93.393505704928728</c:v>
                </c:pt>
                <c:pt idx="9">
                  <c:v>92.216997295004717</c:v>
                </c:pt>
                <c:pt idx="10">
                  <c:v>102.55701725858175</c:v>
                </c:pt>
                <c:pt idx="11">
                  <c:v>100</c:v>
                </c:pt>
                <c:pt idx="12">
                  <c:v>93.733419053290504</c:v>
                </c:pt>
                <c:pt idx="13">
                  <c:v>81.136641122766278</c:v>
                </c:pt>
                <c:pt idx="14">
                  <c:v>90.601889766926362</c:v>
                </c:pt>
                <c:pt idx="15">
                  <c:v>92.78833835152524</c:v>
                </c:pt>
                <c:pt idx="16">
                  <c:v>100.380443082451</c:v>
                </c:pt>
                <c:pt idx="17">
                  <c:v>107.08362300164194</c:v>
                </c:pt>
                <c:pt idx="18">
                  <c:v>117.02100932495527</c:v>
                </c:pt>
                <c:pt idx="19">
                  <c:v>113.87912765882693</c:v>
                </c:pt>
                <c:pt idx="20">
                  <c:v>115.49773781066813</c:v>
                </c:pt>
                <c:pt idx="21">
                  <c:v>112.17009509421993</c:v>
                </c:pt>
                <c:pt idx="22">
                  <c:v>122.54440096509316</c:v>
                </c:pt>
                <c:pt idx="23">
                  <c:v>119.90333351197889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A60-4E24-8662-09C961C2E930}"/>
            </c:ext>
          </c:extLst>
        </c:ser>
        <c:ser>
          <c:idx val="3"/>
          <c:order val="2"/>
          <c:tx>
            <c:strRef>
              <c:f>'Database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60-4E24-8662-09C961C2E9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Graph'!$AK$259:$AK$282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A60-4E24-8662-09C961C2E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Graph'!$AI$291:$AI$318</c:f>
              <c:numCache>
                <c:formatCode>0.00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3A-40F0-BFA2-07166F1160F3}"/>
            </c:ext>
          </c:extLst>
        </c:ser>
        <c:ser>
          <c:idx val="2"/>
          <c:order val="1"/>
          <c:tx>
            <c:strRef>
              <c:f>'Database Graph'!$AJ$290</c:f>
              <c:strCache>
                <c:ptCount val="1"/>
                <c:pt idx="0">
                  <c:v>Indeks Base Jan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Graph'!$AJ$291:$AJ$318</c:f>
              <c:numCache>
                <c:formatCode>0.00</c:formatCode>
                <c:ptCount val="28"/>
                <c:pt idx="0">
                  <c:v>86.20899105078685</c:v>
                </c:pt>
                <c:pt idx="1">
                  <c:v>84.720909628731761</c:v>
                </c:pt>
                <c:pt idx="2">
                  <c:v>92.312817043989696</c:v>
                </c:pt>
                <c:pt idx="3">
                  <c:v>101.12052290357272</c:v>
                </c:pt>
                <c:pt idx="4">
                  <c:v>97.023304808328348</c:v>
                </c:pt>
                <c:pt idx="5">
                  <c:v>97.598482608225595</c:v>
                </c:pt>
                <c:pt idx="6">
                  <c:v>105.38440592977982</c:v>
                </c:pt>
                <c:pt idx="7">
                  <c:v>108.57622897952469</c:v>
                </c:pt>
                <c:pt idx="8">
                  <c:v>90.746031002299517</c:v>
                </c:pt>
                <c:pt idx="9">
                  <c:v>91.033363818286801</c:v>
                </c:pt>
                <c:pt idx="10">
                  <c:v>96.591319567039903</c:v>
                </c:pt>
                <c:pt idx="11">
                  <c:v>100</c:v>
                </c:pt>
                <c:pt idx="12">
                  <c:v>87.46452192301507</c:v>
                </c:pt>
                <c:pt idx="13">
                  <c:v>74.383074244262019</c:v>
                </c:pt>
                <c:pt idx="14">
                  <c:v>74.372253265250379</c:v>
                </c:pt>
                <c:pt idx="15">
                  <c:v>86.482948423245602</c:v>
                </c:pt>
                <c:pt idx="16">
                  <c:v>92.168954559822765</c:v>
                </c:pt>
                <c:pt idx="17">
                  <c:v>97.977722814102023</c:v>
                </c:pt>
                <c:pt idx="18">
                  <c:v>96.765141273740255</c:v>
                </c:pt>
                <c:pt idx="19">
                  <c:v>107.21291116029757</c:v>
                </c:pt>
                <c:pt idx="20">
                  <c:v>104.52881136629502</c:v>
                </c:pt>
                <c:pt idx="21">
                  <c:v>100.37817702304753</c:v>
                </c:pt>
                <c:pt idx="22">
                  <c:v>101.90337027537586</c:v>
                </c:pt>
                <c:pt idx="23">
                  <c:v>113.84939036112</c:v>
                </c:pt>
                <c:pt idx="24">
                  <c:v>112.35801933763049</c:v>
                </c:pt>
                <c:pt idx="25">
                  <c:v>108.44858245570053</c:v>
                </c:pt>
                <c:pt idx="26">
                  <c:v>111.44152573315105</c:v>
                </c:pt>
                <c:pt idx="27">
                  <c:v>123.74290238350132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D3A-40F0-BFA2-07166F1160F3}"/>
            </c:ext>
          </c:extLst>
        </c:ser>
        <c:ser>
          <c:idx val="3"/>
          <c:order val="2"/>
          <c:tx>
            <c:strRef>
              <c:f>'Database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Graph'!$AK$291:$AK$318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D3A-40F0-BFA2-07166F116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Graph'!$AI$323:$AI$350</c15:sqref>
                  </c15:fullRef>
                </c:ext>
              </c:extLst>
              <c:f>'Database Graph'!$AI$334:$AI$350</c:f>
              <c:numCache>
                <c:formatCode>0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101.34021850434701</c:v>
                </c:pt>
                <c:pt idx="10">
                  <c:v>105.22109607729308</c:v>
                </c:pt>
                <c:pt idx="11">
                  <c:v>107.18561102036679</c:v>
                </c:pt>
                <c:pt idx="12">
                  <c:v>108.11136286798066</c:v>
                </c:pt>
                <c:pt idx="13">
                  <c:v>106.66057997582521</c:v>
                </c:pt>
                <c:pt idx="14">
                  <c:v>110.75572573095872</c:v>
                </c:pt>
                <c:pt idx="15">
                  <c:v>112.87716696554826</c:v>
                </c:pt>
                <c:pt idx="16">
                  <c:v>113.66828691939487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58-48E7-8D9C-A6110F0A7ADB}"/>
            </c:ext>
          </c:extLst>
        </c:ser>
        <c:ser>
          <c:idx val="1"/>
          <c:order val="1"/>
          <c:tx>
            <c:strRef>
              <c:f>'Database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Graph'!$AJ$323:$AJ$350</c15:sqref>
                  </c15:fullRef>
                </c:ext>
              </c:extLst>
              <c:f>'Database Graph'!$AJ$334:$AJ$350</c:f>
              <c:numCache>
                <c:formatCode>0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102.1335914628754</c:v>
                </c:pt>
                <c:pt idx="9">
                  <c:v>103.17860714666186</c:v>
                </c:pt>
                <c:pt idx="10">
                  <c:v>104.57610963033473</c:v>
                </c:pt>
                <c:pt idx="11">
                  <c:v>106.16673537539852</c:v>
                </c:pt>
                <c:pt idx="12">
                  <c:v>107.60071749316388</c:v>
                </c:pt>
                <c:pt idx="13">
                  <c:v>108.3446975467354</c:v>
                </c:pt>
                <c:pt idx="14">
                  <c:v>108.94059338324246</c:v>
                </c:pt>
                <c:pt idx="15">
                  <c:v>109.57171144032657</c:v>
                </c:pt>
                <c:pt idx="16">
                  <c:v>110.13426442593901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58-48E7-8D9C-A6110F0A7ADB}"/>
            </c:ext>
          </c:extLst>
        </c:ser>
        <c:ser>
          <c:idx val="2"/>
          <c:order val="2"/>
          <c:tx>
            <c:strRef>
              <c:f>'Database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158-48E7-8D9C-A6110F0A7A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Graph'!$AK$323:$AK$350</c15:sqref>
                  </c15:fullRef>
                </c:ext>
              </c:extLst>
              <c:f>'Database Graph'!$AK$334:$AK$350</c:f>
              <c:numCache>
                <c:formatCode>0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158-48E7-8D9C-A6110F0A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Graph'!$AX$2:$AX$5</c:f>
              <c:numCache>
                <c:formatCode>0.00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5-4AB1-8819-9271B7D9119F}"/>
            </c:ext>
          </c:extLst>
        </c:ser>
        <c:ser>
          <c:idx val="1"/>
          <c:order val="1"/>
          <c:tx>
            <c:strRef>
              <c:f>'Database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Graph'!$AY$2:$AY$5</c:f>
              <c:numCache>
                <c:formatCode>0.00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5-4AB1-8819-9271B7D9119F}"/>
            </c:ext>
          </c:extLst>
        </c:ser>
        <c:ser>
          <c:idx val="2"/>
          <c:order val="2"/>
          <c:tx>
            <c:strRef>
              <c:f>'Database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Graph'!$AZ$2:$AZ$5</c:f>
              <c:numCache>
                <c:formatCode>0.00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5-4AB1-8819-9271B7D9119F}"/>
            </c:ext>
          </c:extLst>
        </c:ser>
        <c:ser>
          <c:idx val="3"/>
          <c:order val="3"/>
          <c:tx>
            <c:strRef>
              <c:f>'Database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Graph'!$BA$2:$BA$5</c:f>
              <c:numCache>
                <c:formatCode>0.00</c:formatCode>
                <c:ptCount val="4"/>
                <c:pt idx="0">
                  <c:v>-1.3700548382832665</c:v>
                </c:pt>
                <c:pt idx="1">
                  <c:v>3.8295531924273689</c:v>
                </c:pt>
                <c:pt idx="2">
                  <c:v>1.867035239426329</c:v>
                </c:pt>
                <c:pt idx="3">
                  <c:v>0.86369041404070401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5-4AB1-8819-9271B7D9119F}"/>
            </c:ext>
          </c:extLst>
        </c:ser>
        <c:ser>
          <c:idx val="4"/>
          <c:order val="4"/>
          <c:tx>
            <c:strRef>
              <c:f>'Database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Graph'!$BB$2:$BB$5</c:f>
              <c:numCache>
                <c:formatCode>0.00</c:formatCode>
                <c:ptCount val="4"/>
                <c:pt idx="0">
                  <c:v>-1.3419337742759438</c:v>
                </c:pt>
                <c:pt idx="1">
                  <c:v>3.8394182331107345</c:v>
                </c:pt>
                <c:pt idx="2">
                  <c:v>1.9154235328138611</c:v>
                </c:pt>
                <c:pt idx="3">
                  <c:v>0.70086800999185073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95-4AB1-8819-9271B7D9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Graph'!$AX$34:$AX$37</c:f>
              <c:numCache>
                <c:formatCode>0.00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4F4F-8103-AE0483D84E6E}"/>
            </c:ext>
          </c:extLst>
        </c:ser>
        <c:ser>
          <c:idx val="1"/>
          <c:order val="1"/>
          <c:tx>
            <c:strRef>
              <c:f>'Database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Graph'!$AY$34:$AY$37</c:f>
              <c:numCache>
                <c:formatCode>0.00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D-4F4F-8103-AE0483D84E6E}"/>
            </c:ext>
          </c:extLst>
        </c:ser>
        <c:ser>
          <c:idx val="2"/>
          <c:order val="2"/>
          <c:tx>
            <c:strRef>
              <c:f>'Database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Graph'!$AZ$34:$AZ$37</c:f>
              <c:numCache>
                <c:formatCode>0.00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D-4F4F-8103-AE0483D84E6E}"/>
            </c:ext>
          </c:extLst>
        </c:ser>
        <c:ser>
          <c:idx val="3"/>
          <c:order val="3"/>
          <c:tx>
            <c:strRef>
              <c:f>'Database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Graph'!$BA$34:$BA$37</c:f>
              <c:numCache>
                <c:formatCode>0.00</c:formatCode>
                <c:ptCount val="4"/>
                <c:pt idx="0">
                  <c:v>-0.43998431401013249</c:v>
                </c:pt>
                <c:pt idx="1">
                  <c:v>1.9516686423409766</c:v>
                </c:pt>
                <c:pt idx="2">
                  <c:v>1.2390524812965396</c:v>
                </c:pt>
                <c:pt idx="3">
                  <c:v>2.4028877628451255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D-4F4F-8103-AE0483D84E6E}"/>
            </c:ext>
          </c:extLst>
        </c:ser>
        <c:ser>
          <c:idx val="4"/>
          <c:order val="4"/>
          <c:tx>
            <c:strRef>
              <c:f>'Database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Graph'!$BB$34:$BB$37</c:f>
              <c:numCache>
                <c:formatCode>0.00</c:formatCode>
                <c:ptCount val="4"/>
                <c:pt idx="0">
                  <c:v>-0.50621258634711808</c:v>
                </c:pt>
                <c:pt idx="1">
                  <c:v>2.0292279185998723</c:v>
                </c:pt>
                <c:pt idx="2">
                  <c:v>1.3256309184242525</c:v>
                </c:pt>
                <c:pt idx="3">
                  <c:v>2.1792794443655339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5D-4F4F-8103-AE0483D84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Graph'!$AX$66:$AX$69</c:f>
              <c:numCache>
                <c:formatCode>0.00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D-4D61-A378-EF9CF19898DE}"/>
            </c:ext>
          </c:extLst>
        </c:ser>
        <c:ser>
          <c:idx val="1"/>
          <c:order val="1"/>
          <c:tx>
            <c:strRef>
              <c:f>'Database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Graph'!$AY$66:$AY$69</c:f>
              <c:numCache>
                <c:formatCode>0.00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D-4D61-A378-EF9CF19898DE}"/>
            </c:ext>
          </c:extLst>
        </c:ser>
        <c:ser>
          <c:idx val="2"/>
          <c:order val="2"/>
          <c:tx>
            <c:strRef>
              <c:f>'Database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Graph'!$AZ$66:$AZ$69</c:f>
              <c:numCache>
                <c:formatCode>0.00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D-4D61-A378-EF9CF19898DE}"/>
            </c:ext>
          </c:extLst>
        </c:ser>
        <c:ser>
          <c:idx val="3"/>
          <c:order val="3"/>
          <c:tx>
            <c:strRef>
              <c:f>'Database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Graph'!$BA$66:$BA$69</c:f>
              <c:numCache>
                <c:formatCode>0.00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0.61537766819699868</c:v>
                </c:pt>
                <c:pt idx="3">
                  <c:v>0.63649065838148999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9D-4D61-A378-EF9CF19898DE}"/>
            </c:ext>
          </c:extLst>
        </c:ser>
        <c:ser>
          <c:idx val="4"/>
          <c:order val="4"/>
          <c:tx>
            <c:strRef>
              <c:f>'Database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Graph'!$BB$66:$BB$69</c:f>
              <c:numCache>
                <c:formatCode>0.00</c:formatCode>
                <c:ptCount val="4"/>
                <c:pt idx="0">
                  <c:v>0.69894354720926799</c:v>
                </c:pt>
                <c:pt idx="1">
                  <c:v>5.8417901793190055</c:v>
                </c:pt>
                <c:pt idx="2">
                  <c:v>-0.1770896318212607</c:v>
                </c:pt>
                <c:pt idx="3">
                  <c:v>1.8677767587128642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9D-4D61-A378-EF9CF1989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Graph'!$AX$98:$AX$101</c:f>
              <c:numCache>
                <c:formatCode>0.00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A-4BA7-B18E-F1A28920E680}"/>
            </c:ext>
          </c:extLst>
        </c:ser>
        <c:ser>
          <c:idx val="1"/>
          <c:order val="1"/>
          <c:tx>
            <c:strRef>
              <c:f>'Database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Graph'!$AY$98:$AY$101</c:f>
              <c:numCache>
                <c:formatCode>0.00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A-4BA7-B18E-F1A28920E680}"/>
            </c:ext>
          </c:extLst>
        </c:ser>
        <c:ser>
          <c:idx val="2"/>
          <c:order val="2"/>
          <c:tx>
            <c:strRef>
              <c:f>'Database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Graph'!$AZ$98:$AZ$101</c:f>
              <c:numCache>
                <c:formatCode>0.00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2A-4BA7-B18E-F1A28920E680}"/>
            </c:ext>
          </c:extLst>
        </c:ser>
        <c:ser>
          <c:idx val="3"/>
          <c:order val="3"/>
          <c:tx>
            <c:strRef>
              <c:f>'Database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Graph'!$BA$98:$BA$101</c:f>
              <c:numCache>
                <c:formatCode>0.00</c:formatCode>
                <c:ptCount val="4"/>
                <c:pt idx="0">
                  <c:v>-0.49253093490472111</c:v>
                </c:pt>
                <c:pt idx="1">
                  <c:v>2.0597725181081898</c:v>
                </c:pt>
                <c:pt idx="2">
                  <c:v>1.2250999682896975</c:v>
                </c:pt>
                <c:pt idx="3">
                  <c:v>2.3636089166548118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2A-4BA7-B18E-F1A28920E680}"/>
            </c:ext>
          </c:extLst>
        </c:ser>
        <c:ser>
          <c:idx val="4"/>
          <c:order val="4"/>
          <c:tx>
            <c:strRef>
              <c:f>'Database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Graph'!$BB$98:$BB$101</c:f>
              <c:numCache>
                <c:formatCode>0.00</c:formatCode>
                <c:ptCount val="4"/>
                <c:pt idx="0">
                  <c:v>-0.47986604638826691</c:v>
                </c:pt>
                <c:pt idx="1">
                  <c:v>2.113563565359371</c:v>
                </c:pt>
                <c:pt idx="2">
                  <c:v>1.2911763983353381</c:v>
                </c:pt>
                <c:pt idx="3">
                  <c:v>2.172240810293772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2A-4BA7-B18E-F1A28920E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Graph'!$AX$130:$AX$133</c:f>
              <c:numCache>
                <c:formatCode>0.00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1-4C15-A572-5A736F4BE547}"/>
            </c:ext>
          </c:extLst>
        </c:ser>
        <c:ser>
          <c:idx val="1"/>
          <c:order val="1"/>
          <c:tx>
            <c:strRef>
              <c:f>'Database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Graph'!$AY$130:$AY$133</c:f>
              <c:numCache>
                <c:formatCode>0.00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1-4C15-A572-5A736F4BE547}"/>
            </c:ext>
          </c:extLst>
        </c:ser>
        <c:ser>
          <c:idx val="2"/>
          <c:order val="2"/>
          <c:tx>
            <c:strRef>
              <c:f>'Database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Graph'!$AZ$130:$AZ$133</c:f>
              <c:numCache>
                <c:formatCode>0.00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1-4C15-A572-5A736F4BE547}"/>
            </c:ext>
          </c:extLst>
        </c:ser>
        <c:ser>
          <c:idx val="3"/>
          <c:order val="3"/>
          <c:tx>
            <c:strRef>
              <c:f>'Database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Graph'!$BA$130:$BA$133</c:f>
              <c:numCache>
                <c:formatCode>0.00</c:formatCode>
                <c:ptCount val="4"/>
                <c:pt idx="0">
                  <c:v>-45.454825109951123</c:v>
                </c:pt>
                <c:pt idx="1">
                  <c:v>34.121285333561104</c:v>
                </c:pt>
                <c:pt idx="2">
                  <c:v>4.3684754744576395</c:v>
                </c:pt>
                <c:pt idx="3">
                  <c:v>36.01384432919366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1-4C15-A572-5A736F4BE547}"/>
            </c:ext>
          </c:extLst>
        </c:ser>
        <c:ser>
          <c:idx val="4"/>
          <c:order val="4"/>
          <c:tx>
            <c:strRef>
              <c:f>'Database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Graph'!$BB$130:$BB$133</c:f>
              <c:numCache>
                <c:formatCode>0.00</c:formatCode>
                <c:ptCount val="4"/>
                <c:pt idx="0">
                  <c:v>-45.412806679607321</c:v>
                </c:pt>
                <c:pt idx="1">
                  <c:v>33.024363438694053</c:v>
                </c:pt>
                <c:pt idx="2">
                  <c:v>3.3559757123849323</c:v>
                </c:pt>
                <c:pt idx="3">
                  <c:v>35.107795993144947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1-4C15-A572-5A736F4BE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Graph'!$AX$162:$AX$165</c:f>
              <c:numCache>
                <c:formatCode>0.00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4-4569-B65E-E1B865917024}"/>
            </c:ext>
          </c:extLst>
        </c:ser>
        <c:ser>
          <c:idx val="1"/>
          <c:order val="1"/>
          <c:tx>
            <c:strRef>
              <c:f>'Database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Graph'!$AY$162:$AY$165</c:f>
              <c:numCache>
                <c:formatCode>0.00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4-4569-B65E-E1B865917024}"/>
            </c:ext>
          </c:extLst>
        </c:ser>
        <c:ser>
          <c:idx val="2"/>
          <c:order val="2"/>
          <c:tx>
            <c:strRef>
              <c:f>'Database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Graph'!$AZ$162:$AZ$165</c:f>
              <c:numCache>
                <c:formatCode>0.00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4-4569-B65E-E1B865917024}"/>
            </c:ext>
          </c:extLst>
        </c:ser>
        <c:ser>
          <c:idx val="3"/>
          <c:order val="3"/>
          <c:tx>
            <c:strRef>
              <c:f>'Database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Graph'!$BA$162:$BA$165</c:f>
              <c:numCache>
                <c:formatCode>0.00</c:formatCode>
                <c:ptCount val="4"/>
                <c:pt idx="0">
                  <c:v>-2.5483590053383551</c:v>
                </c:pt>
                <c:pt idx="1">
                  <c:v>-1.8976907057123782</c:v>
                </c:pt>
                <c:pt idx="2">
                  <c:v>6.2078282573552173</c:v>
                </c:pt>
                <c:pt idx="3">
                  <c:v>5.3787606513127457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44-4569-B65E-E1B865917024}"/>
            </c:ext>
          </c:extLst>
        </c:ser>
        <c:ser>
          <c:idx val="4"/>
          <c:order val="4"/>
          <c:tx>
            <c:strRef>
              <c:f>'Database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Graph'!$BB$162:$BB$165</c:f>
              <c:numCache>
                <c:formatCode>0.00</c:formatCode>
                <c:ptCount val="4"/>
                <c:pt idx="0">
                  <c:v>-1.8532486664555137</c:v>
                </c:pt>
                <c:pt idx="1">
                  <c:v>-1.5618983490903133</c:v>
                </c:pt>
                <c:pt idx="2">
                  <c:v>6.4965565853808442</c:v>
                </c:pt>
                <c:pt idx="3">
                  <c:v>5.1114492898495882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44-4569-B65E-E1B86591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Graph'!$AX$194:$AX$197</c:f>
              <c:numCache>
                <c:formatCode>0.00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688-B2FD-419416B2B906}"/>
            </c:ext>
          </c:extLst>
        </c:ser>
        <c:ser>
          <c:idx val="1"/>
          <c:order val="1"/>
          <c:tx>
            <c:strRef>
              <c:f>'Database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Graph'!$AY$194:$AY$197</c:f>
              <c:numCache>
                <c:formatCode>0.00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688-B2FD-419416B2B906}"/>
            </c:ext>
          </c:extLst>
        </c:ser>
        <c:ser>
          <c:idx val="2"/>
          <c:order val="2"/>
          <c:tx>
            <c:strRef>
              <c:f>'Database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Graph'!$AZ$194:$AZ$197</c:f>
              <c:numCache>
                <c:formatCode>0.00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65-4688-B2FD-419416B2B906}"/>
            </c:ext>
          </c:extLst>
        </c:ser>
        <c:ser>
          <c:idx val="3"/>
          <c:order val="3"/>
          <c:tx>
            <c:strRef>
              <c:f>'Database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Graph'!$BA$194:$BA$197</c:f>
              <c:numCache>
                <c:formatCode>0.00</c:formatCode>
                <c:ptCount val="4"/>
                <c:pt idx="0">
                  <c:v>-3.3509530344204421</c:v>
                </c:pt>
                <c:pt idx="1">
                  <c:v>-4.6393435726838845</c:v>
                </c:pt>
                <c:pt idx="2">
                  <c:v>6.0219453152984528</c:v>
                </c:pt>
                <c:pt idx="3">
                  <c:v>10.975454556338121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5-4688-B2FD-419416B2B906}"/>
            </c:ext>
          </c:extLst>
        </c:ser>
        <c:ser>
          <c:idx val="4"/>
          <c:order val="4"/>
          <c:tx>
            <c:strRef>
              <c:f>'Database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Graph'!$BB$194:$BB$197</c:f>
              <c:numCache>
                <c:formatCode>0.00</c:formatCode>
                <c:ptCount val="4"/>
                <c:pt idx="0">
                  <c:v>-2.1566545934957304</c:v>
                </c:pt>
                <c:pt idx="1">
                  <c:v>-4.352688292842231</c:v>
                </c:pt>
                <c:pt idx="2">
                  <c:v>6.3204359432863129</c:v>
                </c:pt>
                <c:pt idx="3">
                  <c:v>9.9302229611688517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65-4688-B2FD-419416B2B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Graph'!$AX$226:$AX$229</c:f>
              <c:numCache>
                <c:formatCode>0.00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D-4813-830F-44BCFCD5FF5B}"/>
            </c:ext>
          </c:extLst>
        </c:ser>
        <c:ser>
          <c:idx val="1"/>
          <c:order val="1"/>
          <c:tx>
            <c:strRef>
              <c:f>'Database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Graph'!$AY$226:$AY$229</c:f>
              <c:numCache>
                <c:formatCode>0.00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D-4813-830F-44BCFCD5FF5B}"/>
            </c:ext>
          </c:extLst>
        </c:ser>
        <c:ser>
          <c:idx val="2"/>
          <c:order val="2"/>
          <c:tx>
            <c:strRef>
              <c:f>'Database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Graph'!$AZ$226:$AZ$229</c:f>
              <c:numCache>
                <c:formatCode>0.00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D-4813-830F-44BCFCD5FF5B}"/>
            </c:ext>
          </c:extLst>
        </c:ser>
        <c:ser>
          <c:idx val="3"/>
          <c:order val="3"/>
          <c:tx>
            <c:strRef>
              <c:f>'Database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Graph'!$BA$226:$BA$229</c:f>
              <c:numCache>
                <c:formatCode>0.00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6.2726867067543139</c:v>
                </c:pt>
                <c:pt idx="3">
                  <c:v>3.4305644720459725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0D-4813-830F-44BCFCD5FF5B}"/>
            </c:ext>
          </c:extLst>
        </c:ser>
        <c:ser>
          <c:idx val="4"/>
          <c:order val="4"/>
          <c:tx>
            <c:strRef>
              <c:f>'Database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Graph'!$BB$226:$BB$229</c:f>
              <c:numCache>
                <c:formatCode>0.00</c:formatCode>
                <c:ptCount val="4"/>
                <c:pt idx="0">
                  <c:v>-1.7399295367624461</c:v>
                </c:pt>
                <c:pt idx="1">
                  <c:v>-0.52398632907208764</c:v>
                </c:pt>
                <c:pt idx="2">
                  <c:v>6.5595359169642791</c:v>
                </c:pt>
                <c:pt idx="3">
                  <c:v>3.3921608465109898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0D-4813-830F-44BCFCD5F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Graph'!$AX$258:$AX$261</c:f>
              <c:numCache>
                <c:formatCode>0.00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0-4473-898B-E8F8EDA1A7ED}"/>
            </c:ext>
          </c:extLst>
        </c:ser>
        <c:ser>
          <c:idx val="1"/>
          <c:order val="1"/>
          <c:tx>
            <c:strRef>
              <c:f>'Database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Graph'!$AY$258:$AY$261</c:f>
              <c:numCache>
                <c:formatCode>0.00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0-4473-898B-E8F8EDA1A7ED}"/>
            </c:ext>
          </c:extLst>
        </c:ser>
        <c:ser>
          <c:idx val="2"/>
          <c:order val="2"/>
          <c:tx>
            <c:strRef>
              <c:f>'Database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Graph'!$AZ$258:$AZ$261</c:f>
              <c:numCache>
                <c:formatCode>0.00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0-4473-898B-E8F8EDA1A7ED}"/>
            </c:ext>
          </c:extLst>
        </c:ser>
        <c:ser>
          <c:idx val="3"/>
          <c:order val="3"/>
          <c:tx>
            <c:strRef>
              <c:f>'Database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Graph'!$BA$258:$BA$261</c:f>
              <c:numCache>
                <c:formatCode>0.00</c:formatCode>
                <c:ptCount val="4"/>
                <c:pt idx="0">
                  <c:v>-4.8508155924084804</c:v>
                </c:pt>
                <c:pt idx="1">
                  <c:v>-2.4528531558188291</c:v>
                </c:pt>
                <c:pt idx="2">
                  <c:v>7.833288449063474</c:v>
                </c:pt>
                <c:pt idx="3">
                  <c:v>4.6202296124515669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0-4473-898B-E8F8EDA1A7ED}"/>
            </c:ext>
          </c:extLst>
        </c:ser>
        <c:ser>
          <c:idx val="4"/>
          <c:order val="4"/>
          <c:tx>
            <c:strRef>
              <c:f>'Database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Graph'!$BB$258:$BB$261</c:f>
              <c:numCache>
                <c:formatCode>0.00</c:formatCode>
                <c:ptCount val="4"/>
                <c:pt idx="0">
                  <c:v>-3.6604285083291899</c:v>
                </c:pt>
                <c:pt idx="1">
                  <c:v>-2.1400251051961021</c:v>
                </c:pt>
                <c:pt idx="2">
                  <c:v>8.1171669820245427</c:v>
                </c:pt>
                <c:pt idx="3">
                  <c:v>5.0028429803140568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0-4473-898B-E8F8EDA1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Graph'!$AX$290:$AX$293</c:f>
              <c:numCache>
                <c:formatCode>0.00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C-4B81-9DEA-C0E8FE7AF460}"/>
            </c:ext>
          </c:extLst>
        </c:ser>
        <c:ser>
          <c:idx val="1"/>
          <c:order val="1"/>
          <c:tx>
            <c:strRef>
              <c:f>'Database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Graph'!$AY$290:$AY$293</c:f>
              <c:numCache>
                <c:formatCode>0.00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C-4B81-9DEA-C0E8FE7AF460}"/>
            </c:ext>
          </c:extLst>
        </c:ser>
        <c:ser>
          <c:idx val="2"/>
          <c:order val="2"/>
          <c:tx>
            <c:strRef>
              <c:f>'Database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Graph'!$AZ$290:$AZ$293</c:f>
              <c:numCache>
                <c:formatCode>0.00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C-4B81-9DEA-C0E8FE7AF460}"/>
            </c:ext>
          </c:extLst>
        </c:ser>
        <c:ser>
          <c:idx val="3"/>
          <c:order val="3"/>
          <c:tx>
            <c:strRef>
              <c:f>'Database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Graph'!$BA$290:$BA$293</c:f>
              <c:numCache>
                <c:formatCode>0.00</c:formatCode>
                <c:ptCount val="4"/>
                <c:pt idx="0">
                  <c:v>-5.9430891886597976</c:v>
                </c:pt>
                <c:pt idx="1">
                  <c:v>-2.522058689777225</c:v>
                </c:pt>
                <c:pt idx="2">
                  <c:v>0.82797023257192848</c:v>
                </c:pt>
                <c:pt idx="3">
                  <c:v>15.637746957896084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EC-4B81-9DEA-C0E8FE7AF460}"/>
            </c:ext>
          </c:extLst>
        </c:ser>
        <c:ser>
          <c:idx val="4"/>
          <c:order val="4"/>
          <c:tx>
            <c:strRef>
              <c:f>'Database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Graph'!$BB$290:$BB$293</c:f>
              <c:numCache>
                <c:formatCode>0.00</c:formatCode>
                <c:ptCount val="4"/>
                <c:pt idx="0">
                  <c:v>-5.0280359871275948</c:v>
                </c:pt>
                <c:pt idx="1">
                  <c:v>-2.1879208513041419</c:v>
                </c:pt>
                <c:pt idx="2">
                  <c:v>1.9636929145379298</c:v>
                </c:pt>
                <c:pt idx="3">
                  <c:v>14.835366900487145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EC-4B81-9DEA-C0E8FE7AF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CB40"/>
  <sheetViews>
    <sheetView showGridLines="0" zoomScale="72" zoomScaleNormal="70" workbookViewId="0">
      <pane xSplit="38" ySplit="4" topLeftCell="AM17" activePane="bottomRight" state="frozen"/>
      <selection pane="topRight" activeCell="AH1" sqref="AH1"/>
      <selection pane="bottomLeft" activeCell="A5" sqref="A5"/>
      <selection pane="bottomRight" activeCell="B4" sqref="B4:BL38"/>
    </sheetView>
  </sheetViews>
  <sheetFormatPr defaultRowHeight="15" outlineLevelCol="1" x14ac:dyDescent="0.25"/>
  <cols>
    <col min="1" max="1" width="2.5703125" customWidth="1"/>
    <col min="2" max="2" width="35.85546875" bestFit="1" customWidth="1"/>
    <col min="4" max="7" width="9.140625" hidden="1" customWidth="1" outlineLevel="1"/>
    <col min="8" max="8" width="0" hidden="1" customWidth="1" collapsed="1"/>
    <col min="9" max="12" width="9.140625" hidden="1" customWidth="1" outlineLevel="1"/>
    <col min="13" max="13" width="0" hidden="1" customWidth="1" collapsed="1"/>
    <col min="14" max="17" width="9.140625" hidden="1" customWidth="1" outlineLevel="1"/>
    <col min="18" max="18" width="0" hidden="1" customWidth="1" collapsed="1"/>
    <col min="19" max="22" width="9.140625" hidden="1" customWidth="1" outlineLevel="1"/>
    <col min="23" max="23" width="0" hidden="1" customWidth="1" collapsed="1"/>
    <col min="24" max="27" width="9.140625" hidden="1" customWidth="1" outlineLevel="1"/>
    <col min="28" max="28" width="0" hidden="1" customWidth="1"/>
    <col min="29" max="32" width="9.140625" hidden="1" customWidth="1" outlineLevel="1"/>
    <col min="33" max="34" width="0" hidden="1" customWidth="1"/>
    <col min="35" max="38" width="9.140625" hidden="1" customWidth="1" outlineLevel="1"/>
    <col min="39" max="39" width="9.140625" collapsed="1"/>
    <col min="40" max="43" width="9.140625" hidden="1" customWidth="1" outlineLevel="1"/>
    <col min="44" max="44" width="9.140625" collapsed="1"/>
    <col min="45" max="48" width="9.140625" hidden="1" customWidth="1" outlineLevel="1"/>
    <col min="49" max="49" width="9.140625" collapsed="1"/>
    <col min="50" max="53" width="9.140625" hidden="1" customWidth="1" outlineLevel="1"/>
    <col min="54" max="54" width="9.140625" collapsed="1"/>
    <col min="55" max="58" width="9.140625" customWidth="1" outlineLevel="1"/>
    <col min="60" max="63" width="9.140625" customWidth="1" outlineLevel="1"/>
    <col min="66" max="69" width="9.140625" hidden="1" customWidth="1" outlineLevel="1"/>
    <col min="70" max="70" width="9.140625" collapsed="1"/>
    <col min="71" max="74" width="9.140625" customWidth="1" outlineLevel="1"/>
    <col min="76" max="79" width="9.140625" customWidth="1" outlineLevel="1"/>
  </cols>
  <sheetData>
    <row r="2" spans="2:80" ht="15.75" x14ac:dyDescent="0.25">
      <c r="H2" s="1" t="s">
        <v>309</v>
      </c>
      <c r="AM2" s="1" t="s">
        <v>313</v>
      </c>
      <c r="BN2" s="1"/>
    </row>
    <row r="3" spans="2:80" ht="15.75" x14ac:dyDescent="0.25">
      <c r="H3" s="2" t="s">
        <v>0</v>
      </c>
      <c r="AM3" s="2" t="s">
        <v>0</v>
      </c>
      <c r="BN3" s="2" t="s">
        <v>1</v>
      </c>
    </row>
    <row r="4" spans="2:80" x14ac:dyDescent="0.25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>
        <v>2018</v>
      </c>
      <c r="I4" s="5" t="s">
        <v>8</v>
      </c>
      <c r="J4" s="5" t="s">
        <v>9</v>
      </c>
      <c r="K4" s="5" t="s">
        <v>10</v>
      </c>
      <c r="L4" s="5" t="s">
        <v>11</v>
      </c>
      <c r="M4" s="6">
        <v>2019</v>
      </c>
      <c r="N4" s="5" t="s">
        <v>12</v>
      </c>
      <c r="O4" s="5" t="s">
        <v>13</v>
      </c>
      <c r="P4" s="5" t="s">
        <v>14</v>
      </c>
      <c r="Q4" s="5" t="s">
        <v>15</v>
      </c>
      <c r="R4" s="6">
        <v>2020</v>
      </c>
      <c r="S4" s="5" t="s">
        <v>16</v>
      </c>
      <c r="T4" s="5" t="s">
        <v>17</v>
      </c>
      <c r="U4" s="5" t="s">
        <v>18</v>
      </c>
      <c r="V4" s="5" t="s">
        <v>19</v>
      </c>
      <c r="W4" s="6">
        <v>2021</v>
      </c>
      <c r="X4" s="5" t="s">
        <v>20</v>
      </c>
      <c r="Y4" s="5" t="s">
        <v>21</v>
      </c>
      <c r="Z4" s="5" t="s">
        <v>22</v>
      </c>
      <c r="AA4" s="5" t="s">
        <v>23</v>
      </c>
      <c r="AB4" s="6">
        <v>2022</v>
      </c>
      <c r="AC4" s="5" t="s">
        <v>298</v>
      </c>
      <c r="AD4" s="5" t="s">
        <v>299</v>
      </c>
      <c r="AE4" s="5" t="s">
        <v>300</v>
      </c>
      <c r="AF4" s="5" t="s">
        <v>301</v>
      </c>
      <c r="AG4" s="6">
        <v>2023</v>
      </c>
      <c r="AI4" s="5" t="s">
        <v>4</v>
      </c>
      <c r="AJ4" s="5" t="s">
        <v>5</v>
      </c>
      <c r="AK4" s="5" t="s">
        <v>6</v>
      </c>
      <c r="AL4" s="5" t="s">
        <v>7</v>
      </c>
      <c r="AM4" s="6">
        <v>2018</v>
      </c>
      <c r="AN4" s="5" t="s">
        <v>8</v>
      </c>
      <c r="AO4" s="5" t="s">
        <v>9</v>
      </c>
      <c r="AP4" s="5" t="s">
        <v>10</v>
      </c>
      <c r="AQ4" s="5" t="s">
        <v>11</v>
      </c>
      <c r="AR4" s="6">
        <v>2019</v>
      </c>
      <c r="AS4" s="5" t="s">
        <v>12</v>
      </c>
      <c r="AT4" s="5" t="s">
        <v>13</v>
      </c>
      <c r="AU4" s="5" t="s">
        <v>14</v>
      </c>
      <c r="AV4" s="5" t="s">
        <v>15</v>
      </c>
      <c r="AW4" s="6">
        <v>2020</v>
      </c>
      <c r="AX4" s="5" t="s">
        <v>16</v>
      </c>
      <c r="AY4" s="5" t="s">
        <v>17</v>
      </c>
      <c r="AZ4" s="5" t="s">
        <v>18</v>
      </c>
      <c r="BA4" s="5" t="s">
        <v>19</v>
      </c>
      <c r="BB4" s="6">
        <v>2021</v>
      </c>
      <c r="BC4" s="5" t="s">
        <v>20</v>
      </c>
      <c r="BD4" s="5" t="s">
        <v>21</v>
      </c>
      <c r="BE4" s="5" t="s">
        <v>22</v>
      </c>
      <c r="BF4" s="5" t="s">
        <v>23</v>
      </c>
      <c r="BG4" s="6">
        <v>2022</v>
      </c>
      <c r="BH4" s="5" t="s">
        <v>298</v>
      </c>
      <c r="BI4" s="5" t="s">
        <v>299</v>
      </c>
      <c r="BJ4" s="5" t="s">
        <v>300</v>
      </c>
      <c r="BK4" s="5" t="s">
        <v>301</v>
      </c>
      <c r="BL4" s="6">
        <v>2023</v>
      </c>
      <c r="BN4" s="5" t="s">
        <v>16</v>
      </c>
      <c r="BO4" s="5" t="s">
        <v>17</v>
      </c>
      <c r="BP4" s="5" t="s">
        <v>18</v>
      </c>
      <c r="BQ4" s="5" t="s">
        <v>19</v>
      </c>
      <c r="BR4" s="6">
        <v>2021</v>
      </c>
      <c r="BS4" s="5" t="s">
        <v>20</v>
      </c>
      <c r="BT4" s="5" t="s">
        <v>21</v>
      </c>
      <c r="BU4" s="5" t="s">
        <v>22</v>
      </c>
      <c r="BV4" s="5" t="s">
        <v>23</v>
      </c>
      <c r="BW4" s="6">
        <v>2022</v>
      </c>
      <c r="BX4" s="5" t="s">
        <v>298</v>
      </c>
      <c r="BY4" s="5" t="s">
        <v>299</v>
      </c>
      <c r="BZ4" s="5" t="s">
        <v>300</v>
      </c>
      <c r="CA4" s="5" t="s">
        <v>301</v>
      </c>
      <c r="CB4" s="6">
        <v>2023</v>
      </c>
    </row>
    <row r="5" spans="2:80" x14ac:dyDescent="0.25">
      <c r="B5" s="7" t="s">
        <v>24</v>
      </c>
      <c r="BV5" s="84"/>
    </row>
    <row r="6" spans="2:80" x14ac:dyDescent="0.25">
      <c r="B6" s="8" t="s">
        <v>25</v>
      </c>
      <c r="C6" s="9" t="s">
        <v>26</v>
      </c>
      <c r="D6" s="10">
        <v>3.898466482999674</v>
      </c>
      <c r="E6" s="11">
        <v>3.6973677479997802</v>
      </c>
      <c r="F6" s="11">
        <v>3.457830465999634</v>
      </c>
      <c r="G6" s="11">
        <v>3.3563353019996356</v>
      </c>
      <c r="H6" s="12">
        <v>3.6024999997496812</v>
      </c>
      <c r="I6" s="13">
        <v>2.8790300548984162</v>
      </c>
      <c r="J6" s="14">
        <v>2.734028717362055</v>
      </c>
      <c r="K6" s="14">
        <v>2.8210084604779078</v>
      </c>
      <c r="L6" s="14">
        <v>2.6219327672616197</v>
      </c>
      <c r="M6" s="15">
        <v>2.7639999999999993</v>
      </c>
      <c r="N6" s="13">
        <v>-1.5924130571616206</v>
      </c>
      <c r="O6" s="14">
        <v>-8.7226777292667066</v>
      </c>
      <c r="P6" s="14">
        <v>-2.1181017649251599</v>
      </c>
      <c r="Q6" s="14">
        <v>-0.55461135723298105</v>
      </c>
      <c r="R6" s="15">
        <v>-3.2469509771466165</v>
      </c>
      <c r="S6" s="16">
        <v>3.43</v>
      </c>
      <c r="T6" s="17">
        <v>12.21</v>
      </c>
      <c r="U6" s="17">
        <v>4.41</v>
      </c>
      <c r="V6" s="17">
        <v>2.5499999999999998</v>
      </c>
      <c r="W6" s="18">
        <v>5.65</v>
      </c>
      <c r="X6" s="19">
        <v>3.37</v>
      </c>
      <c r="Y6" s="20">
        <v>3.98</v>
      </c>
      <c r="Z6" s="17">
        <v>4.8</v>
      </c>
      <c r="AA6" s="17">
        <v>5.41</v>
      </c>
      <c r="AB6" s="21">
        <v>4.3899999999999997</v>
      </c>
      <c r="AC6" s="19">
        <v>4.9400000000000004</v>
      </c>
      <c r="AD6" s="20">
        <v>4.0999999999999996</v>
      </c>
      <c r="AE6" s="17">
        <v>3.25</v>
      </c>
      <c r="AF6" s="17">
        <v>2.4500000000000002</v>
      </c>
      <c r="AG6" s="21">
        <v>3.69</v>
      </c>
      <c r="AI6" s="10">
        <v>3.898466482999674</v>
      </c>
      <c r="AJ6" s="11">
        <v>3.6973677479997802</v>
      </c>
      <c r="AK6" s="11">
        <v>3.457830465999634</v>
      </c>
      <c r="AL6" s="11">
        <v>3.3563353019996356</v>
      </c>
      <c r="AM6" s="12">
        <v>3.6</v>
      </c>
      <c r="AN6" s="13">
        <v>2.88</v>
      </c>
      <c r="AO6" s="14">
        <v>2.73</v>
      </c>
      <c r="AP6" s="14">
        <v>2.82</v>
      </c>
      <c r="AQ6" s="14">
        <v>2.62</v>
      </c>
      <c r="AR6" s="15">
        <v>2.76</v>
      </c>
      <c r="AS6" s="13">
        <v>-1.59</v>
      </c>
      <c r="AT6" s="14">
        <v>-8.7200000000000006</v>
      </c>
      <c r="AU6" s="14">
        <v>-2.12</v>
      </c>
      <c r="AV6" s="14">
        <v>-0.55000000000000004</v>
      </c>
      <c r="AW6" s="15">
        <v>-3.25</v>
      </c>
      <c r="AX6" s="16">
        <v>3.43</v>
      </c>
      <c r="AY6" s="17">
        <v>12.21</v>
      </c>
      <c r="AZ6" s="17">
        <v>4.42</v>
      </c>
      <c r="BA6" s="17">
        <v>2.7</v>
      </c>
      <c r="BB6" s="18">
        <v>5.69</v>
      </c>
      <c r="BC6" s="19">
        <v>3.35</v>
      </c>
      <c r="BD6" s="20">
        <v>3.96</v>
      </c>
      <c r="BE6" s="17">
        <v>4.8899999999999997</v>
      </c>
      <c r="BF6" s="17">
        <v>5.35</v>
      </c>
      <c r="BG6" s="21">
        <v>4.3899999999999997</v>
      </c>
      <c r="BH6" s="19">
        <v>5.01</v>
      </c>
      <c r="BI6" s="20">
        <v>4.17</v>
      </c>
      <c r="BJ6" s="17">
        <v>3.21</v>
      </c>
      <c r="BK6" s="17">
        <v>2.35</v>
      </c>
      <c r="BL6" s="21">
        <v>3.68</v>
      </c>
      <c r="BN6" s="16">
        <f t="shared" ref="BN6:CB6" si="0">AX6-S6</f>
        <v>0</v>
      </c>
      <c r="BO6" s="17">
        <f t="shared" si="0"/>
        <v>0</v>
      </c>
      <c r="BP6" s="17">
        <f t="shared" si="0"/>
        <v>9.9999999999997868E-3</v>
      </c>
      <c r="BQ6" s="17">
        <f t="shared" si="0"/>
        <v>0.15000000000000036</v>
      </c>
      <c r="BR6" s="18">
        <f t="shared" si="0"/>
        <v>4.0000000000000036E-2</v>
      </c>
      <c r="BS6" s="19">
        <f t="shared" si="0"/>
        <v>-2.0000000000000018E-2</v>
      </c>
      <c r="BT6" s="20">
        <f t="shared" si="0"/>
        <v>-2.0000000000000018E-2</v>
      </c>
      <c r="BU6" s="17">
        <f t="shared" si="0"/>
        <v>8.9999999999999858E-2</v>
      </c>
      <c r="BV6" s="17">
        <f t="shared" si="0"/>
        <v>-6.0000000000000497E-2</v>
      </c>
      <c r="BW6" s="21">
        <f t="shared" si="0"/>
        <v>0</v>
      </c>
      <c r="BX6" s="19">
        <f t="shared" si="0"/>
        <v>6.9999999999999396E-2</v>
      </c>
      <c r="BY6" s="20">
        <f t="shared" si="0"/>
        <v>7.0000000000000284E-2</v>
      </c>
      <c r="BZ6" s="17">
        <f t="shared" si="0"/>
        <v>-4.0000000000000036E-2</v>
      </c>
      <c r="CA6" s="17">
        <f t="shared" si="0"/>
        <v>-0.10000000000000009</v>
      </c>
      <c r="CB6" s="21">
        <f t="shared" si="0"/>
        <v>-9.9999999999997868E-3</v>
      </c>
    </row>
    <row r="7" spans="2:80" x14ac:dyDescent="0.25">
      <c r="B7" s="22" t="s">
        <v>27</v>
      </c>
      <c r="C7" s="23" t="s">
        <v>28</v>
      </c>
      <c r="D7" s="24">
        <v>64</v>
      </c>
      <c r="E7" s="25">
        <v>73</v>
      </c>
      <c r="F7" s="25">
        <v>77</v>
      </c>
      <c r="G7" s="25">
        <v>69</v>
      </c>
      <c r="H7" s="26">
        <v>70.75</v>
      </c>
      <c r="I7" s="24">
        <v>58.334062500000002</v>
      </c>
      <c r="J7" s="25">
        <v>67.099999999999994</v>
      </c>
      <c r="K7" s="25">
        <v>59.97999999999999</v>
      </c>
      <c r="L7" s="25">
        <v>60.705151520000001</v>
      </c>
      <c r="M7" s="27">
        <v>61.529803505000004</v>
      </c>
      <c r="N7" s="24">
        <v>51.409999999999989</v>
      </c>
      <c r="O7" s="25">
        <v>31.58</v>
      </c>
      <c r="P7" s="25">
        <v>41.879999999999988</v>
      </c>
      <c r="Q7" s="25">
        <v>43.13</v>
      </c>
      <c r="R7" s="27">
        <v>41.999999999999993</v>
      </c>
      <c r="S7" s="28">
        <v>60.11</v>
      </c>
      <c r="T7" s="29">
        <v>66.569999999999993</v>
      </c>
      <c r="U7" s="29">
        <v>70.69</v>
      </c>
      <c r="V7" s="29">
        <v>77.459999999999994</v>
      </c>
      <c r="W7" s="30">
        <v>68.709999999999994</v>
      </c>
      <c r="X7" s="28">
        <v>73</v>
      </c>
      <c r="Y7" s="29">
        <v>65</v>
      </c>
      <c r="Z7" s="29">
        <v>64</v>
      </c>
      <c r="AA7" s="29">
        <v>63</v>
      </c>
      <c r="AB7" s="31">
        <v>66.25</v>
      </c>
      <c r="AC7" s="28">
        <v>62</v>
      </c>
      <c r="AD7" s="29">
        <v>61</v>
      </c>
      <c r="AE7" s="29">
        <v>62</v>
      </c>
      <c r="AF7" s="29">
        <v>64</v>
      </c>
      <c r="AG7" s="31">
        <v>62.25</v>
      </c>
      <c r="AI7" s="24">
        <v>64</v>
      </c>
      <c r="AJ7" s="25">
        <v>73</v>
      </c>
      <c r="AK7" s="25">
        <v>77</v>
      </c>
      <c r="AL7" s="25">
        <v>69</v>
      </c>
      <c r="AM7" s="26">
        <v>70.75</v>
      </c>
      <c r="AN7" s="24">
        <v>58.33</v>
      </c>
      <c r="AO7" s="25">
        <v>67.099999999999994</v>
      </c>
      <c r="AP7" s="25">
        <v>59.98</v>
      </c>
      <c r="AQ7" s="25">
        <v>60.71</v>
      </c>
      <c r="AR7" s="27">
        <v>61.53</v>
      </c>
      <c r="AS7" s="24">
        <v>51.41</v>
      </c>
      <c r="AT7" s="25">
        <v>31.58</v>
      </c>
      <c r="AU7" s="25">
        <v>41.88</v>
      </c>
      <c r="AV7" s="25">
        <v>43.13</v>
      </c>
      <c r="AW7" s="27">
        <v>42</v>
      </c>
      <c r="AX7" s="28">
        <v>60.11</v>
      </c>
      <c r="AY7" s="29">
        <v>66.66</v>
      </c>
      <c r="AZ7" s="29">
        <v>70.69</v>
      </c>
      <c r="BA7" s="29">
        <v>77.459999999999994</v>
      </c>
      <c r="BB7" s="30">
        <v>68.73</v>
      </c>
      <c r="BC7" s="28">
        <v>77.48</v>
      </c>
      <c r="BD7" s="29">
        <v>68.67</v>
      </c>
      <c r="BE7" s="29">
        <v>63.67</v>
      </c>
      <c r="BF7" s="29">
        <v>63.33</v>
      </c>
      <c r="BG7" s="31">
        <v>68.290000000000006</v>
      </c>
      <c r="BH7" s="28">
        <v>62.33</v>
      </c>
      <c r="BI7" s="29">
        <v>61.33</v>
      </c>
      <c r="BJ7" s="29">
        <v>61.67</v>
      </c>
      <c r="BK7" s="29">
        <v>63.67</v>
      </c>
      <c r="BL7" s="31">
        <v>62.25</v>
      </c>
      <c r="BN7" s="28">
        <f t="shared" ref="BN7:BN33" si="1">AX7-S7</f>
        <v>0</v>
      </c>
      <c r="BO7" s="29">
        <f t="shared" ref="BO7:CB9" si="2">AY7-T7</f>
        <v>9.0000000000003411E-2</v>
      </c>
      <c r="BP7" s="29">
        <f t="shared" si="2"/>
        <v>0</v>
      </c>
      <c r="BQ7" s="29">
        <f t="shared" si="2"/>
        <v>0</v>
      </c>
      <c r="BR7" s="30">
        <f t="shared" si="2"/>
        <v>2.0000000000010232E-2</v>
      </c>
      <c r="BS7" s="28">
        <f t="shared" si="2"/>
        <v>4.480000000000004</v>
      </c>
      <c r="BT7" s="29">
        <f t="shared" si="2"/>
        <v>3.6700000000000017</v>
      </c>
      <c r="BU7" s="29">
        <f t="shared" si="2"/>
        <v>-0.32999999999999829</v>
      </c>
      <c r="BV7" s="29">
        <f t="shared" si="2"/>
        <v>0.32999999999999829</v>
      </c>
      <c r="BW7" s="31">
        <f t="shared" si="2"/>
        <v>2.0400000000000063</v>
      </c>
      <c r="BX7" s="28">
        <f t="shared" si="2"/>
        <v>0.32999999999999829</v>
      </c>
      <c r="BY7" s="29">
        <f t="shared" si="2"/>
        <v>0.32999999999999829</v>
      </c>
      <c r="BZ7" s="29">
        <f t="shared" si="2"/>
        <v>-0.32999999999999829</v>
      </c>
      <c r="CA7" s="29">
        <f t="shared" si="2"/>
        <v>-0.32999999999999829</v>
      </c>
      <c r="CB7" s="31">
        <f t="shared" si="2"/>
        <v>0</v>
      </c>
    </row>
    <row r="8" spans="2:80" x14ac:dyDescent="0.25">
      <c r="B8" s="8" t="s">
        <v>29</v>
      </c>
      <c r="C8" s="9" t="s">
        <v>26</v>
      </c>
      <c r="D8" s="13">
        <v>-1.1127180920000423</v>
      </c>
      <c r="E8" s="14">
        <v>4.7889722979995941</v>
      </c>
      <c r="F8" s="14">
        <v>-2.7424075920003954</v>
      </c>
      <c r="G8" s="14">
        <v>-12.264120100000198</v>
      </c>
      <c r="H8" s="12">
        <v>-2.8325683715002605</v>
      </c>
      <c r="I8" s="13">
        <v>-6.131713679000006</v>
      </c>
      <c r="J8" s="14">
        <v>-4.6891540770002793</v>
      </c>
      <c r="K8" s="14">
        <v>-6.8323173980001979</v>
      </c>
      <c r="L8" s="32">
        <v>5.6379030239999128</v>
      </c>
      <c r="M8" s="15">
        <v>-3.0038205325001424</v>
      </c>
      <c r="N8" s="13">
        <v>1.4600000000000168</v>
      </c>
      <c r="O8" s="14">
        <v>-10.409999999999975</v>
      </c>
      <c r="P8" s="14">
        <v>-1.7200000000000104</v>
      </c>
      <c r="Q8" s="32">
        <v>7.4900000000000189</v>
      </c>
      <c r="R8" s="15">
        <v>-0.79499999999998772</v>
      </c>
      <c r="S8" s="16">
        <v>23.73</v>
      </c>
      <c r="T8" s="17">
        <v>58.52</v>
      </c>
      <c r="U8" s="17">
        <v>79.540000000000006</v>
      </c>
      <c r="V8" s="33">
        <v>76.55</v>
      </c>
      <c r="W8" s="18">
        <v>59.59</v>
      </c>
      <c r="X8" s="19">
        <v>30.58</v>
      </c>
      <c r="Y8" s="20">
        <v>7.89</v>
      </c>
      <c r="Z8" s="20">
        <v>-9.11</v>
      </c>
      <c r="AA8" s="20">
        <v>-18.34</v>
      </c>
      <c r="AB8" s="21">
        <v>2.76</v>
      </c>
      <c r="AC8" s="19">
        <v>-13.04</v>
      </c>
      <c r="AD8" s="20">
        <v>-8.42</v>
      </c>
      <c r="AE8" s="20">
        <v>-2.97</v>
      </c>
      <c r="AF8" s="20">
        <v>-3.97</v>
      </c>
      <c r="AG8" s="21">
        <v>-7.1</v>
      </c>
      <c r="AI8" s="13">
        <v>-1.1127180920000423</v>
      </c>
      <c r="AJ8" s="14">
        <v>4.7889722979995941</v>
      </c>
      <c r="AK8" s="14">
        <v>-2.7424075920003954</v>
      </c>
      <c r="AL8" s="14">
        <v>-12.264120100000198</v>
      </c>
      <c r="AM8" s="12">
        <v>-2.83</v>
      </c>
      <c r="AN8" s="13">
        <v>-6.13</v>
      </c>
      <c r="AO8" s="14">
        <v>-4.6900000000000004</v>
      </c>
      <c r="AP8" s="14">
        <v>-6.83</v>
      </c>
      <c r="AQ8" s="32">
        <v>5.64</v>
      </c>
      <c r="AR8" s="15">
        <v>-3</v>
      </c>
      <c r="AS8" s="13">
        <v>1.46</v>
      </c>
      <c r="AT8" s="14">
        <v>-10.41</v>
      </c>
      <c r="AU8" s="14">
        <v>-1.72</v>
      </c>
      <c r="AV8" s="32">
        <v>7.49</v>
      </c>
      <c r="AW8" s="15">
        <v>-0.79</v>
      </c>
      <c r="AX8" s="16">
        <v>23.73</v>
      </c>
      <c r="AY8" s="17">
        <v>58.52</v>
      </c>
      <c r="AZ8" s="17">
        <v>79.540000000000006</v>
      </c>
      <c r="BA8" s="33">
        <v>76.55</v>
      </c>
      <c r="BB8" s="18">
        <v>59.59</v>
      </c>
      <c r="BC8" s="19">
        <v>33.93</v>
      </c>
      <c r="BD8" s="20">
        <v>9.4700000000000006</v>
      </c>
      <c r="BE8" s="20">
        <v>-8.36</v>
      </c>
      <c r="BF8" s="20">
        <v>-18.34</v>
      </c>
      <c r="BG8" s="21">
        <v>4.17</v>
      </c>
      <c r="BH8" s="19">
        <v>-15.2</v>
      </c>
      <c r="BI8" s="20">
        <v>-9.68</v>
      </c>
      <c r="BJ8" s="20">
        <v>-3.73</v>
      </c>
      <c r="BK8" s="20">
        <v>-3.97</v>
      </c>
      <c r="BL8" s="21">
        <v>-8.14</v>
      </c>
      <c r="BN8" s="16">
        <f t="shared" si="1"/>
        <v>0</v>
      </c>
      <c r="BO8" s="17">
        <f t="shared" si="2"/>
        <v>0</v>
      </c>
      <c r="BP8" s="17">
        <f t="shared" si="2"/>
        <v>0</v>
      </c>
      <c r="BQ8" s="33">
        <f t="shared" si="2"/>
        <v>0</v>
      </c>
      <c r="BR8" s="18">
        <f t="shared" si="2"/>
        <v>0</v>
      </c>
      <c r="BS8" s="19">
        <f t="shared" si="2"/>
        <v>3.3500000000000014</v>
      </c>
      <c r="BT8" s="20">
        <f t="shared" si="2"/>
        <v>1.580000000000001</v>
      </c>
      <c r="BU8" s="20">
        <f t="shared" si="2"/>
        <v>0.75</v>
      </c>
      <c r="BV8" s="20">
        <f t="shared" si="2"/>
        <v>0</v>
      </c>
      <c r="BW8" s="21">
        <f t="shared" si="2"/>
        <v>1.4100000000000001</v>
      </c>
      <c r="BX8" s="19">
        <f t="shared" si="2"/>
        <v>-2.16</v>
      </c>
      <c r="BY8" s="20">
        <f t="shared" si="2"/>
        <v>-1.2599999999999998</v>
      </c>
      <c r="BZ8" s="20">
        <f t="shared" si="2"/>
        <v>-0.75999999999999979</v>
      </c>
      <c r="CA8" s="20">
        <f t="shared" si="2"/>
        <v>0</v>
      </c>
      <c r="CB8" s="21">
        <f t="shared" si="2"/>
        <v>-1.0400000000000009</v>
      </c>
    </row>
    <row r="9" spans="2:80" x14ac:dyDescent="0.25">
      <c r="B9" s="8" t="s">
        <v>295</v>
      </c>
      <c r="C9" s="9" t="s">
        <v>30</v>
      </c>
      <c r="D9" s="34">
        <v>1.75</v>
      </c>
      <c r="E9" s="35">
        <v>2</v>
      </c>
      <c r="F9" s="35">
        <v>2.25</v>
      </c>
      <c r="G9" s="35">
        <v>2.5</v>
      </c>
      <c r="H9" s="36">
        <v>2.5</v>
      </c>
      <c r="I9" s="34">
        <v>2.5</v>
      </c>
      <c r="J9" s="35">
        <v>2.5</v>
      </c>
      <c r="K9" s="35">
        <v>2</v>
      </c>
      <c r="L9" s="35">
        <v>1.75</v>
      </c>
      <c r="M9" s="37">
        <v>1.75</v>
      </c>
      <c r="N9" s="34">
        <v>0.25</v>
      </c>
      <c r="O9" s="35">
        <v>0.25</v>
      </c>
      <c r="P9" s="35">
        <v>0.25</v>
      </c>
      <c r="Q9" s="35">
        <v>0.25</v>
      </c>
      <c r="R9" s="37">
        <v>0.25</v>
      </c>
      <c r="S9" s="38">
        <v>0.25</v>
      </c>
      <c r="T9" s="39">
        <v>0.25</v>
      </c>
      <c r="U9" s="39">
        <v>0.25</v>
      </c>
      <c r="V9" s="39">
        <v>0.25</v>
      </c>
      <c r="W9" s="40">
        <v>0.25</v>
      </c>
      <c r="X9" s="38">
        <v>0.5</v>
      </c>
      <c r="Y9" s="39">
        <v>0.75</v>
      </c>
      <c r="Z9" s="39">
        <v>1</v>
      </c>
      <c r="AA9" s="39">
        <v>1.25</v>
      </c>
      <c r="AB9" s="41">
        <v>1.25</v>
      </c>
      <c r="AC9" s="38">
        <v>1.5</v>
      </c>
      <c r="AD9" s="39">
        <v>1.75</v>
      </c>
      <c r="AE9" s="39">
        <v>1.75</v>
      </c>
      <c r="AF9" s="39">
        <v>2</v>
      </c>
      <c r="AG9" s="41">
        <v>2</v>
      </c>
      <c r="AI9" s="34">
        <v>1.75</v>
      </c>
      <c r="AJ9" s="35">
        <v>2</v>
      </c>
      <c r="AK9" s="35">
        <v>2.25</v>
      </c>
      <c r="AL9" s="35">
        <v>2.5</v>
      </c>
      <c r="AM9" s="36">
        <v>2.5</v>
      </c>
      <c r="AN9" s="34">
        <v>2.5</v>
      </c>
      <c r="AO9" s="35">
        <v>2.5</v>
      </c>
      <c r="AP9" s="35">
        <v>2</v>
      </c>
      <c r="AQ9" s="35">
        <v>1.75</v>
      </c>
      <c r="AR9" s="37">
        <v>1.75</v>
      </c>
      <c r="AS9" s="34">
        <v>0.25</v>
      </c>
      <c r="AT9" s="35">
        <v>0.25</v>
      </c>
      <c r="AU9" s="35">
        <v>0.25</v>
      </c>
      <c r="AV9" s="35">
        <v>0.25</v>
      </c>
      <c r="AW9" s="37">
        <v>0.25</v>
      </c>
      <c r="AX9" s="38">
        <v>0.25</v>
      </c>
      <c r="AY9" s="39">
        <v>0.25</v>
      </c>
      <c r="AZ9" s="39">
        <v>0.25</v>
      </c>
      <c r="BA9" s="39">
        <v>0.25</v>
      </c>
      <c r="BB9" s="40">
        <v>0.25</v>
      </c>
      <c r="BC9" s="38">
        <v>0.5</v>
      </c>
      <c r="BD9" s="39">
        <v>0.75</v>
      </c>
      <c r="BE9" s="39">
        <v>1</v>
      </c>
      <c r="BF9" s="39">
        <v>1.25</v>
      </c>
      <c r="BG9" s="41">
        <v>1.25</v>
      </c>
      <c r="BH9" s="38">
        <v>1.5</v>
      </c>
      <c r="BI9" s="39">
        <v>1.75</v>
      </c>
      <c r="BJ9" s="39">
        <v>1.75</v>
      </c>
      <c r="BK9" s="39">
        <v>2</v>
      </c>
      <c r="BL9" s="41">
        <v>2</v>
      </c>
      <c r="BN9" s="38">
        <f t="shared" si="1"/>
        <v>0</v>
      </c>
      <c r="BO9" s="39">
        <f t="shared" si="2"/>
        <v>0</v>
      </c>
      <c r="BP9" s="39">
        <f t="shared" si="2"/>
        <v>0</v>
      </c>
      <c r="BQ9" s="39">
        <f t="shared" si="2"/>
        <v>0</v>
      </c>
      <c r="BR9" s="40">
        <f t="shared" si="2"/>
        <v>0</v>
      </c>
      <c r="BS9" s="38">
        <f t="shared" si="2"/>
        <v>0</v>
      </c>
      <c r="BT9" s="39">
        <f t="shared" si="2"/>
        <v>0</v>
      </c>
      <c r="BU9" s="39">
        <f t="shared" si="2"/>
        <v>0</v>
      </c>
      <c r="BV9" s="39">
        <f t="shared" si="2"/>
        <v>0</v>
      </c>
      <c r="BW9" s="41">
        <f t="shared" si="2"/>
        <v>0</v>
      </c>
      <c r="BX9" s="38">
        <f t="shared" si="2"/>
        <v>0</v>
      </c>
      <c r="BY9" s="39">
        <f t="shared" si="2"/>
        <v>0</v>
      </c>
      <c r="BZ9" s="39">
        <f t="shared" si="2"/>
        <v>0</v>
      </c>
      <c r="CA9" s="39">
        <f t="shared" si="2"/>
        <v>0</v>
      </c>
      <c r="CB9" s="41">
        <f t="shared" si="2"/>
        <v>0</v>
      </c>
    </row>
    <row r="10" spans="2:80" x14ac:dyDescent="0.25">
      <c r="AB10" s="42"/>
      <c r="AG10" s="42"/>
      <c r="BG10" s="42"/>
      <c r="BL10" s="42"/>
      <c r="BW10" s="42"/>
      <c r="CB10" s="42"/>
    </row>
    <row r="11" spans="2:80" x14ac:dyDescent="0.25">
      <c r="B11" s="8" t="s">
        <v>296</v>
      </c>
      <c r="C11" s="43" t="s">
        <v>30</v>
      </c>
      <c r="D11" s="44">
        <v>4.25</v>
      </c>
      <c r="E11" s="45">
        <v>5.25</v>
      </c>
      <c r="F11" s="45">
        <v>5.75</v>
      </c>
      <c r="G11" s="45">
        <v>6</v>
      </c>
      <c r="H11" s="46">
        <v>6</v>
      </c>
      <c r="I11" s="44">
        <v>6</v>
      </c>
      <c r="J11" s="45">
        <v>6</v>
      </c>
      <c r="K11" s="45">
        <v>5.25</v>
      </c>
      <c r="L11" s="45">
        <v>5</v>
      </c>
      <c r="M11" s="47">
        <v>5</v>
      </c>
      <c r="N11" s="44">
        <v>4.5</v>
      </c>
      <c r="O11" s="45">
        <v>4.25</v>
      </c>
      <c r="P11" s="45">
        <v>4</v>
      </c>
      <c r="Q11" s="45">
        <v>3.75</v>
      </c>
      <c r="R11" s="47">
        <v>3.75</v>
      </c>
      <c r="S11" s="48">
        <v>3.5</v>
      </c>
      <c r="T11" s="49">
        <v>3.5</v>
      </c>
      <c r="U11" s="49">
        <v>3.5</v>
      </c>
      <c r="V11" s="49">
        <v>3.5</v>
      </c>
      <c r="W11" s="50">
        <v>3.5</v>
      </c>
      <c r="X11" s="51">
        <v>3.5</v>
      </c>
      <c r="Y11" s="52">
        <v>3.5</v>
      </c>
      <c r="Z11" s="49">
        <v>3.5</v>
      </c>
      <c r="AA11" s="49">
        <v>3.5</v>
      </c>
      <c r="AB11" s="53">
        <v>3.5</v>
      </c>
      <c r="AC11" s="51">
        <v>3.5</v>
      </c>
      <c r="AD11" s="52">
        <v>3.5</v>
      </c>
      <c r="AE11" s="49">
        <v>3.5</v>
      </c>
      <c r="AF11" s="49">
        <v>3.5</v>
      </c>
      <c r="AG11" s="53">
        <v>3.5</v>
      </c>
      <c r="AI11" s="44">
        <v>4.25</v>
      </c>
      <c r="AJ11" s="45">
        <v>5.25</v>
      </c>
      <c r="AK11" s="45">
        <v>5.75</v>
      </c>
      <c r="AL11" s="45">
        <v>6</v>
      </c>
      <c r="AM11" s="46">
        <v>6</v>
      </c>
      <c r="AN11" s="44">
        <v>6</v>
      </c>
      <c r="AO11" s="45">
        <v>6</v>
      </c>
      <c r="AP11" s="45">
        <v>5.25</v>
      </c>
      <c r="AQ11" s="45">
        <v>5</v>
      </c>
      <c r="AR11" s="47">
        <v>5</v>
      </c>
      <c r="AS11" s="44">
        <v>4.5</v>
      </c>
      <c r="AT11" s="45">
        <v>4.25</v>
      </c>
      <c r="AU11" s="45">
        <v>4</v>
      </c>
      <c r="AV11" s="45">
        <v>3.75</v>
      </c>
      <c r="AW11" s="47">
        <v>3.75</v>
      </c>
      <c r="AX11" s="48">
        <v>3.5</v>
      </c>
      <c r="AY11" s="49">
        <v>3.5</v>
      </c>
      <c r="AZ11" s="49">
        <v>3.5</v>
      </c>
      <c r="BA11" s="49">
        <v>3.5</v>
      </c>
      <c r="BB11" s="50">
        <v>3.5</v>
      </c>
      <c r="BC11" s="51">
        <v>3.5</v>
      </c>
      <c r="BD11" s="52">
        <v>3.5</v>
      </c>
      <c r="BE11" s="49">
        <v>3.5</v>
      </c>
      <c r="BF11" s="49">
        <v>3.5</v>
      </c>
      <c r="BG11" s="53">
        <v>3.5</v>
      </c>
      <c r="BH11" s="51">
        <v>3.5</v>
      </c>
      <c r="BI11" s="52">
        <v>3.5</v>
      </c>
      <c r="BJ11" s="49">
        <v>3.5</v>
      </c>
      <c r="BK11" s="49">
        <v>3.5</v>
      </c>
      <c r="BL11" s="53">
        <v>3.5</v>
      </c>
      <c r="BN11" s="48">
        <f t="shared" si="1"/>
        <v>0</v>
      </c>
      <c r="BO11" s="49">
        <f t="shared" ref="BO11:CB12" si="3">AY11-T11</f>
        <v>0</v>
      </c>
      <c r="BP11" s="49">
        <f t="shared" si="3"/>
        <v>0</v>
      </c>
      <c r="BQ11" s="49">
        <f t="shared" si="3"/>
        <v>0</v>
      </c>
      <c r="BR11" s="50">
        <f t="shared" si="3"/>
        <v>0</v>
      </c>
      <c r="BS11" s="51">
        <f t="shared" si="3"/>
        <v>0</v>
      </c>
      <c r="BT11" s="52">
        <f t="shared" si="3"/>
        <v>0</v>
      </c>
      <c r="BU11" s="49">
        <f t="shared" si="3"/>
        <v>0</v>
      </c>
      <c r="BV11" s="49">
        <f t="shared" si="3"/>
        <v>0</v>
      </c>
      <c r="BW11" s="53">
        <f t="shared" si="3"/>
        <v>0</v>
      </c>
      <c r="BX11" s="51">
        <f t="shared" si="3"/>
        <v>0</v>
      </c>
      <c r="BY11" s="52">
        <f t="shared" si="3"/>
        <v>0</v>
      </c>
      <c r="BZ11" s="49">
        <f t="shared" si="3"/>
        <v>0</v>
      </c>
      <c r="CA11" s="49">
        <f t="shared" si="3"/>
        <v>0</v>
      </c>
      <c r="CB11" s="53">
        <f t="shared" si="3"/>
        <v>0</v>
      </c>
    </row>
    <row r="12" spans="2:80" x14ac:dyDescent="0.25">
      <c r="B12" s="8" t="s">
        <v>31</v>
      </c>
      <c r="C12" s="9" t="s">
        <v>32</v>
      </c>
      <c r="D12" s="54">
        <v>13576.23</v>
      </c>
      <c r="E12" s="55">
        <v>13966.27</v>
      </c>
      <c r="F12" s="55">
        <v>14614.36</v>
      </c>
      <c r="G12" s="55">
        <v>14790.89</v>
      </c>
      <c r="H12" s="56">
        <v>14246</v>
      </c>
      <c r="I12" s="54">
        <v>14134</v>
      </c>
      <c r="J12" s="55">
        <v>14254</v>
      </c>
      <c r="K12" s="55">
        <v>14120</v>
      </c>
      <c r="L12" s="55">
        <v>14064</v>
      </c>
      <c r="M12" s="57">
        <v>14139</v>
      </c>
      <c r="N12" s="54">
        <v>14219</v>
      </c>
      <c r="O12" s="55">
        <v>14893</v>
      </c>
      <c r="P12" s="55">
        <v>14669</v>
      </c>
      <c r="Q12" s="55">
        <v>14339</v>
      </c>
      <c r="R12" s="57">
        <v>14530.000000000002</v>
      </c>
      <c r="S12" s="58">
        <v>14157</v>
      </c>
      <c r="T12" s="59">
        <v>14399</v>
      </c>
      <c r="U12" s="59">
        <v>14373</v>
      </c>
      <c r="V12" s="59">
        <v>14259</v>
      </c>
      <c r="W12" s="60">
        <v>14300</v>
      </c>
      <c r="X12" s="58">
        <v>14500</v>
      </c>
      <c r="Y12" s="59">
        <v>14500</v>
      </c>
      <c r="Z12" s="59">
        <v>14520</v>
      </c>
      <c r="AA12" s="59">
        <v>14550</v>
      </c>
      <c r="AB12" s="61">
        <v>14520</v>
      </c>
      <c r="AC12" s="58">
        <v>14560</v>
      </c>
      <c r="AD12" s="59">
        <v>14570</v>
      </c>
      <c r="AE12" s="59">
        <v>14570</v>
      </c>
      <c r="AF12" s="59">
        <v>14580</v>
      </c>
      <c r="AG12" s="61">
        <v>14570</v>
      </c>
      <c r="AI12" s="54">
        <v>13576.23</v>
      </c>
      <c r="AJ12" s="55">
        <v>13966.27</v>
      </c>
      <c r="AK12" s="55">
        <v>14614.36</v>
      </c>
      <c r="AL12" s="55">
        <v>14790.89</v>
      </c>
      <c r="AM12" s="56">
        <v>14246</v>
      </c>
      <c r="AN12" s="54">
        <v>14134</v>
      </c>
      <c r="AO12" s="55">
        <v>14254</v>
      </c>
      <c r="AP12" s="55">
        <v>14120</v>
      </c>
      <c r="AQ12" s="55">
        <v>14064</v>
      </c>
      <c r="AR12" s="57">
        <v>14139</v>
      </c>
      <c r="AS12" s="54">
        <v>14219</v>
      </c>
      <c r="AT12" s="55">
        <v>14893</v>
      </c>
      <c r="AU12" s="55">
        <v>14669</v>
      </c>
      <c r="AV12" s="55">
        <v>14339</v>
      </c>
      <c r="AW12" s="57">
        <v>14530</v>
      </c>
      <c r="AX12" s="58">
        <v>14157</v>
      </c>
      <c r="AY12" s="59">
        <v>14399</v>
      </c>
      <c r="AZ12" s="59">
        <v>14373</v>
      </c>
      <c r="BA12" s="59">
        <v>14259</v>
      </c>
      <c r="BB12" s="60">
        <v>14300</v>
      </c>
      <c r="BC12" s="58">
        <v>14500</v>
      </c>
      <c r="BD12" s="59">
        <v>14550</v>
      </c>
      <c r="BE12" s="59">
        <v>14560</v>
      </c>
      <c r="BF12" s="59">
        <v>14580</v>
      </c>
      <c r="BG12" s="61">
        <v>14550</v>
      </c>
      <c r="BH12" s="58">
        <v>14590</v>
      </c>
      <c r="BI12" s="59">
        <v>14600</v>
      </c>
      <c r="BJ12" s="59">
        <v>14600</v>
      </c>
      <c r="BK12" s="59">
        <v>14610</v>
      </c>
      <c r="BL12" s="61">
        <v>14600</v>
      </c>
      <c r="BN12" s="58">
        <f t="shared" si="1"/>
        <v>0</v>
      </c>
      <c r="BO12" s="59">
        <f t="shared" si="3"/>
        <v>0</v>
      </c>
      <c r="BP12" s="59">
        <f t="shared" si="3"/>
        <v>0</v>
      </c>
      <c r="BQ12" s="59">
        <f t="shared" si="3"/>
        <v>0</v>
      </c>
      <c r="BR12" s="60">
        <f t="shared" si="3"/>
        <v>0</v>
      </c>
      <c r="BS12" s="58">
        <f t="shared" si="3"/>
        <v>0</v>
      </c>
      <c r="BT12" s="59">
        <f t="shared" si="3"/>
        <v>50</v>
      </c>
      <c r="BU12" s="59">
        <f t="shared" si="3"/>
        <v>40</v>
      </c>
      <c r="BV12" s="59">
        <f t="shared" si="3"/>
        <v>30</v>
      </c>
      <c r="BW12" s="61">
        <f t="shared" si="3"/>
        <v>30</v>
      </c>
      <c r="BX12" s="58">
        <f t="shared" si="3"/>
        <v>30</v>
      </c>
      <c r="BY12" s="59">
        <f t="shared" si="3"/>
        <v>30</v>
      </c>
      <c r="BZ12" s="59">
        <f t="shared" si="3"/>
        <v>30</v>
      </c>
      <c r="CA12" s="59">
        <f t="shared" si="3"/>
        <v>30</v>
      </c>
      <c r="CB12" s="61">
        <f t="shared" si="3"/>
        <v>30</v>
      </c>
    </row>
    <row r="13" spans="2:80" x14ac:dyDescent="0.25">
      <c r="B13" s="7" t="s">
        <v>33</v>
      </c>
      <c r="BE13" s="103"/>
      <c r="BF13" s="103"/>
      <c r="BH13" s="103"/>
      <c r="BI13" s="103"/>
      <c r="BJ13" s="103"/>
      <c r="BK13" s="103"/>
      <c r="BU13" s="84"/>
      <c r="BV13" s="84"/>
      <c r="BX13" s="84"/>
      <c r="BY13" s="84"/>
      <c r="BZ13" s="84"/>
      <c r="CA13" s="84"/>
    </row>
    <row r="14" spans="2:80" x14ac:dyDescent="0.25">
      <c r="B14" s="62" t="s">
        <v>34</v>
      </c>
      <c r="C14" s="63" t="s">
        <v>26</v>
      </c>
      <c r="D14" s="64">
        <v>5.0691589162313875</v>
      </c>
      <c r="E14" s="64">
        <v>5.2694285415116013</v>
      </c>
      <c r="F14" s="64">
        <v>5.1731832149628332</v>
      </c>
      <c r="G14" s="64">
        <v>5.1813252599072399</v>
      </c>
      <c r="H14" s="65">
        <v>5.1743036971518421</v>
      </c>
      <c r="I14" s="66">
        <v>5.0597551204667468</v>
      </c>
      <c r="J14" s="64">
        <v>5.0521285187758309</v>
      </c>
      <c r="K14" s="64">
        <v>5.0064597076665507</v>
      </c>
      <c r="L14" s="64">
        <v>4.9571613167258306</v>
      </c>
      <c r="M14" s="67">
        <v>5.0181601447862363</v>
      </c>
      <c r="N14" s="66">
        <v>2.9721620981240591</v>
      </c>
      <c r="O14" s="64">
        <v>-5.3222505056841669</v>
      </c>
      <c r="P14" s="64">
        <v>-3.4853738680153583</v>
      </c>
      <c r="Q14" s="64">
        <v>-2.1947889152527154</v>
      </c>
      <c r="R14" s="65">
        <v>-2.0695514921446545</v>
      </c>
      <c r="S14" s="66">
        <v>-0.71</v>
      </c>
      <c r="T14" s="64">
        <v>7.07</v>
      </c>
      <c r="U14" s="64">
        <v>3.51</v>
      </c>
      <c r="V14" s="64">
        <v>4.8499999999999996</v>
      </c>
      <c r="W14" s="65">
        <v>3.64</v>
      </c>
      <c r="X14" s="66">
        <v>4.53</v>
      </c>
      <c r="Y14" s="64">
        <v>5.09</v>
      </c>
      <c r="Z14" s="64">
        <v>5.41</v>
      </c>
      <c r="AA14" s="64">
        <v>5.18</v>
      </c>
      <c r="AB14" s="67">
        <v>5.0599999999999996</v>
      </c>
      <c r="AC14" s="66">
        <v>5.23</v>
      </c>
      <c r="AD14" s="64">
        <v>5.25</v>
      </c>
      <c r="AE14" s="64">
        <v>5.3</v>
      </c>
      <c r="AF14" s="64">
        <v>5.13</v>
      </c>
      <c r="AG14" s="67">
        <v>5.23</v>
      </c>
      <c r="AI14" s="64">
        <v>5.0691589162313875</v>
      </c>
      <c r="AJ14" s="64">
        <v>5.2694285415116013</v>
      </c>
      <c r="AK14" s="64">
        <v>5.1731832149628332</v>
      </c>
      <c r="AL14" s="64">
        <v>5.1813252599072399</v>
      </c>
      <c r="AM14" s="65">
        <v>5.17</v>
      </c>
      <c r="AN14" s="66">
        <v>5.0599999999999996</v>
      </c>
      <c r="AO14" s="64">
        <v>5.05</v>
      </c>
      <c r="AP14" s="64">
        <v>5.01</v>
      </c>
      <c r="AQ14" s="64">
        <v>4.96</v>
      </c>
      <c r="AR14" s="67">
        <v>5.0199999999999996</v>
      </c>
      <c r="AS14" s="66">
        <v>2.97</v>
      </c>
      <c r="AT14" s="64">
        <v>-5.32</v>
      </c>
      <c r="AU14" s="64">
        <v>-3.49</v>
      </c>
      <c r="AV14" s="64">
        <v>-2.17</v>
      </c>
      <c r="AW14" s="65">
        <v>-2.0699999999999998</v>
      </c>
      <c r="AX14" s="66">
        <v>-0.7</v>
      </c>
      <c r="AY14" s="64">
        <v>7.07</v>
      </c>
      <c r="AZ14" s="64">
        <v>3.51</v>
      </c>
      <c r="BA14" s="64">
        <v>5.0199999999999996</v>
      </c>
      <c r="BB14" s="65">
        <v>3.69</v>
      </c>
      <c r="BC14" s="66">
        <v>4.57</v>
      </c>
      <c r="BD14" s="64">
        <v>5.0999999999999996</v>
      </c>
      <c r="BE14" s="64">
        <v>5.43</v>
      </c>
      <c r="BF14" s="64">
        <v>5.22</v>
      </c>
      <c r="BG14" s="67">
        <v>5.09</v>
      </c>
      <c r="BH14" s="66">
        <v>5.25</v>
      </c>
      <c r="BI14" s="64">
        <v>5.26</v>
      </c>
      <c r="BJ14" s="64">
        <v>5.31</v>
      </c>
      <c r="BK14" s="64">
        <v>5.14</v>
      </c>
      <c r="BL14" s="67">
        <v>5.24</v>
      </c>
      <c r="BN14" s="66">
        <f t="shared" si="1"/>
        <v>1.0000000000000009E-2</v>
      </c>
      <c r="BO14" s="64">
        <f t="shared" ref="BO14:BO28" si="4">AY14-T14</f>
        <v>0</v>
      </c>
      <c r="BP14" s="64">
        <f t="shared" ref="BP14:BP28" si="5">AZ14-U14</f>
        <v>0</v>
      </c>
      <c r="BQ14" s="64">
        <f t="shared" ref="BQ14:BQ28" si="6">BA14-V14</f>
        <v>0.16999999999999993</v>
      </c>
      <c r="BR14" s="65">
        <f t="shared" ref="BR14:BR28" si="7">BB14-W14</f>
        <v>4.9999999999999822E-2</v>
      </c>
      <c r="BS14" s="66">
        <f t="shared" ref="BS14:BS28" si="8">BC14-X14</f>
        <v>4.0000000000000036E-2</v>
      </c>
      <c r="BT14" s="64">
        <f t="shared" ref="BT14:BT28" si="9">BD14-Y14</f>
        <v>9.9999999999997868E-3</v>
      </c>
      <c r="BU14" s="64">
        <f t="shared" ref="BU14:BU28" si="10">BE14-Z14</f>
        <v>1.9999999999999574E-2</v>
      </c>
      <c r="BV14" s="64">
        <f t="shared" ref="BV14:BV28" si="11">BF14-AA14</f>
        <v>4.0000000000000036E-2</v>
      </c>
      <c r="BW14" s="67">
        <f t="shared" ref="BW14:BW28" si="12">BG14-AB14</f>
        <v>3.0000000000000249E-2</v>
      </c>
      <c r="BX14" s="66">
        <f t="shared" ref="BX14:BX28" si="13">BH14-AC14</f>
        <v>1.9999999999999574E-2</v>
      </c>
      <c r="BY14" s="64">
        <f t="shared" ref="BY14:BY28" si="14">BI14-AD14</f>
        <v>9.9999999999997868E-3</v>
      </c>
      <c r="BZ14" s="64">
        <f t="shared" ref="BZ14:BZ28" si="15">BJ14-AE14</f>
        <v>9.9999999999997868E-3</v>
      </c>
      <c r="CA14" s="64">
        <f t="shared" ref="CA14:CA28" si="16">BK14-AF14</f>
        <v>9.9999999999997868E-3</v>
      </c>
      <c r="CB14" s="67">
        <f t="shared" ref="CB14:CB28" si="17">BL14-AG14</f>
        <v>9.9999999999997868E-3</v>
      </c>
    </row>
    <row r="15" spans="2:80" x14ac:dyDescent="0.25">
      <c r="B15" s="78" t="s">
        <v>37</v>
      </c>
      <c r="C15" s="79" t="s">
        <v>26</v>
      </c>
      <c r="D15" s="70">
        <v>5.021644308740747</v>
      </c>
      <c r="E15" s="71">
        <v>5.247356501043825</v>
      </c>
      <c r="F15" s="71">
        <v>5.0764715962642555</v>
      </c>
      <c r="G15" s="71">
        <v>5.2003551211379886</v>
      </c>
      <c r="H15" s="72">
        <v>5.136889091678114</v>
      </c>
      <c r="I15" s="72">
        <v>5.2669917790566245</v>
      </c>
      <c r="J15" s="73">
        <v>5.3957033850098952</v>
      </c>
      <c r="K15" s="73">
        <v>5.0568864045468445</v>
      </c>
      <c r="L15" s="73">
        <v>4.9358243785954556</v>
      </c>
      <c r="M15" s="72">
        <v>5.1606861010947256</v>
      </c>
      <c r="N15" s="70">
        <v>2.6445292769033557</v>
      </c>
      <c r="O15" s="71">
        <v>-5.5763298960839336</v>
      </c>
      <c r="P15" s="71">
        <v>-4.0013971223161207</v>
      </c>
      <c r="Q15" s="71">
        <v>-3.5825341761710092</v>
      </c>
      <c r="R15" s="72">
        <v>-2.6680440403884802</v>
      </c>
      <c r="S15" s="74">
        <v>-2.25</v>
      </c>
      <c r="T15" s="75">
        <v>5.92</v>
      </c>
      <c r="U15" s="75">
        <v>1.07</v>
      </c>
      <c r="V15" s="75">
        <v>3.04</v>
      </c>
      <c r="W15" s="76">
        <v>1.88</v>
      </c>
      <c r="X15" s="74">
        <v>3.48</v>
      </c>
      <c r="Y15" s="75">
        <v>4.33</v>
      </c>
      <c r="Z15" s="75">
        <v>5.81</v>
      </c>
      <c r="AA15" s="75">
        <v>5.19</v>
      </c>
      <c r="AB15" s="77">
        <v>4.71</v>
      </c>
      <c r="AC15" s="74">
        <v>5.2</v>
      </c>
      <c r="AD15" s="75">
        <v>5.24</v>
      </c>
      <c r="AE15" s="75">
        <v>5.31</v>
      </c>
      <c r="AF15" s="75">
        <v>5.1100000000000003</v>
      </c>
      <c r="AG15" s="77">
        <v>5.22</v>
      </c>
      <c r="AI15" s="70">
        <v>5.021644308740747</v>
      </c>
      <c r="AJ15" s="71">
        <v>5.247356501043825</v>
      </c>
      <c r="AK15" s="71">
        <v>5.0764715962642555</v>
      </c>
      <c r="AL15" s="71">
        <v>5.2003551211379886</v>
      </c>
      <c r="AM15" s="72">
        <v>5.14</v>
      </c>
      <c r="AN15" s="72">
        <v>5.27</v>
      </c>
      <c r="AO15" s="73">
        <v>5.4</v>
      </c>
      <c r="AP15" s="73">
        <v>5.0599999999999996</v>
      </c>
      <c r="AQ15" s="73">
        <v>4.9400000000000004</v>
      </c>
      <c r="AR15" s="72">
        <v>5.16</v>
      </c>
      <c r="AS15" s="70">
        <v>2.65</v>
      </c>
      <c r="AT15" s="71">
        <v>-5.58</v>
      </c>
      <c r="AU15" s="71">
        <v>-4</v>
      </c>
      <c r="AV15" s="71">
        <v>-3.58</v>
      </c>
      <c r="AW15" s="72">
        <v>-2.67</v>
      </c>
      <c r="AX15" s="74">
        <v>-2.25</v>
      </c>
      <c r="AY15" s="75">
        <v>5.91</v>
      </c>
      <c r="AZ15" s="75">
        <v>1.06</v>
      </c>
      <c r="BA15" s="75">
        <v>3.55</v>
      </c>
      <c r="BB15" s="76">
        <v>2.0099999999999998</v>
      </c>
      <c r="BC15" s="74">
        <v>3.7</v>
      </c>
      <c r="BD15" s="75">
        <v>4.37</v>
      </c>
      <c r="BE15" s="75">
        <v>5.85</v>
      </c>
      <c r="BF15" s="75">
        <v>5.23</v>
      </c>
      <c r="BG15" s="77">
        <v>4.79</v>
      </c>
      <c r="BH15" s="74">
        <v>5.24</v>
      </c>
      <c r="BI15" s="75">
        <v>5.3</v>
      </c>
      <c r="BJ15" s="75">
        <v>5.37</v>
      </c>
      <c r="BK15" s="75">
        <v>5.17</v>
      </c>
      <c r="BL15" s="77">
        <v>5.27</v>
      </c>
      <c r="BN15" s="74">
        <f t="shared" ref="BN15:CB16" si="18">AX15-S15</f>
        <v>0</v>
      </c>
      <c r="BO15" s="75">
        <f t="shared" si="18"/>
        <v>-9.9999999999997868E-3</v>
      </c>
      <c r="BP15" s="75">
        <f t="shared" si="18"/>
        <v>-1.0000000000000009E-2</v>
      </c>
      <c r="BQ15" s="75">
        <f t="shared" si="18"/>
        <v>0.50999999999999979</v>
      </c>
      <c r="BR15" s="76">
        <f t="shared" si="18"/>
        <v>0.12999999999999989</v>
      </c>
      <c r="BS15" s="74">
        <f t="shared" si="18"/>
        <v>0.2200000000000002</v>
      </c>
      <c r="BT15" s="75">
        <f t="shared" si="18"/>
        <v>4.0000000000000036E-2</v>
      </c>
      <c r="BU15" s="75">
        <f t="shared" si="18"/>
        <v>4.0000000000000036E-2</v>
      </c>
      <c r="BV15" s="75">
        <f t="shared" si="18"/>
        <v>4.0000000000000036E-2</v>
      </c>
      <c r="BW15" s="77">
        <f t="shared" si="18"/>
        <v>8.0000000000000071E-2</v>
      </c>
      <c r="BX15" s="74">
        <f t="shared" si="18"/>
        <v>4.0000000000000036E-2</v>
      </c>
      <c r="BY15" s="75">
        <f t="shared" si="18"/>
        <v>5.9999999999999609E-2</v>
      </c>
      <c r="BZ15" s="75">
        <f t="shared" si="18"/>
        <v>6.0000000000000497E-2</v>
      </c>
      <c r="CA15" s="75">
        <f t="shared" si="18"/>
        <v>5.9999999999999609E-2</v>
      </c>
      <c r="CB15" s="77">
        <f t="shared" si="18"/>
        <v>4.9999999999999822E-2</v>
      </c>
    </row>
    <row r="16" spans="2:80" x14ac:dyDescent="0.25">
      <c r="B16" s="68" t="s">
        <v>35</v>
      </c>
      <c r="C16" s="69" t="s">
        <v>26</v>
      </c>
      <c r="D16" s="70">
        <v>4.9567453822773047</v>
      </c>
      <c r="E16" s="71">
        <v>5.1722864340167973</v>
      </c>
      <c r="F16" s="71">
        <v>5.0019678726567633</v>
      </c>
      <c r="G16" s="71">
        <v>5.0801630444684491</v>
      </c>
      <c r="H16" s="72">
        <v>5.0529135001688701</v>
      </c>
      <c r="I16" s="72">
        <v>5.016984145704015</v>
      </c>
      <c r="J16" s="73">
        <v>5.1801540307287297</v>
      </c>
      <c r="K16" s="73">
        <v>5.0065629231974782</v>
      </c>
      <c r="L16" s="73">
        <v>4.9672364909477267</v>
      </c>
      <c r="M16" s="72">
        <v>5.0419210479704475</v>
      </c>
      <c r="N16" s="70">
        <v>2.8269403673635907</v>
      </c>
      <c r="O16" s="71">
        <v>-5.5226784138567808</v>
      </c>
      <c r="P16" s="71">
        <v>-4.0460815297756341</v>
      </c>
      <c r="Q16" s="71">
        <v>-3.6142819009057376</v>
      </c>
      <c r="R16" s="72">
        <v>-2.6308878496880084</v>
      </c>
      <c r="S16" s="74">
        <v>-2.21</v>
      </c>
      <c r="T16" s="75">
        <v>5.96</v>
      </c>
      <c r="U16" s="75">
        <v>1.03</v>
      </c>
      <c r="V16" s="75">
        <v>3</v>
      </c>
      <c r="W16" s="76">
        <v>1.88</v>
      </c>
      <c r="X16" s="74">
        <v>3.42</v>
      </c>
      <c r="Y16" s="75">
        <v>4.32</v>
      </c>
      <c r="Z16" s="75">
        <v>5.82</v>
      </c>
      <c r="AA16" s="75">
        <v>5.19</v>
      </c>
      <c r="AB16" s="77">
        <v>4.6900000000000004</v>
      </c>
      <c r="AC16" s="74">
        <v>5.1100000000000003</v>
      </c>
      <c r="AD16" s="75">
        <v>5.18</v>
      </c>
      <c r="AE16" s="75">
        <v>5.27</v>
      </c>
      <c r="AF16" s="75">
        <v>5.04</v>
      </c>
      <c r="AG16" s="77">
        <v>5.15</v>
      </c>
      <c r="AI16" s="70">
        <v>4.9567453822773047</v>
      </c>
      <c r="AJ16" s="71">
        <v>5.1722864340167973</v>
      </c>
      <c r="AK16" s="71">
        <v>5.0019678726567633</v>
      </c>
      <c r="AL16" s="71">
        <v>5.0801630444684491</v>
      </c>
      <c r="AM16" s="72">
        <v>5.05</v>
      </c>
      <c r="AN16" s="72">
        <v>5.0199999999999996</v>
      </c>
      <c r="AO16" s="73">
        <v>5.18</v>
      </c>
      <c r="AP16" s="73">
        <v>5.01</v>
      </c>
      <c r="AQ16" s="73">
        <v>4.97</v>
      </c>
      <c r="AR16" s="72">
        <v>5.04</v>
      </c>
      <c r="AS16" s="70">
        <v>2.83</v>
      </c>
      <c r="AT16" s="71">
        <v>-5.52</v>
      </c>
      <c r="AU16" s="71">
        <v>-4.05</v>
      </c>
      <c r="AV16" s="71">
        <v>-3.61</v>
      </c>
      <c r="AW16" s="72">
        <v>-2.63</v>
      </c>
      <c r="AX16" s="74">
        <v>-2.21</v>
      </c>
      <c r="AY16" s="75">
        <v>5.96</v>
      </c>
      <c r="AZ16" s="75">
        <v>1.02</v>
      </c>
      <c r="BA16" s="75">
        <v>3.55</v>
      </c>
      <c r="BB16" s="76">
        <v>2.02</v>
      </c>
      <c r="BC16" s="74">
        <v>3.69</v>
      </c>
      <c r="BD16" s="75">
        <v>4.37</v>
      </c>
      <c r="BE16" s="75">
        <v>5.86</v>
      </c>
      <c r="BF16" s="75">
        <v>5.23</v>
      </c>
      <c r="BG16" s="77">
        <v>4.79</v>
      </c>
      <c r="BH16" s="74">
        <v>5.16</v>
      </c>
      <c r="BI16" s="75">
        <v>5.24</v>
      </c>
      <c r="BJ16" s="75">
        <v>5.33</v>
      </c>
      <c r="BK16" s="75">
        <v>5.0999999999999996</v>
      </c>
      <c r="BL16" s="77">
        <v>5.21</v>
      </c>
      <c r="BN16" s="74">
        <f t="shared" si="1"/>
        <v>0</v>
      </c>
      <c r="BO16" s="75">
        <f t="shared" si="4"/>
        <v>0</v>
      </c>
      <c r="BP16" s="75">
        <f t="shared" si="5"/>
        <v>-1.0000000000000009E-2</v>
      </c>
      <c r="BQ16" s="75">
        <f t="shared" si="6"/>
        <v>0.54999999999999982</v>
      </c>
      <c r="BR16" s="76">
        <f t="shared" si="7"/>
        <v>0.14000000000000012</v>
      </c>
      <c r="BS16" s="74">
        <f t="shared" si="8"/>
        <v>0.27</v>
      </c>
      <c r="BT16" s="75">
        <f t="shared" si="9"/>
        <v>4.9999999999999822E-2</v>
      </c>
      <c r="BU16" s="75">
        <f t="shared" si="10"/>
        <v>4.0000000000000036E-2</v>
      </c>
      <c r="BV16" s="75">
        <f t="shared" si="11"/>
        <v>4.0000000000000036E-2</v>
      </c>
      <c r="BW16" s="77">
        <f t="shared" si="12"/>
        <v>9.9999999999999645E-2</v>
      </c>
      <c r="BX16" s="74">
        <f t="shared" si="18"/>
        <v>4.9999999999999822E-2</v>
      </c>
      <c r="BY16" s="75">
        <f t="shared" si="18"/>
        <v>6.0000000000000497E-2</v>
      </c>
      <c r="BZ16" s="75">
        <f t="shared" si="18"/>
        <v>6.0000000000000497E-2</v>
      </c>
      <c r="CA16" s="75">
        <f t="shared" si="18"/>
        <v>5.9999999999999609E-2</v>
      </c>
      <c r="CB16" s="77">
        <f t="shared" si="17"/>
        <v>5.9999999999999609E-2</v>
      </c>
    </row>
    <row r="17" spans="2:80" x14ac:dyDescent="0.25">
      <c r="B17" s="78" t="s">
        <v>36</v>
      </c>
      <c r="C17" s="79" t="s">
        <v>26</v>
      </c>
      <c r="D17" s="70">
        <v>8.1460734152659171</v>
      </c>
      <c r="E17" s="71">
        <v>8.8132302539475518</v>
      </c>
      <c r="F17" s="71">
        <v>8.6649349226614021</v>
      </c>
      <c r="G17" s="71">
        <v>10.875477279763345</v>
      </c>
      <c r="H17" s="72">
        <v>9.14706301087584</v>
      </c>
      <c r="I17" s="72">
        <v>16.959606752706563</v>
      </c>
      <c r="J17" s="73">
        <v>15.281515969511261</v>
      </c>
      <c r="K17" s="73">
        <v>7.4011890371280913</v>
      </c>
      <c r="L17" s="73">
        <v>3.5264907185611065</v>
      </c>
      <c r="M17" s="72">
        <v>10.617839301083933</v>
      </c>
      <c r="N17" s="70">
        <v>-5.0147546729924244</v>
      </c>
      <c r="O17" s="71">
        <v>-7.8219318620543419</v>
      </c>
      <c r="P17" s="71">
        <v>-1.9672828547127921</v>
      </c>
      <c r="Q17" s="71">
        <v>-2.1387329487681654</v>
      </c>
      <c r="R17" s="72">
        <v>-4.288323649686717</v>
      </c>
      <c r="S17" s="74">
        <v>-3.99</v>
      </c>
      <c r="T17" s="75">
        <v>4.1500000000000004</v>
      </c>
      <c r="U17" s="75">
        <v>2.96</v>
      </c>
      <c r="V17" s="75">
        <v>4.82</v>
      </c>
      <c r="W17" s="76">
        <v>1.98</v>
      </c>
      <c r="X17" s="74">
        <v>6.17</v>
      </c>
      <c r="Y17" s="75">
        <v>4.55</v>
      </c>
      <c r="Z17" s="75">
        <v>5.52</v>
      </c>
      <c r="AA17" s="75">
        <v>5.38</v>
      </c>
      <c r="AB17" s="77">
        <v>5.39</v>
      </c>
      <c r="AC17" s="74">
        <v>9.19</v>
      </c>
      <c r="AD17" s="75">
        <v>7.97</v>
      </c>
      <c r="AE17" s="75">
        <v>7.1</v>
      </c>
      <c r="AF17" s="75">
        <v>8.39</v>
      </c>
      <c r="AG17" s="77">
        <v>8.15</v>
      </c>
      <c r="AI17" s="70">
        <v>8.1460734152659171</v>
      </c>
      <c r="AJ17" s="71">
        <v>8.8132302539475518</v>
      </c>
      <c r="AK17" s="71">
        <v>8.6649349226614021</v>
      </c>
      <c r="AL17" s="71">
        <v>10.875477279763345</v>
      </c>
      <c r="AM17" s="72">
        <v>9.15</v>
      </c>
      <c r="AN17" s="72">
        <v>16.96</v>
      </c>
      <c r="AO17" s="73">
        <v>15.28</v>
      </c>
      <c r="AP17" s="73">
        <v>7.4</v>
      </c>
      <c r="AQ17" s="73">
        <v>3.53</v>
      </c>
      <c r="AR17" s="72">
        <v>10.62</v>
      </c>
      <c r="AS17" s="70">
        <v>-4.99</v>
      </c>
      <c r="AT17" s="71">
        <v>-7.78</v>
      </c>
      <c r="AU17" s="71">
        <v>-1.92</v>
      </c>
      <c r="AV17" s="71">
        <v>-2.09</v>
      </c>
      <c r="AW17" s="72">
        <v>-4.25</v>
      </c>
      <c r="AX17" s="74">
        <v>-3.69</v>
      </c>
      <c r="AY17" s="75">
        <v>3.99</v>
      </c>
      <c r="AZ17" s="75">
        <v>2.79</v>
      </c>
      <c r="BA17" s="75">
        <v>3.29</v>
      </c>
      <c r="BB17" s="76">
        <v>1.59</v>
      </c>
      <c r="BC17" s="74">
        <v>4.32</v>
      </c>
      <c r="BD17" s="75">
        <v>4.33</v>
      </c>
      <c r="BE17" s="75">
        <v>5.36</v>
      </c>
      <c r="BF17" s="75">
        <v>5.28</v>
      </c>
      <c r="BG17" s="77">
        <v>4.83</v>
      </c>
      <c r="BH17" s="74">
        <v>9.1199999999999992</v>
      </c>
      <c r="BI17" s="75">
        <v>7.92</v>
      </c>
      <c r="BJ17" s="75">
        <v>7.07</v>
      </c>
      <c r="BK17" s="75">
        <v>8.3800000000000008</v>
      </c>
      <c r="BL17" s="77">
        <v>8.11</v>
      </c>
      <c r="BN17" s="74">
        <f t="shared" si="1"/>
        <v>0.30000000000000027</v>
      </c>
      <c r="BO17" s="75">
        <f t="shared" si="4"/>
        <v>-0.16000000000000014</v>
      </c>
      <c r="BP17" s="75">
        <f t="shared" si="5"/>
        <v>-0.16999999999999993</v>
      </c>
      <c r="BQ17" s="75">
        <f t="shared" si="6"/>
        <v>-1.5300000000000002</v>
      </c>
      <c r="BR17" s="76">
        <f t="shared" si="7"/>
        <v>-0.3899999999999999</v>
      </c>
      <c r="BS17" s="74">
        <f t="shared" si="8"/>
        <v>-1.8499999999999996</v>
      </c>
      <c r="BT17" s="75">
        <f t="shared" si="9"/>
        <v>-0.21999999999999975</v>
      </c>
      <c r="BU17" s="75">
        <f t="shared" si="10"/>
        <v>-0.15999999999999925</v>
      </c>
      <c r="BV17" s="75">
        <f t="shared" si="11"/>
        <v>-9.9999999999999645E-2</v>
      </c>
      <c r="BW17" s="77">
        <f t="shared" si="12"/>
        <v>-0.55999999999999961</v>
      </c>
      <c r="BX17" s="74">
        <f t="shared" si="13"/>
        <v>-7.0000000000000284E-2</v>
      </c>
      <c r="BY17" s="75">
        <f t="shared" si="14"/>
        <v>-4.9999999999999822E-2</v>
      </c>
      <c r="BZ17" s="75">
        <f t="shared" si="15"/>
        <v>-2.9999999999999361E-2</v>
      </c>
      <c r="CA17" s="75">
        <f t="shared" si="16"/>
        <v>-9.9999999999997868E-3</v>
      </c>
      <c r="CB17" s="77">
        <f t="shared" si="17"/>
        <v>-4.0000000000000924E-2</v>
      </c>
    </row>
    <row r="18" spans="2:80" x14ac:dyDescent="0.25">
      <c r="B18" s="78" t="s">
        <v>38</v>
      </c>
      <c r="C18" s="79" t="s">
        <v>26</v>
      </c>
      <c r="D18" s="70">
        <v>2.7330329217267462</v>
      </c>
      <c r="E18" s="71">
        <v>5.218759939000023</v>
      </c>
      <c r="F18" s="71">
        <v>6.2570692812806925</v>
      </c>
      <c r="G18" s="71">
        <v>4.6196993725181557</v>
      </c>
      <c r="H18" s="72">
        <v>4.820726079485425</v>
      </c>
      <c r="I18" s="72">
        <v>5.2528058734046823</v>
      </c>
      <c r="J18" s="73">
        <v>8.2301987871873337</v>
      </c>
      <c r="K18" s="73">
        <v>0.99059806750744883</v>
      </c>
      <c r="L18" s="73">
        <v>0.49915338253742902</v>
      </c>
      <c r="M18" s="72">
        <v>3.2639599187623389</v>
      </c>
      <c r="N18" s="70">
        <v>3.7661318071331635</v>
      </c>
      <c r="O18" s="71">
        <v>-6.89810743534143</v>
      </c>
      <c r="P18" s="71">
        <v>9.7596744128067172</v>
      </c>
      <c r="Q18" s="71">
        <v>1.757573290416687</v>
      </c>
      <c r="R18" s="72">
        <v>1.9426103138244315</v>
      </c>
      <c r="S18" s="74">
        <v>2.58</v>
      </c>
      <c r="T18" s="75">
        <v>8.0299999999999994</v>
      </c>
      <c r="U18" s="75">
        <v>0.66</v>
      </c>
      <c r="V18" s="75">
        <v>7.66</v>
      </c>
      <c r="W18" s="76">
        <v>4.99</v>
      </c>
      <c r="X18" s="74">
        <v>2.0299999999999998</v>
      </c>
      <c r="Y18" s="75">
        <v>6.29</v>
      </c>
      <c r="Z18" s="75">
        <v>1.73</v>
      </c>
      <c r="AA18" s="75">
        <v>3.93</v>
      </c>
      <c r="AB18" s="77">
        <v>3.58</v>
      </c>
      <c r="AC18" s="74">
        <v>3.99</v>
      </c>
      <c r="AD18" s="75">
        <v>3.12</v>
      </c>
      <c r="AE18" s="75">
        <v>2.1</v>
      </c>
      <c r="AF18" s="75">
        <v>1.41</v>
      </c>
      <c r="AG18" s="77">
        <v>2.44</v>
      </c>
      <c r="AI18" s="70">
        <v>2.7330329217267462</v>
      </c>
      <c r="AJ18" s="71">
        <v>5.218759939000023</v>
      </c>
      <c r="AK18" s="71">
        <v>6.2570692812806925</v>
      </c>
      <c r="AL18" s="71">
        <v>4.6196993725181557</v>
      </c>
      <c r="AM18" s="72">
        <v>4.82</v>
      </c>
      <c r="AN18" s="72">
        <v>5.26</v>
      </c>
      <c r="AO18" s="73">
        <v>8.24</v>
      </c>
      <c r="AP18" s="73">
        <v>1</v>
      </c>
      <c r="AQ18" s="73">
        <v>0.5</v>
      </c>
      <c r="AR18" s="72">
        <v>3.27</v>
      </c>
      <c r="AS18" s="70">
        <v>3.8</v>
      </c>
      <c r="AT18" s="71">
        <v>-6.92</v>
      </c>
      <c r="AU18" s="71">
        <v>9.7899999999999991</v>
      </c>
      <c r="AV18" s="71">
        <v>1.79</v>
      </c>
      <c r="AW18" s="72">
        <v>1.96</v>
      </c>
      <c r="AX18" s="74">
        <v>2.5499999999999998</v>
      </c>
      <c r="AY18" s="75">
        <v>8.06</v>
      </c>
      <c r="AZ18" s="75">
        <v>0.62</v>
      </c>
      <c r="BA18" s="75">
        <v>5.25</v>
      </c>
      <c r="BB18" s="76">
        <v>4.17</v>
      </c>
      <c r="BC18" s="74">
        <v>1.75</v>
      </c>
      <c r="BD18" s="75">
        <v>6.01</v>
      </c>
      <c r="BE18" s="75">
        <v>1.55</v>
      </c>
      <c r="BF18" s="75">
        <v>3.85</v>
      </c>
      <c r="BG18" s="77">
        <v>3.39</v>
      </c>
      <c r="BH18" s="74">
        <v>3.93</v>
      </c>
      <c r="BI18" s="75">
        <v>3.08</v>
      </c>
      <c r="BJ18" s="75">
        <v>2.08</v>
      </c>
      <c r="BK18" s="75">
        <v>1.4</v>
      </c>
      <c r="BL18" s="77">
        <v>2.42</v>
      </c>
      <c r="BN18" s="74">
        <f t="shared" si="1"/>
        <v>-3.0000000000000249E-2</v>
      </c>
      <c r="BO18" s="75">
        <f t="shared" si="4"/>
        <v>3.0000000000001137E-2</v>
      </c>
      <c r="BP18" s="75">
        <f t="shared" si="5"/>
        <v>-4.0000000000000036E-2</v>
      </c>
      <c r="BQ18" s="75">
        <f t="shared" si="6"/>
        <v>-2.41</v>
      </c>
      <c r="BR18" s="76">
        <f t="shared" si="7"/>
        <v>-0.82000000000000028</v>
      </c>
      <c r="BS18" s="74">
        <f t="shared" si="8"/>
        <v>-0.2799999999999998</v>
      </c>
      <c r="BT18" s="75">
        <f t="shared" si="9"/>
        <v>-0.28000000000000025</v>
      </c>
      <c r="BU18" s="75">
        <f t="shared" si="10"/>
        <v>-0.17999999999999994</v>
      </c>
      <c r="BV18" s="75">
        <f t="shared" si="11"/>
        <v>-8.0000000000000071E-2</v>
      </c>
      <c r="BW18" s="77">
        <f t="shared" si="12"/>
        <v>-0.18999999999999995</v>
      </c>
      <c r="BX18" s="74">
        <f t="shared" si="13"/>
        <v>-6.0000000000000053E-2</v>
      </c>
      <c r="BY18" s="75">
        <f t="shared" si="14"/>
        <v>-4.0000000000000036E-2</v>
      </c>
      <c r="BZ18" s="75">
        <f t="shared" si="15"/>
        <v>-2.0000000000000018E-2</v>
      </c>
      <c r="CA18" s="75">
        <f t="shared" si="16"/>
        <v>-1.0000000000000009E-2</v>
      </c>
      <c r="CB18" s="77">
        <f t="shared" si="17"/>
        <v>-2.0000000000000018E-2</v>
      </c>
    </row>
    <row r="19" spans="2:80" x14ac:dyDescent="0.25">
      <c r="B19" s="78" t="s">
        <v>39</v>
      </c>
      <c r="C19" s="79" t="s">
        <v>26</v>
      </c>
      <c r="D19" s="70">
        <v>4.8014342737297824</v>
      </c>
      <c r="E19" s="71">
        <v>5.2439980293491857</v>
      </c>
      <c r="F19" s="71">
        <v>5.2198710401037687</v>
      </c>
      <c r="G19" s="71">
        <v>5.1062292791909272</v>
      </c>
      <c r="H19" s="72">
        <v>5.0970953751912589</v>
      </c>
      <c r="I19" s="72">
        <v>5.2656755343528658</v>
      </c>
      <c r="J19" s="73">
        <v>5.7344677602931142</v>
      </c>
      <c r="K19" s="73">
        <v>4.5581395903421509</v>
      </c>
      <c r="L19" s="73">
        <v>4.2200817013916492</v>
      </c>
      <c r="M19" s="72">
        <v>4.9225978154565695</v>
      </c>
      <c r="N19" s="70">
        <v>2.7503328449767253</v>
      </c>
      <c r="O19" s="71">
        <v>-5.7380424351840418</v>
      </c>
      <c r="P19" s="71">
        <v>-2.37112749578489</v>
      </c>
      <c r="Q19" s="71">
        <v>-2.7517847267677098</v>
      </c>
      <c r="R19" s="72">
        <v>-2.098419884890447</v>
      </c>
      <c r="S19" s="74">
        <v>-1.79</v>
      </c>
      <c r="T19" s="75">
        <v>6.17</v>
      </c>
      <c r="U19" s="75">
        <v>1.02</v>
      </c>
      <c r="V19" s="75">
        <v>3.79</v>
      </c>
      <c r="W19" s="76">
        <v>2.2799999999999998</v>
      </c>
      <c r="X19" s="74">
        <v>3.33</v>
      </c>
      <c r="Y19" s="75">
        <v>4.57</v>
      </c>
      <c r="Z19" s="75">
        <v>5.27</v>
      </c>
      <c r="AA19" s="75">
        <v>4.9800000000000004</v>
      </c>
      <c r="AB19" s="77">
        <v>4.5599999999999996</v>
      </c>
      <c r="AC19" s="74">
        <v>5.08</v>
      </c>
      <c r="AD19" s="75">
        <v>4.9800000000000004</v>
      </c>
      <c r="AE19" s="75">
        <v>4.9000000000000004</v>
      </c>
      <c r="AF19" s="75">
        <v>4.5</v>
      </c>
      <c r="AG19" s="77">
        <v>4.8499999999999996</v>
      </c>
      <c r="AI19" s="70">
        <v>4.8014342737297824</v>
      </c>
      <c r="AJ19" s="71">
        <v>5.2439980293491857</v>
      </c>
      <c r="AK19" s="71">
        <v>5.2198710401037687</v>
      </c>
      <c r="AL19" s="71">
        <v>5.1062292791909272</v>
      </c>
      <c r="AM19" s="72">
        <v>5.0999999999999996</v>
      </c>
      <c r="AN19" s="72">
        <v>5.27</v>
      </c>
      <c r="AO19" s="73">
        <v>5.74</v>
      </c>
      <c r="AP19" s="73">
        <v>4.5599999999999996</v>
      </c>
      <c r="AQ19" s="73">
        <v>4.22</v>
      </c>
      <c r="AR19" s="72">
        <v>4.92</v>
      </c>
      <c r="AS19" s="70">
        <v>2.75</v>
      </c>
      <c r="AT19" s="71">
        <v>-5.74</v>
      </c>
      <c r="AU19" s="71">
        <v>-2.37</v>
      </c>
      <c r="AV19" s="71">
        <v>-2.74</v>
      </c>
      <c r="AW19" s="72">
        <v>-2.09</v>
      </c>
      <c r="AX19" s="74">
        <v>-1.79</v>
      </c>
      <c r="AY19" s="75">
        <v>6.17</v>
      </c>
      <c r="AZ19" s="75">
        <v>1</v>
      </c>
      <c r="BA19" s="75">
        <v>3.83</v>
      </c>
      <c r="BB19" s="76">
        <v>2.2799999999999998</v>
      </c>
      <c r="BC19" s="74">
        <v>3.51</v>
      </c>
      <c r="BD19" s="75">
        <v>4.57</v>
      </c>
      <c r="BE19" s="75">
        <v>5.28</v>
      </c>
      <c r="BF19" s="75">
        <v>5</v>
      </c>
      <c r="BG19" s="77">
        <v>4.6100000000000003</v>
      </c>
      <c r="BH19" s="74">
        <v>5.12</v>
      </c>
      <c r="BI19" s="75">
        <v>5.0199999999999996</v>
      </c>
      <c r="BJ19" s="75">
        <v>4.95</v>
      </c>
      <c r="BK19" s="75">
        <v>4.5599999999999996</v>
      </c>
      <c r="BL19" s="77">
        <v>4.9000000000000004</v>
      </c>
      <c r="BN19" s="74">
        <f t="shared" si="1"/>
        <v>0</v>
      </c>
      <c r="BO19" s="75">
        <f t="shared" si="4"/>
        <v>0</v>
      </c>
      <c r="BP19" s="75">
        <f t="shared" si="5"/>
        <v>-2.0000000000000018E-2</v>
      </c>
      <c r="BQ19" s="75">
        <f t="shared" si="6"/>
        <v>4.0000000000000036E-2</v>
      </c>
      <c r="BR19" s="76">
        <f t="shared" si="7"/>
        <v>0</v>
      </c>
      <c r="BS19" s="74">
        <f t="shared" si="8"/>
        <v>0.17999999999999972</v>
      </c>
      <c r="BT19" s="75">
        <f t="shared" si="9"/>
        <v>0</v>
      </c>
      <c r="BU19" s="75">
        <f t="shared" si="10"/>
        <v>1.0000000000000675E-2</v>
      </c>
      <c r="BV19" s="75">
        <f t="shared" si="11"/>
        <v>1.9999999999999574E-2</v>
      </c>
      <c r="BW19" s="77">
        <f t="shared" si="12"/>
        <v>5.0000000000000711E-2</v>
      </c>
      <c r="BX19" s="74">
        <f t="shared" si="13"/>
        <v>4.0000000000000036E-2</v>
      </c>
      <c r="BY19" s="75">
        <f t="shared" si="14"/>
        <v>3.9999999999999147E-2</v>
      </c>
      <c r="BZ19" s="75">
        <f t="shared" si="15"/>
        <v>4.9999999999999822E-2</v>
      </c>
      <c r="CA19" s="75">
        <f t="shared" si="16"/>
        <v>5.9999999999999609E-2</v>
      </c>
      <c r="CB19" s="77">
        <f t="shared" si="17"/>
        <v>5.0000000000000711E-2</v>
      </c>
    </row>
    <row r="20" spans="2:80" x14ac:dyDescent="0.25">
      <c r="B20" s="78" t="s">
        <v>40</v>
      </c>
      <c r="C20" s="79" t="s">
        <v>26</v>
      </c>
      <c r="D20" s="70">
        <v>7.9205198700324786</v>
      </c>
      <c r="E20" s="71">
        <v>5.8060564971000588</v>
      </c>
      <c r="F20" s="71">
        <v>6.9185491448793073</v>
      </c>
      <c r="G20" s="71">
        <v>6.1362889288652127</v>
      </c>
      <c r="H20" s="72">
        <v>6.6758445881596202</v>
      </c>
      <c r="I20" s="72">
        <v>5.0267978707973384</v>
      </c>
      <c r="J20" s="73">
        <v>4.554572790066814</v>
      </c>
      <c r="K20" s="73">
        <v>4.211502945182005</v>
      </c>
      <c r="L20" s="73">
        <v>4.0768221013151731</v>
      </c>
      <c r="M20" s="72">
        <v>4.4523835280573678</v>
      </c>
      <c r="N20" s="70">
        <v>1.7031341014568824</v>
      </c>
      <c r="O20" s="71">
        <v>-8.6131299517068385</v>
      </c>
      <c r="P20" s="71">
        <v>-6.4797564827317728</v>
      </c>
      <c r="Q20" s="71">
        <v>-6.1519551630085374</v>
      </c>
      <c r="R20" s="72">
        <v>-4.946542952689768</v>
      </c>
      <c r="S20" s="74">
        <v>-0.23</v>
      </c>
      <c r="T20" s="75">
        <v>7.54</v>
      </c>
      <c r="U20" s="75">
        <v>3.74</v>
      </c>
      <c r="V20" s="75">
        <v>4.74</v>
      </c>
      <c r="W20" s="76">
        <v>3.87</v>
      </c>
      <c r="X20" s="74">
        <v>4.03</v>
      </c>
      <c r="Y20" s="75">
        <v>4.82</v>
      </c>
      <c r="Z20" s="75">
        <v>6.62</v>
      </c>
      <c r="AA20" s="75">
        <v>7.01</v>
      </c>
      <c r="AB20" s="77">
        <v>5.65</v>
      </c>
      <c r="AC20" s="74">
        <v>7.84</v>
      </c>
      <c r="AD20" s="75">
        <v>8.16</v>
      </c>
      <c r="AE20" s="75">
        <v>8.48</v>
      </c>
      <c r="AF20" s="75">
        <v>8.18</v>
      </c>
      <c r="AG20" s="77">
        <v>8.17</v>
      </c>
      <c r="AI20" s="70">
        <v>7.9205198700324786</v>
      </c>
      <c r="AJ20" s="71">
        <v>5.8060564971000588</v>
      </c>
      <c r="AK20" s="71">
        <v>6.9185491448793073</v>
      </c>
      <c r="AL20" s="71">
        <v>6.1362889288652127</v>
      </c>
      <c r="AM20" s="72">
        <v>6.68</v>
      </c>
      <c r="AN20" s="72">
        <v>5.03</v>
      </c>
      <c r="AO20" s="73">
        <v>4.55</v>
      </c>
      <c r="AP20" s="73">
        <v>4.21</v>
      </c>
      <c r="AQ20" s="73">
        <v>4.08</v>
      </c>
      <c r="AR20" s="72">
        <v>4.45</v>
      </c>
      <c r="AS20" s="70">
        <v>1.7</v>
      </c>
      <c r="AT20" s="71">
        <v>-8.61</v>
      </c>
      <c r="AU20" s="71">
        <v>-6.52</v>
      </c>
      <c r="AV20" s="71">
        <v>-6.17</v>
      </c>
      <c r="AW20" s="72">
        <v>-4.96</v>
      </c>
      <c r="AX20" s="74">
        <v>-0.21</v>
      </c>
      <c r="AY20" s="75">
        <v>7.52</v>
      </c>
      <c r="AZ20" s="75">
        <v>3.76</v>
      </c>
      <c r="BA20" s="75">
        <v>4.49</v>
      </c>
      <c r="BB20" s="76">
        <v>3.8</v>
      </c>
      <c r="BC20" s="74">
        <v>4.0999999999999996</v>
      </c>
      <c r="BD20" s="75">
        <v>4.97</v>
      </c>
      <c r="BE20" s="75">
        <v>6.57</v>
      </c>
      <c r="BF20" s="75">
        <v>7</v>
      </c>
      <c r="BG20" s="77">
        <v>5.69</v>
      </c>
      <c r="BH20" s="74">
        <v>7.76</v>
      </c>
      <c r="BI20" s="75">
        <v>8.1300000000000008</v>
      </c>
      <c r="BJ20" s="75">
        <v>8.42</v>
      </c>
      <c r="BK20" s="75">
        <v>8.15</v>
      </c>
      <c r="BL20" s="77">
        <v>8.1199999999999992</v>
      </c>
      <c r="BN20" s="74">
        <f t="shared" si="1"/>
        <v>2.0000000000000018E-2</v>
      </c>
      <c r="BO20" s="75">
        <f t="shared" si="4"/>
        <v>-2.0000000000000462E-2</v>
      </c>
      <c r="BP20" s="75">
        <f t="shared" si="5"/>
        <v>1.9999999999999574E-2</v>
      </c>
      <c r="BQ20" s="75">
        <f t="shared" si="6"/>
        <v>-0.25</v>
      </c>
      <c r="BR20" s="76">
        <f t="shared" si="7"/>
        <v>-7.0000000000000284E-2</v>
      </c>
      <c r="BS20" s="74">
        <f t="shared" si="8"/>
        <v>6.9999999999999396E-2</v>
      </c>
      <c r="BT20" s="75">
        <f t="shared" si="9"/>
        <v>0.14999999999999947</v>
      </c>
      <c r="BU20" s="75">
        <f t="shared" si="10"/>
        <v>-4.9999999999999822E-2</v>
      </c>
      <c r="BV20" s="75">
        <f t="shared" si="11"/>
        <v>-9.9999999999997868E-3</v>
      </c>
      <c r="BW20" s="77">
        <f t="shared" si="12"/>
        <v>4.0000000000000036E-2</v>
      </c>
      <c r="BX20" s="74">
        <f t="shared" si="13"/>
        <v>-8.0000000000000071E-2</v>
      </c>
      <c r="BY20" s="75">
        <f t="shared" si="14"/>
        <v>-2.9999999999999361E-2</v>
      </c>
      <c r="BZ20" s="75">
        <f t="shared" si="15"/>
        <v>-6.0000000000000497E-2</v>
      </c>
      <c r="CA20" s="75">
        <f t="shared" si="16"/>
        <v>-2.9999999999999361E-2</v>
      </c>
      <c r="CB20" s="77">
        <f t="shared" si="17"/>
        <v>-5.0000000000000711E-2</v>
      </c>
    </row>
    <row r="21" spans="2:80" x14ac:dyDescent="0.25">
      <c r="B21" s="78" t="s">
        <v>41</v>
      </c>
      <c r="C21" s="79" t="s">
        <v>26</v>
      </c>
      <c r="D21" s="70">
        <v>13.558336929624986</v>
      </c>
      <c r="E21" s="71">
        <v>8.3323089801404109</v>
      </c>
      <c r="F21" s="71">
        <v>10.733144223500332</v>
      </c>
      <c r="G21" s="71">
        <v>9.447420647669972</v>
      </c>
      <c r="H21" s="72">
        <v>10.44451131772648</v>
      </c>
      <c r="I21" s="72">
        <v>3.6862366600357177</v>
      </c>
      <c r="J21" s="73">
        <v>1.9550235797524351</v>
      </c>
      <c r="K21" s="73">
        <v>1.9460763877891196</v>
      </c>
      <c r="L21" s="73">
        <v>-3.6064733680802874E-2</v>
      </c>
      <c r="M21" s="72">
        <v>1.8256817994212042</v>
      </c>
      <c r="N21" s="70">
        <v>-1.4605280733370023</v>
      </c>
      <c r="O21" s="71">
        <v>-18.619214535300287</v>
      </c>
      <c r="P21" s="71">
        <v>-8.9890919045145949</v>
      </c>
      <c r="Q21" s="71">
        <v>-4.7079779220980811</v>
      </c>
      <c r="R21" s="72">
        <v>-8.379050550171911</v>
      </c>
      <c r="S21" s="74">
        <v>1.39</v>
      </c>
      <c r="T21" s="75">
        <v>18.579999999999998</v>
      </c>
      <c r="U21" s="75">
        <v>4.8899999999999997</v>
      </c>
      <c r="V21" s="75">
        <v>7.45</v>
      </c>
      <c r="W21" s="76">
        <v>7.6</v>
      </c>
      <c r="X21" s="74">
        <v>10.86</v>
      </c>
      <c r="Y21" s="75">
        <v>5.41</v>
      </c>
      <c r="Z21" s="75">
        <v>7.84</v>
      </c>
      <c r="AA21" s="75">
        <v>8.44</v>
      </c>
      <c r="AB21" s="77">
        <v>8.16</v>
      </c>
      <c r="AC21" s="74">
        <v>10.050000000000001</v>
      </c>
      <c r="AD21" s="75">
        <v>10.33</v>
      </c>
      <c r="AE21" s="75">
        <v>10.59</v>
      </c>
      <c r="AF21" s="75">
        <v>9.5</v>
      </c>
      <c r="AG21" s="77">
        <v>10.1</v>
      </c>
      <c r="AI21" s="70">
        <v>13.558336929624986</v>
      </c>
      <c r="AJ21" s="71">
        <v>8.3323089801404109</v>
      </c>
      <c r="AK21" s="71">
        <v>10.733144223500332</v>
      </c>
      <c r="AL21" s="71">
        <v>9.447420647669972</v>
      </c>
      <c r="AM21" s="72">
        <v>10.44</v>
      </c>
      <c r="AN21" s="72">
        <v>3.69</v>
      </c>
      <c r="AO21" s="73">
        <v>1.96</v>
      </c>
      <c r="AP21" s="73">
        <v>1.95</v>
      </c>
      <c r="AQ21" s="73">
        <v>-0.04</v>
      </c>
      <c r="AR21" s="72">
        <v>1.83</v>
      </c>
      <c r="AS21" s="70">
        <v>-1.46</v>
      </c>
      <c r="AT21" s="71">
        <v>-18.62</v>
      </c>
      <c r="AU21" s="71">
        <v>-9.16</v>
      </c>
      <c r="AV21" s="71">
        <v>-4.76</v>
      </c>
      <c r="AW21" s="72">
        <v>-8.44</v>
      </c>
      <c r="AX21" s="74">
        <v>1.44</v>
      </c>
      <c r="AY21" s="75">
        <v>18.5</v>
      </c>
      <c r="AZ21" s="75">
        <v>4.96</v>
      </c>
      <c r="BA21" s="75">
        <v>10.4</v>
      </c>
      <c r="BB21" s="76">
        <v>8.42</v>
      </c>
      <c r="BC21" s="74">
        <v>12</v>
      </c>
      <c r="BD21" s="75">
        <v>10.15</v>
      </c>
      <c r="BE21" s="75">
        <v>7.84</v>
      </c>
      <c r="BF21" s="75">
        <v>8.44</v>
      </c>
      <c r="BG21" s="77">
        <v>9.5399999999999991</v>
      </c>
      <c r="BH21" s="74">
        <v>9.7799999999999994</v>
      </c>
      <c r="BI21" s="75">
        <v>10.11</v>
      </c>
      <c r="BJ21" s="75">
        <v>10.42</v>
      </c>
      <c r="BK21" s="75">
        <v>9.3800000000000008</v>
      </c>
      <c r="BL21" s="77">
        <v>9.91</v>
      </c>
      <c r="BN21" s="74">
        <f t="shared" si="1"/>
        <v>5.0000000000000044E-2</v>
      </c>
      <c r="BO21" s="75">
        <f t="shared" si="4"/>
        <v>-7.9999999999998295E-2</v>
      </c>
      <c r="BP21" s="75">
        <f t="shared" si="5"/>
        <v>7.0000000000000284E-2</v>
      </c>
      <c r="BQ21" s="75">
        <f t="shared" si="6"/>
        <v>2.95</v>
      </c>
      <c r="BR21" s="76">
        <f t="shared" si="7"/>
        <v>0.82000000000000028</v>
      </c>
      <c r="BS21" s="74">
        <f t="shared" si="8"/>
        <v>1.1400000000000006</v>
      </c>
      <c r="BT21" s="75">
        <f t="shared" si="9"/>
        <v>4.74</v>
      </c>
      <c r="BU21" s="75">
        <f t="shared" si="10"/>
        <v>0</v>
      </c>
      <c r="BV21" s="75">
        <f t="shared" si="11"/>
        <v>0</v>
      </c>
      <c r="BW21" s="77">
        <f t="shared" si="12"/>
        <v>1.379999999999999</v>
      </c>
      <c r="BX21" s="74">
        <f t="shared" si="13"/>
        <v>-0.27000000000000135</v>
      </c>
      <c r="BY21" s="75">
        <f t="shared" si="14"/>
        <v>-0.22000000000000064</v>
      </c>
      <c r="BZ21" s="75">
        <f t="shared" si="15"/>
        <v>-0.16999999999999993</v>
      </c>
      <c r="CA21" s="75">
        <f t="shared" si="16"/>
        <v>-0.11999999999999922</v>
      </c>
      <c r="CB21" s="77">
        <f t="shared" si="17"/>
        <v>-0.1899999999999995</v>
      </c>
    </row>
    <row r="22" spans="2:80" x14ac:dyDescent="0.25">
      <c r="B22" s="78" t="s">
        <v>42</v>
      </c>
      <c r="C22" s="79" t="s">
        <v>26</v>
      </c>
      <c r="D22" s="70">
        <v>6.1233174408464208</v>
      </c>
      <c r="E22" s="71">
        <v>4.9569738548199496</v>
      </c>
      <c r="F22" s="71">
        <v>5.604551637011852</v>
      </c>
      <c r="G22" s="71">
        <v>5.0170801645293324</v>
      </c>
      <c r="H22" s="72">
        <v>5.4148442518943085</v>
      </c>
      <c r="I22" s="72">
        <v>5.4840601183947939</v>
      </c>
      <c r="J22" s="73">
        <v>5.456388822153599</v>
      </c>
      <c r="K22" s="73">
        <v>5.0297624891066306</v>
      </c>
      <c r="L22" s="73">
        <v>5.5256840165509402</v>
      </c>
      <c r="M22" s="72">
        <v>5.3732120139674606</v>
      </c>
      <c r="N22" s="70">
        <v>2.76391344108076</v>
      </c>
      <c r="O22" s="71">
        <v>-5.2571310641867086</v>
      </c>
      <c r="P22" s="71">
        <v>-5.5999944654777494</v>
      </c>
      <c r="Q22" s="71">
        <v>-6.633820574324119</v>
      </c>
      <c r="R22" s="72">
        <v>-3.7837227962859998</v>
      </c>
      <c r="S22" s="74">
        <v>-0.74</v>
      </c>
      <c r="T22" s="75">
        <v>4.3600000000000003</v>
      </c>
      <c r="U22" s="75">
        <v>3.36</v>
      </c>
      <c r="V22" s="75">
        <v>3.82</v>
      </c>
      <c r="W22" s="76">
        <v>2.66</v>
      </c>
      <c r="X22" s="74">
        <v>1.78</v>
      </c>
      <c r="Y22" s="75">
        <v>4.63</v>
      </c>
      <c r="Z22" s="75">
        <v>6.2</v>
      </c>
      <c r="AA22" s="75">
        <v>6.5</v>
      </c>
      <c r="AB22" s="77">
        <v>4.8</v>
      </c>
      <c r="AC22" s="74">
        <v>7.05</v>
      </c>
      <c r="AD22" s="75">
        <v>7.45</v>
      </c>
      <c r="AE22" s="75">
        <v>7.74</v>
      </c>
      <c r="AF22" s="75">
        <v>7.7</v>
      </c>
      <c r="AG22" s="77">
        <v>7.49</v>
      </c>
      <c r="AI22" s="70">
        <v>6.1233174408464208</v>
      </c>
      <c r="AJ22" s="71">
        <v>4.9569738548199496</v>
      </c>
      <c r="AK22" s="71">
        <v>5.604551637011852</v>
      </c>
      <c r="AL22" s="71">
        <v>5.0170801645293324</v>
      </c>
      <c r="AM22" s="72">
        <v>5.41</v>
      </c>
      <c r="AN22" s="72">
        <v>5.48</v>
      </c>
      <c r="AO22" s="73">
        <v>5.46</v>
      </c>
      <c r="AP22" s="73">
        <v>5.03</v>
      </c>
      <c r="AQ22" s="73">
        <v>5.53</v>
      </c>
      <c r="AR22" s="72">
        <v>5.37</v>
      </c>
      <c r="AS22" s="70">
        <v>2.76</v>
      </c>
      <c r="AT22" s="71">
        <v>-5.26</v>
      </c>
      <c r="AU22" s="71">
        <v>-5.6</v>
      </c>
      <c r="AV22" s="71">
        <v>-6.63</v>
      </c>
      <c r="AW22" s="72">
        <v>-3.78</v>
      </c>
      <c r="AX22" s="74">
        <v>-0.74</v>
      </c>
      <c r="AY22" s="75">
        <v>4.3600000000000003</v>
      </c>
      <c r="AZ22" s="75">
        <v>3.36</v>
      </c>
      <c r="BA22" s="75">
        <v>2.48</v>
      </c>
      <c r="BB22" s="76">
        <v>2.3199999999999998</v>
      </c>
      <c r="BC22" s="74">
        <v>1.5</v>
      </c>
      <c r="BD22" s="75">
        <v>3.28</v>
      </c>
      <c r="BE22" s="75">
        <v>6.14</v>
      </c>
      <c r="BF22" s="75">
        <v>6.47</v>
      </c>
      <c r="BG22" s="77">
        <v>4.38</v>
      </c>
      <c r="BH22" s="74">
        <v>7.03</v>
      </c>
      <c r="BI22" s="75">
        <v>7.44</v>
      </c>
      <c r="BJ22" s="75">
        <v>7.73</v>
      </c>
      <c r="BK22" s="75">
        <v>7.69</v>
      </c>
      <c r="BL22" s="77">
        <v>7.48</v>
      </c>
      <c r="BN22" s="74">
        <f t="shared" si="1"/>
        <v>0</v>
      </c>
      <c r="BO22" s="75">
        <f t="shared" si="4"/>
        <v>0</v>
      </c>
      <c r="BP22" s="75">
        <f t="shared" si="5"/>
        <v>0</v>
      </c>
      <c r="BQ22" s="75">
        <f t="shared" si="6"/>
        <v>-1.3399999999999999</v>
      </c>
      <c r="BR22" s="76">
        <f t="shared" si="7"/>
        <v>-0.3400000000000003</v>
      </c>
      <c r="BS22" s="74">
        <f t="shared" si="8"/>
        <v>-0.28000000000000003</v>
      </c>
      <c r="BT22" s="75">
        <f t="shared" si="9"/>
        <v>-1.35</v>
      </c>
      <c r="BU22" s="75">
        <f t="shared" si="10"/>
        <v>-6.0000000000000497E-2</v>
      </c>
      <c r="BV22" s="75">
        <f t="shared" si="11"/>
        <v>-3.0000000000000249E-2</v>
      </c>
      <c r="BW22" s="77">
        <f t="shared" si="12"/>
        <v>-0.41999999999999993</v>
      </c>
      <c r="BX22" s="74">
        <f t="shared" si="13"/>
        <v>-1.9999999999999574E-2</v>
      </c>
      <c r="BY22" s="75">
        <f t="shared" si="14"/>
        <v>-9.9999999999997868E-3</v>
      </c>
      <c r="BZ22" s="75">
        <f t="shared" si="15"/>
        <v>-9.9999999999997868E-3</v>
      </c>
      <c r="CA22" s="75">
        <f t="shared" si="16"/>
        <v>-9.9999999999997868E-3</v>
      </c>
      <c r="CB22" s="77">
        <f t="shared" si="17"/>
        <v>-9.9999999999997868E-3</v>
      </c>
    </row>
    <row r="23" spans="2:80" x14ac:dyDescent="0.25">
      <c r="B23" s="78" t="s">
        <v>43</v>
      </c>
      <c r="C23" s="79" t="s">
        <v>26</v>
      </c>
      <c r="D23" s="70">
        <v>5.8607687118291238</v>
      </c>
      <c r="E23" s="71">
        <v>5.4334850221803492</v>
      </c>
      <c r="F23" s="71">
        <v>5.7984718135931814</v>
      </c>
      <c r="G23" s="71">
        <v>5.4567705822338581</v>
      </c>
      <c r="H23" s="72">
        <v>5.6330066237642313</v>
      </c>
      <c r="I23" s="72">
        <v>5.1829712201584215</v>
      </c>
      <c r="J23" s="73">
        <v>5.3352625176672746</v>
      </c>
      <c r="K23" s="73">
        <v>4.4388137881315544</v>
      </c>
      <c r="L23" s="73">
        <v>4.1710094807403664</v>
      </c>
      <c r="M23" s="72">
        <v>4.7614095009431736</v>
      </c>
      <c r="N23" s="70">
        <v>2.3882549312276353</v>
      </c>
      <c r="O23" s="71">
        <v>-6.7036167535335096</v>
      </c>
      <c r="P23" s="71">
        <v>-3.78234307618591</v>
      </c>
      <c r="Q23" s="71">
        <v>-3.915152834146582</v>
      </c>
      <c r="R23" s="72">
        <v>-3.0718825280702049</v>
      </c>
      <c r="S23" s="74">
        <v>-1.25</v>
      </c>
      <c r="T23" s="75">
        <v>6.62</v>
      </c>
      <c r="U23" s="75">
        <v>1.93</v>
      </c>
      <c r="V23" s="75">
        <v>4.1100000000000003</v>
      </c>
      <c r="W23" s="76">
        <v>2.81</v>
      </c>
      <c r="X23" s="74">
        <v>3.57</v>
      </c>
      <c r="Y23" s="75">
        <v>4.6500000000000004</v>
      </c>
      <c r="Z23" s="75">
        <v>5.73</v>
      </c>
      <c r="AA23" s="75">
        <v>5.66</v>
      </c>
      <c r="AB23" s="77">
        <v>4.93</v>
      </c>
      <c r="AC23" s="74">
        <v>6.04</v>
      </c>
      <c r="AD23" s="75">
        <v>6.04</v>
      </c>
      <c r="AE23" s="75">
        <v>6.12</v>
      </c>
      <c r="AF23" s="75">
        <v>5.75</v>
      </c>
      <c r="AG23" s="77">
        <v>5.98</v>
      </c>
      <c r="AI23" s="70">
        <v>5.8607687118291238</v>
      </c>
      <c r="AJ23" s="71">
        <v>5.4334850221803492</v>
      </c>
      <c r="AK23" s="71">
        <v>5.7984718135931814</v>
      </c>
      <c r="AL23" s="71">
        <v>5.4567705822338581</v>
      </c>
      <c r="AM23" s="72">
        <v>5.63</v>
      </c>
      <c r="AN23" s="72">
        <v>5.18</v>
      </c>
      <c r="AO23" s="73">
        <v>5.34</v>
      </c>
      <c r="AP23" s="73">
        <v>4.4400000000000004</v>
      </c>
      <c r="AQ23" s="73">
        <v>4.17</v>
      </c>
      <c r="AR23" s="72">
        <v>4.76</v>
      </c>
      <c r="AS23" s="70">
        <v>2.39</v>
      </c>
      <c r="AT23" s="71">
        <v>-6.71</v>
      </c>
      <c r="AU23" s="71">
        <v>-3.79</v>
      </c>
      <c r="AV23" s="71">
        <v>-3.91</v>
      </c>
      <c r="AW23" s="72">
        <v>-3.07</v>
      </c>
      <c r="AX23" s="74">
        <v>-1.25</v>
      </c>
      <c r="AY23" s="75">
        <v>6.62</v>
      </c>
      <c r="AZ23" s="75">
        <v>1.92</v>
      </c>
      <c r="BA23" s="75">
        <v>4.05</v>
      </c>
      <c r="BB23" s="76">
        <v>2.79</v>
      </c>
      <c r="BC23" s="74">
        <v>3.71</v>
      </c>
      <c r="BD23" s="75">
        <v>4.7</v>
      </c>
      <c r="BE23" s="75">
        <v>5.72</v>
      </c>
      <c r="BF23" s="75">
        <v>5.67</v>
      </c>
      <c r="BG23" s="77">
        <v>4.9800000000000004</v>
      </c>
      <c r="BH23" s="74">
        <v>6.04</v>
      </c>
      <c r="BI23" s="75">
        <v>6.06</v>
      </c>
      <c r="BJ23" s="75">
        <v>6.14</v>
      </c>
      <c r="BK23" s="75">
        <v>5.78</v>
      </c>
      <c r="BL23" s="77">
        <v>6</v>
      </c>
      <c r="BN23" s="74">
        <f t="shared" si="1"/>
        <v>0</v>
      </c>
      <c r="BO23" s="75">
        <f t="shared" si="4"/>
        <v>0</v>
      </c>
      <c r="BP23" s="75">
        <f t="shared" si="5"/>
        <v>-1.0000000000000009E-2</v>
      </c>
      <c r="BQ23" s="75">
        <f t="shared" si="6"/>
        <v>-6.0000000000000497E-2</v>
      </c>
      <c r="BR23" s="76">
        <f t="shared" si="7"/>
        <v>-2.0000000000000018E-2</v>
      </c>
      <c r="BS23" s="74">
        <f t="shared" si="8"/>
        <v>0.14000000000000012</v>
      </c>
      <c r="BT23" s="75">
        <f t="shared" si="9"/>
        <v>4.9999999999999822E-2</v>
      </c>
      <c r="BU23" s="75">
        <f t="shared" si="10"/>
        <v>-1.0000000000000675E-2</v>
      </c>
      <c r="BV23" s="75">
        <f t="shared" si="11"/>
        <v>9.9999999999997868E-3</v>
      </c>
      <c r="BW23" s="77">
        <f t="shared" si="12"/>
        <v>5.0000000000000711E-2</v>
      </c>
      <c r="BX23" s="74">
        <f t="shared" si="13"/>
        <v>0</v>
      </c>
      <c r="BY23" s="75">
        <f t="shared" si="14"/>
        <v>1.9999999999999574E-2</v>
      </c>
      <c r="BZ23" s="75">
        <f t="shared" si="15"/>
        <v>1.9999999999999574E-2</v>
      </c>
      <c r="CA23" s="75">
        <f t="shared" si="16"/>
        <v>3.0000000000000249E-2</v>
      </c>
      <c r="CB23" s="77">
        <f t="shared" si="17"/>
        <v>1.9999999999999574E-2</v>
      </c>
    </row>
    <row r="24" spans="2:80" x14ac:dyDescent="0.25">
      <c r="B24" s="80" t="s">
        <v>44</v>
      </c>
      <c r="C24" s="79" t="s">
        <v>26</v>
      </c>
      <c r="D24" s="70">
        <v>5.51610372113403</v>
      </c>
      <c r="E24" s="71">
        <v>5.0989018452702712</v>
      </c>
      <c r="F24" s="71">
        <v>5.4925425998619986</v>
      </c>
      <c r="G24" s="71">
        <v>5.51269603646434</v>
      </c>
      <c r="H24" s="72">
        <v>5.4050730520790733</v>
      </c>
      <c r="I24" s="72">
        <v>4.9149196901746413</v>
      </c>
      <c r="J24" s="73">
        <v>5.0145303901564304</v>
      </c>
      <c r="K24" s="73">
        <v>4.2296183929558699</v>
      </c>
      <c r="L24" s="73">
        <v>4.2247922484909033</v>
      </c>
      <c r="M24" s="72">
        <v>4.5886701068967826</v>
      </c>
      <c r="N24" s="70">
        <v>2.2673959269002748</v>
      </c>
      <c r="O24" s="71">
        <v>-6.3176065830153751</v>
      </c>
      <c r="P24" s="71">
        <v>-3.5846032350831307</v>
      </c>
      <c r="Q24" s="71">
        <v>-3.9359330028146493</v>
      </c>
      <c r="R24" s="72">
        <v>-2.953199819637145</v>
      </c>
      <c r="S24" s="74">
        <v>-1.18</v>
      </c>
      <c r="T24" s="75">
        <v>6.15</v>
      </c>
      <c r="U24" s="75">
        <v>1.82</v>
      </c>
      <c r="V24" s="75">
        <v>4.0599999999999996</v>
      </c>
      <c r="W24" s="76">
        <v>2.67</v>
      </c>
      <c r="X24" s="74">
        <v>3.36</v>
      </c>
      <c r="Y24" s="75">
        <v>4.3</v>
      </c>
      <c r="Z24" s="75">
        <v>5.33</v>
      </c>
      <c r="AA24" s="75">
        <v>5.55</v>
      </c>
      <c r="AB24" s="77">
        <v>4.6500000000000004</v>
      </c>
      <c r="AC24" s="74">
        <v>5.62</v>
      </c>
      <c r="AD24" s="75">
        <v>5.56</v>
      </c>
      <c r="AE24" s="75">
        <v>5.72</v>
      </c>
      <c r="AF24" s="75">
        <v>5.66</v>
      </c>
      <c r="AG24" s="77">
        <v>5.64</v>
      </c>
      <c r="AI24" s="70">
        <v>5.51610372113403</v>
      </c>
      <c r="AJ24" s="71">
        <v>5.0989018452702712</v>
      </c>
      <c r="AK24" s="71">
        <v>5.4925425998619986</v>
      </c>
      <c r="AL24" s="71">
        <v>5.51269603646434</v>
      </c>
      <c r="AM24" s="72">
        <v>5.41</v>
      </c>
      <c r="AN24" s="72">
        <v>4.92</v>
      </c>
      <c r="AO24" s="73">
        <v>5.01</v>
      </c>
      <c r="AP24" s="73">
        <v>4.2300000000000004</v>
      </c>
      <c r="AQ24" s="73">
        <v>4.22</v>
      </c>
      <c r="AR24" s="72">
        <v>4.59</v>
      </c>
      <c r="AS24" s="70">
        <v>2.27</v>
      </c>
      <c r="AT24" s="71">
        <v>-6.32</v>
      </c>
      <c r="AU24" s="71">
        <v>-3.6</v>
      </c>
      <c r="AV24" s="71">
        <v>-3.94</v>
      </c>
      <c r="AW24" s="72">
        <v>-2.96</v>
      </c>
      <c r="AX24" s="74">
        <v>-1.18</v>
      </c>
      <c r="AY24" s="75">
        <v>6.14</v>
      </c>
      <c r="AZ24" s="75">
        <v>1.82</v>
      </c>
      <c r="BA24" s="75">
        <v>4</v>
      </c>
      <c r="BB24" s="76">
        <v>2.66</v>
      </c>
      <c r="BC24" s="74">
        <v>3.49</v>
      </c>
      <c r="BD24" s="75">
        <v>4.3499999999999996</v>
      </c>
      <c r="BE24" s="75">
        <v>5.32</v>
      </c>
      <c r="BF24" s="75">
        <v>5.55</v>
      </c>
      <c r="BG24" s="77">
        <v>4.6900000000000004</v>
      </c>
      <c r="BH24" s="74">
        <v>5.62</v>
      </c>
      <c r="BI24" s="75">
        <v>5.58</v>
      </c>
      <c r="BJ24" s="75">
        <v>5.73</v>
      </c>
      <c r="BK24" s="75">
        <v>5.68</v>
      </c>
      <c r="BL24" s="77">
        <v>5.65</v>
      </c>
      <c r="BN24" s="74">
        <f t="shared" si="1"/>
        <v>0</v>
      </c>
      <c r="BO24" s="75">
        <f t="shared" si="4"/>
        <v>-1.0000000000000675E-2</v>
      </c>
      <c r="BP24" s="75">
        <f t="shared" si="5"/>
        <v>0</v>
      </c>
      <c r="BQ24" s="75">
        <f t="shared" si="6"/>
        <v>-5.9999999999999609E-2</v>
      </c>
      <c r="BR24" s="76">
        <f t="shared" si="7"/>
        <v>-9.9999999999997868E-3</v>
      </c>
      <c r="BS24" s="74">
        <f t="shared" si="8"/>
        <v>0.13000000000000034</v>
      </c>
      <c r="BT24" s="75">
        <f t="shared" si="9"/>
        <v>4.9999999999999822E-2</v>
      </c>
      <c r="BU24" s="75">
        <f t="shared" si="10"/>
        <v>-9.9999999999997868E-3</v>
      </c>
      <c r="BV24" s="75">
        <f t="shared" si="11"/>
        <v>0</v>
      </c>
      <c r="BW24" s="77">
        <f t="shared" si="12"/>
        <v>4.0000000000000036E-2</v>
      </c>
      <c r="BX24" s="74">
        <f t="shared" si="13"/>
        <v>0</v>
      </c>
      <c r="BY24" s="75">
        <f t="shared" si="14"/>
        <v>2.0000000000000462E-2</v>
      </c>
      <c r="BZ24" s="75">
        <f t="shared" si="15"/>
        <v>1.0000000000000675E-2</v>
      </c>
      <c r="CA24" s="75">
        <f t="shared" si="16"/>
        <v>1.9999999999999574E-2</v>
      </c>
      <c r="CB24" s="77">
        <f t="shared" si="17"/>
        <v>1.0000000000000675E-2</v>
      </c>
    </row>
    <row r="25" spans="2:80" x14ac:dyDescent="0.25">
      <c r="B25" s="80" t="s">
        <v>45</v>
      </c>
      <c r="C25" s="79" t="s">
        <v>26</v>
      </c>
      <c r="D25" s="70">
        <v>0.3505705276811687</v>
      </c>
      <c r="E25" s="71">
        <v>0.9824945709686741</v>
      </c>
      <c r="F25" s="71">
        <v>-2.1241794882158202E-2</v>
      </c>
      <c r="G25" s="71">
        <v>1.5300697542084625</v>
      </c>
      <c r="H25" s="72">
        <v>0.71105205180981723</v>
      </c>
      <c r="I25" s="72">
        <v>-0.28981520718908466</v>
      </c>
      <c r="J25" s="73">
        <v>-0.85487606662351845</v>
      </c>
      <c r="K25" s="73">
        <v>-0.3654238328628146</v>
      </c>
      <c r="L25" s="73">
        <v>-1.0650095894163156</v>
      </c>
      <c r="M25" s="72">
        <v>-0.64662138758114873</v>
      </c>
      <c r="N25" s="70">
        <v>-0.4181767145965668</v>
      </c>
      <c r="O25" s="71">
        <v>0.2495177558882892</v>
      </c>
      <c r="P25" s="71">
        <v>-1.5332562659630318</v>
      </c>
      <c r="Q25" s="71">
        <v>-1.1282136960582683</v>
      </c>
      <c r="R25" s="72">
        <v>-0.71805122562424117</v>
      </c>
      <c r="S25" s="74">
        <v>0.4</v>
      </c>
      <c r="T25" s="75">
        <v>-0.38</v>
      </c>
      <c r="U25" s="75">
        <v>0.56999999999999995</v>
      </c>
      <c r="V25" s="75">
        <v>0.37</v>
      </c>
      <c r="W25" s="76">
        <v>0.25</v>
      </c>
      <c r="X25" s="74">
        <v>0.37</v>
      </c>
      <c r="Y25" s="75">
        <v>0.18</v>
      </c>
      <c r="Z25" s="75">
        <v>-0.08</v>
      </c>
      <c r="AA25" s="75">
        <v>-0.35</v>
      </c>
      <c r="AB25" s="77">
        <v>0.02</v>
      </c>
      <c r="AC25" s="74">
        <v>-0.44</v>
      </c>
      <c r="AD25" s="75">
        <v>-0.31</v>
      </c>
      <c r="AE25" s="75">
        <v>-0.33</v>
      </c>
      <c r="AF25" s="75">
        <v>-0.41</v>
      </c>
      <c r="AG25" s="77">
        <v>-0.37</v>
      </c>
      <c r="AI25" s="70">
        <v>0.3505705276811687</v>
      </c>
      <c r="AJ25" s="71">
        <v>0.9824945709686741</v>
      </c>
      <c r="AK25" s="71">
        <v>-2.1241794882158202E-2</v>
      </c>
      <c r="AL25" s="71">
        <v>1.5300697542084625</v>
      </c>
      <c r="AM25" s="72">
        <v>0.71</v>
      </c>
      <c r="AN25" s="72">
        <v>-0.28999999999999998</v>
      </c>
      <c r="AO25" s="73">
        <v>-0.85</v>
      </c>
      <c r="AP25" s="73">
        <v>-0.37</v>
      </c>
      <c r="AQ25" s="73">
        <v>-1.07</v>
      </c>
      <c r="AR25" s="72">
        <v>-0.65</v>
      </c>
      <c r="AS25" s="70">
        <v>-0.42</v>
      </c>
      <c r="AT25" s="71">
        <v>0.25</v>
      </c>
      <c r="AU25" s="71">
        <v>-1.53</v>
      </c>
      <c r="AV25" s="71">
        <v>-1.1299999999999999</v>
      </c>
      <c r="AW25" s="72">
        <v>-0.72</v>
      </c>
      <c r="AX25" s="74">
        <v>0.4</v>
      </c>
      <c r="AY25" s="75">
        <v>-0.39</v>
      </c>
      <c r="AZ25" s="75">
        <v>0.56999999999999995</v>
      </c>
      <c r="BA25" s="75">
        <v>-0.19</v>
      </c>
      <c r="BB25" s="76">
        <v>0.11</v>
      </c>
      <c r="BC25" s="74">
        <v>0.41</v>
      </c>
      <c r="BD25" s="75">
        <v>0.42</v>
      </c>
      <c r="BE25" s="75">
        <v>0.3</v>
      </c>
      <c r="BF25" s="75">
        <v>-7.0000000000000007E-2</v>
      </c>
      <c r="BG25" s="77">
        <v>0.26</v>
      </c>
      <c r="BH25" s="74">
        <v>-0.25</v>
      </c>
      <c r="BI25" s="75">
        <v>-0.21</v>
      </c>
      <c r="BJ25" s="75">
        <v>-0.25</v>
      </c>
      <c r="BK25" s="75">
        <v>-0.43</v>
      </c>
      <c r="BL25" s="77">
        <v>-0.28999999999999998</v>
      </c>
      <c r="BN25" s="74">
        <f t="shared" si="1"/>
        <v>0</v>
      </c>
      <c r="BO25" s="75">
        <f t="shared" si="4"/>
        <v>-1.0000000000000009E-2</v>
      </c>
      <c r="BP25" s="75">
        <f t="shared" si="5"/>
        <v>0</v>
      </c>
      <c r="BQ25" s="75">
        <f t="shared" si="6"/>
        <v>-0.56000000000000005</v>
      </c>
      <c r="BR25" s="76">
        <f t="shared" si="7"/>
        <v>-0.14000000000000001</v>
      </c>
      <c r="BS25" s="74">
        <f t="shared" si="8"/>
        <v>3.999999999999998E-2</v>
      </c>
      <c r="BT25" s="75">
        <f t="shared" si="9"/>
        <v>0.24</v>
      </c>
      <c r="BU25" s="75">
        <f t="shared" si="10"/>
        <v>0.38</v>
      </c>
      <c r="BV25" s="75">
        <f t="shared" si="11"/>
        <v>0.27999999999999997</v>
      </c>
      <c r="BW25" s="77">
        <f t="shared" si="12"/>
        <v>0.24000000000000002</v>
      </c>
      <c r="BX25" s="74">
        <f t="shared" si="13"/>
        <v>0.19</v>
      </c>
      <c r="BY25" s="75">
        <f t="shared" si="14"/>
        <v>0.1</v>
      </c>
      <c r="BZ25" s="75">
        <f t="shared" si="15"/>
        <v>8.0000000000000016E-2</v>
      </c>
      <c r="CA25" s="75">
        <f t="shared" si="16"/>
        <v>-2.0000000000000018E-2</v>
      </c>
      <c r="CB25" s="77">
        <f t="shared" si="17"/>
        <v>8.0000000000000016E-2</v>
      </c>
    </row>
    <row r="26" spans="2:80" x14ac:dyDescent="0.25">
      <c r="B26" s="78" t="s">
        <v>46</v>
      </c>
      <c r="C26" s="79" t="s">
        <v>26</v>
      </c>
      <c r="D26" s="70">
        <v>5.7587618232136464</v>
      </c>
      <c r="E26" s="71">
        <v>7.4243996452495935</v>
      </c>
      <c r="F26" s="71">
        <v>8.2987777986181186</v>
      </c>
      <c r="G26" s="71">
        <v>4.6304895705055173</v>
      </c>
      <c r="H26" s="72">
        <v>6.5141438796737674</v>
      </c>
      <c r="I26" s="72">
        <v>-1.4627761688125247</v>
      </c>
      <c r="J26" s="73">
        <v>-1.8388830860599228</v>
      </c>
      <c r="K26" s="73">
        <v>0.11524849223243905</v>
      </c>
      <c r="L26" s="73">
        <v>-0.37893780042746528</v>
      </c>
      <c r="M26" s="72">
        <v>-0.86229639780493983</v>
      </c>
      <c r="N26" s="70">
        <v>0.36395781617241596</v>
      </c>
      <c r="O26" s="71">
        <v>-12.015520286903197</v>
      </c>
      <c r="P26" s="71">
        <v>-11.657055035348762</v>
      </c>
      <c r="Q26" s="71">
        <v>-7.211672497138423</v>
      </c>
      <c r="R26" s="72">
        <v>-7.7047247045490934</v>
      </c>
      <c r="S26" s="74">
        <v>7.09</v>
      </c>
      <c r="T26" s="75">
        <v>31.98</v>
      </c>
      <c r="U26" s="75">
        <v>29.16</v>
      </c>
      <c r="V26" s="75">
        <v>22.73</v>
      </c>
      <c r="W26" s="76">
        <v>22.36</v>
      </c>
      <c r="X26" s="74">
        <v>15.06</v>
      </c>
      <c r="Y26" s="75">
        <v>4.75</v>
      </c>
      <c r="Z26" s="75">
        <v>4.72</v>
      </c>
      <c r="AA26" s="75">
        <v>5.29</v>
      </c>
      <c r="AB26" s="77">
        <v>7.24</v>
      </c>
      <c r="AC26" s="74">
        <v>6.45</v>
      </c>
      <c r="AD26" s="75">
        <v>6.64</v>
      </c>
      <c r="AE26" s="75">
        <v>6.82</v>
      </c>
      <c r="AF26" s="75">
        <v>7.11</v>
      </c>
      <c r="AG26" s="77">
        <v>6.76</v>
      </c>
      <c r="AI26" s="70">
        <v>5.7587618232136464</v>
      </c>
      <c r="AJ26" s="71">
        <v>7.4243996452495935</v>
      </c>
      <c r="AK26" s="71">
        <v>8.2987777986181186</v>
      </c>
      <c r="AL26" s="71">
        <v>4.6304895705055173</v>
      </c>
      <c r="AM26" s="72">
        <v>6.51</v>
      </c>
      <c r="AN26" s="72">
        <v>-1.06</v>
      </c>
      <c r="AO26" s="73">
        <v>-1.23</v>
      </c>
      <c r="AP26" s="73">
        <v>0.88</v>
      </c>
      <c r="AQ26" s="73">
        <v>-0.61</v>
      </c>
      <c r="AR26" s="72">
        <v>-0.48</v>
      </c>
      <c r="AS26" s="70">
        <v>0.17</v>
      </c>
      <c r="AT26" s="71">
        <v>-12.43</v>
      </c>
      <c r="AU26" s="71">
        <v>-13.04</v>
      </c>
      <c r="AV26" s="71">
        <v>-6.89</v>
      </c>
      <c r="AW26" s="72">
        <v>-8.14</v>
      </c>
      <c r="AX26" s="74">
        <v>6.94</v>
      </c>
      <c r="AY26" s="75">
        <v>31.5</v>
      </c>
      <c r="AZ26" s="75">
        <v>29.16</v>
      </c>
      <c r="BA26" s="75">
        <v>29.83</v>
      </c>
      <c r="BB26" s="76">
        <v>24.04</v>
      </c>
      <c r="BC26" s="74">
        <v>14.22</v>
      </c>
      <c r="BD26" s="75">
        <v>4.75</v>
      </c>
      <c r="BE26" s="75">
        <v>3.99</v>
      </c>
      <c r="BF26" s="75">
        <v>4.71</v>
      </c>
      <c r="BG26" s="77">
        <v>6.68</v>
      </c>
      <c r="BH26" s="74">
        <v>6.02</v>
      </c>
      <c r="BI26" s="74">
        <v>6.36</v>
      </c>
      <c r="BJ26" s="74">
        <v>6.64</v>
      </c>
      <c r="BK26" s="74">
        <v>7.03</v>
      </c>
      <c r="BL26" s="77">
        <v>6.53</v>
      </c>
      <c r="BN26" s="74">
        <f t="shared" si="1"/>
        <v>-0.14999999999999947</v>
      </c>
      <c r="BO26" s="75">
        <f t="shared" si="4"/>
        <v>-0.48000000000000043</v>
      </c>
      <c r="BP26" s="75">
        <f t="shared" si="5"/>
        <v>0</v>
      </c>
      <c r="BQ26" s="75">
        <f t="shared" si="6"/>
        <v>7.0999999999999979</v>
      </c>
      <c r="BR26" s="76">
        <f t="shared" si="7"/>
        <v>1.6799999999999997</v>
      </c>
      <c r="BS26" s="74">
        <f t="shared" si="8"/>
        <v>-0.83999999999999986</v>
      </c>
      <c r="BT26" s="75">
        <f t="shared" si="9"/>
        <v>0</v>
      </c>
      <c r="BU26" s="75">
        <f t="shared" si="10"/>
        <v>-0.72999999999999954</v>
      </c>
      <c r="BV26" s="75">
        <f t="shared" si="11"/>
        <v>-0.58000000000000007</v>
      </c>
      <c r="BW26" s="77">
        <f t="shared" si="12"/>
        <v>-0.5600000000000005</v>
      </c>
      <c r="BX26" s="74">
        <f t="shared" si="13"/>
        <v>-0.4300000000000006</v>
      </c>
      <c r="BY26" s="75">
        <f t="shared" si="14"/>
        <v>-0.27999999999999936</v>
      </c>
      <c r="BZ26" s="75">
        <f t="shared" si="15"/>
        <v>-0.1800000000000006</v>
      </c>
      <c r="CA26" s="75">
        <f t="shared" si="16"/>
        <v>-8.0000000000000071E-2</v>
      </c>
      <c r="CB26" s="77">
        <f t="shared" si="17"/>
        <v>-0.22999999999999954</v>
      </c>
    </row>
    <row r="27" spans="2:80" x14ac:dyDescent="0.25">
      <c r="B27" s="78" t="s">
        <v>47</v>
      </c>
      <c r="C27" s="79" t="s">
        <v>26</v>
      </c>
      <c r="D27" s="70">
        <v>12.544299095013173</v>
      </c>
      <c r="E27" s="71">
        <v>15.199976885460217</v>
      </c>
      <c r="F27" s="71">
        <v>14.160103046558973</v>
      </c>
      <c r="G27" s="71">
        <v>7.3730885851890093</v>
      </c>
      <c r="H27" s="72">
        <v>12.136012310954627</v>
      </c>
      <c r="I27" s="72">
        <v>-6.4698556333424762</v>
      </c>
      <c r="J27" s="73">
        <v>-6.726655585475271</v>
      </c>
      <c r="K27" s="73">
        <v>-8.343824005873131</v>
      </c>
      <c r="L27" s="73">
        <v>-7.8988103218732135</v>
      </c>
      <c r="M27" s="72">
        <v>-7.3942733933777163</v>
      </c>
      <c r="N27" s="70">
        <v>-3.6161559437747002</v>
      </c>
      <c r="O27" s="71">
        <v>-18.290306481019371</v>
      </c>
      <c r="P27" s="71">
        <v>-23.003167224743549</v>
      </c>
      <c r="Q27" s="71">
        <v>-13.517061000201394</v>
      </c>
      <c r="R27" s="72">
        <v>-14.712534456641635</v>
      </c>
      <c r="S27" s="74">
        <v>5.38</v>
      </c>
      <c r="T27" s="75">
        <v>31.72</v>
      </c>
      <c r="U27" s="75">
        <v>30.11</v>
      </c>
      <c r="V27" s="75">
        <v>23.97</v>
      </c>
      <c r="W27" s="76">
        <v>22.13</v>
      </c>
      <c r="X27" s="74">
        <v>13.41</v>
      </c>
      <c r="Y27" s="75">
        <v>2.4500000000000002</v>
      </c>
      <c r="Z27" s="75">
        <v>5.31</v>
      </c>
      <c r="AA27" s="75">
        <v>6.19</v>
      </c>
      <c r="AB27" s="77">
        <v>6.73</v>
      </c>
      <c r="AC27" s="74">
        <v>7.49</v>
      </c>
      <c r="AD27" s="75">
        <v>8.0399999999999991</v>
      </c>
      <c r="AE27" s="75">
        <v>9.36</v>
      </c>
      <c r="AF27" s="75">
        <v>8.69</v>
      </c>
      <c r="AG27" s="77">
        <v>8.4</v>
      </c>
      <c r="AI27" s="70">
        <v>12.544299095013173</v>
      </c>
      <c r="AJ27" s="71">
        <v>15.199976885460217</v>
      </c>
      <c r="AK27" s="71">
        <v>14.160103046558973</v>
      </c>
      <c r="AL27" s="71">
        <v>7.3730885851890093</v>
      </c>
      <c r="AM27" s="72">
        <v>12.14</v>
      </c>
      <c r="AN27" s="72">
        <v>-5.8</v>
      </c>
      <c r="AO27" s="73">
        <v>-5.87</v>
      </c>
      <c r="AP27" s="73">
        <v>-8.51</v>
      </c>
      <c r="AQ27" s="73">
        <v>-8.1</v>
      </c>
      <c r="AR27" s="72">
        <v>-7.13</v>
      </c>
      <c r="AS27" s="70">
        <v>-5.44</v>
      </c>
      <c r="AT27" s="71">
        <v>-20.74</v>
      </c>
      <c r="AU27" s="71">
        <v>-24.49</v>
      </c>
      <c r="AV27" s="71">
        <v>-15.83</v>
      </c>
      <c r="AW27" s="72">
        <v>-16.72</v>
      </c>
      <c r="AX27" s="74">
        <v>4.41</v>
      </c>
      <c r="AY27" s="75">
        <v>31.84</v>
      </c>
      <c r="AZ27" s="75">
        <v>29.95</v>
      </c>
      <c r="BA27" s="75">
        <v>29.6</v>
      </c>
      <c r="BB27" s="76">
        <v>23.31</v>
      </c>
      <c r="BC27" s="74">
        <v>13.45</v>
      </c>
      <c r="BD27" s="75">
        <v>3.96</v>
      </c>
      <c r="BE27" s="75">
        <v>6.36</v>
      </c>
      <c r="BF27" s="75">
        <v>6.9</v>
      </c>
      <c r="BG27" s="77">
        <v>7.56</v>
      </c>
      <c r="BH27" s="74">
        <v>7.94</v>
      </c>
      <c r="BI27" s="74">
        <v>8.31</v>
      </c>
      <c r="BJ27" s="74">
        <v>9.5299999999999994</v>
      </c>
      <c r="BK27" s="74">
        <v>8.77</v>
      </c>
      <c r="BL27" s="77">
        <v>8.64</v>
      </c>
      <c r="BN27" s="74">
        <f t="shared" si="1"/>
        <v>-0.96999999999999975</v>
      </c>
      <c r="BO27" s="75">
        <f t="shared" si="4"/>
        <v>0.12000000000000099</v>
      </c>
      <c r="BP27" s="75">
        <f t="shared" si="5"/>
        <v>-0.16000000000000014</v>
      </c>
      <c r="BQ27" s="75">
        <f t="shared" si="6"/>
        <v>5.6300000000000026</v>
      </c>
      <c r="BR27" s="76">
        <f t="shared" si="7"/>
        <v>1.1799999999999997</v>
      </c>
      <c r="BS27" s="74">
        <f t="shared" si="8"/>
        <v>3.9999999999999147E-2</v>
      </c>
      <c r="BT27" s="75">
        <f t="shared" si="9"/>
        <v>1.5099999999999998</v>
      </c>
      <c r="BU27" s="75">
        <f t="shared" si="10"/>
        <v>1.0500000000000007</v>
      </c>
      <c r="BV27" s="75">
        <f t="shared" si="11"/>
        <v>0.71</v>
      </c>
      <c r="BW27" s="77">
        <f t="shared" si="12"/>
        <v>0.82999999999999918</v>
      </c>
      <c r="BX27" s="74">
        <f t="shared" si="13"/>
        <v>0.45000000000000018</v>
      </c>
      <c r="BY27" s="75">
        <f t="shared" si="14"/>
        <v>0.27000000000000135</v>
      </c>
      <c r="BZ27" s="75">
        <f t="shared" si="15"/>
        <v>0.16999999999999993</v>
      </c>
      <c r="CA27" s="75">
        <f t="shared" si="16"/>
        <v>8.0000000000000071E-2</v>
      </c>
      <c r="CB27" s="77">
        <f t="shared" si="17"/>
        <v>0.24000000000000021</v>
      </c>
    </row>
    <row r="28" spans="2:80" x14ac:dyDescent="0.25">
      <c r="B28" s="80" t="s">
        <v>48</v>
      </c>
      <c r="C28" s="79" t="s">
        <v>26</v>
      </c>
      <c r="D28" s="70">
        <v>-1.1849104302258948</v>
      </c>
      <c r="E28" s="71">
        <v>-1.2746163048263739</v>
      </c>
      <c r="F28" s="71">
        <v>-0.96580061019544283</v>
      </c>
      <c r="G28" s="71">
        <v>-0.56850375372861317</v>
      </c>
      <c r="H28" s="72">
        <v>-0.99486650160275281</v>
      </c>
      <c r="I28" s="72">
        <v>1.030700788970895</v>
      </c>
      <c r="J28" s="73">
        <v>0.97219005834814443</v>
      </c>
      <c r="K28" s="73">
        <v>1.7920994869487092</v>
      </c>
      <c r="L28" s="73">
        <v>1.6682986165056786</v>
      </c>
      <c r="M28" s="72">
        <v>1.3735115966050913</v>
      </c>
      <c r="N28" s="70">
        <v>0.74969353851967591</v>
      </c>
      <c r="O28" s="71">
        <v>0.91698371318595739</v>
      </c>
      <c r="P28" s="71">
        <v>1.7740131875367626</v>
      </c>
      <c r="Q28" s="71">
        <v>1.1112150099574425</v>
      </c>
      <c r="R28" s="72">
        <v>1.1466430980837694</v>
      </c>
      <c r="S28" s="74">
        <v>0.5</v>
      </c>
      <c r="T28" s="75">
        <v>0.94</v>
      </c>
      <c r="U28" s="75">
        <v>1.23</v>
      </c>
      <c r="V28" s="75">
        <v>0.42</v>
      </c>
      <c r="W28" s="76">
        <v>0.77</v>
      </c>
      <c r="X28" s="74">
        <v>0.81</v>
      </c>
      <c r="Y28" s="75">
        <v>0.6</v>
      </c>
      <c r="Z28" s="75">
        <v>0.16</v>
      </c>
      <c r="AA28" s="75">
        <v>-0.02</v>
      </c>
      <c r="AB28" s="77">
        <v>0.38</v>
      </c>
      <c r="AC28" s="74">
        <v>0.05</v>
      </c>
      <c r="AD28" s="75">
        <v>0</v>
      </c>
      <c r="AE28" s="75">
        <v>-0.09</v>
      </c>
      <c r="AF28" s="75">
        <v>-0.12</v>
      </c>
      <c r="AG28" s="77">
        <v>-0.04</v>
      </c>
      <c r="AI28" s="70">
        <v>-1.1849104302258948</v>
      </c>
      <c r="AJ28" s="71">
        <v>-1.2746163048263739</v>
      </c>
      <c r="AK28" s="71">
        <v>-0.96580061019544283</v>
      </c>
      <c r="AL28" s="71">
        <v>-0.56850375372861317</v>
      </c>
      <c r="AM28" s="72">
        <v>-0.99</v>
      </c>
      <c r="AN28" s="72">
        <v>0.98</v>
      </c>
      <c r="AO28" s="73">
        <v>0.93</v>
      </c>
      <c r="AP28" s="73">
        <v>2</v>
      </c>
      <c r="AQ28" s="73">
        <v>1.66</v>
      </c>
      <c r="AR28" s="72">
        <v>1.4</v>
      </c>
      <c r="AS28" s="70">
        <v>1.06</v>
      </c>
      <c r="AT28" s="71">
        <v>1.29</v>
      </c>
      <c r="AU28" s="71">
        <v>1.73</v>
      </c>
      <c r="AV28" s="71">
        <v>1.63</v>
      </c>
      <c r="AW28" s="72">
        <v>1.43</v>
      </c>
      <c r="AX28" s="74">
        <v>0.65</v>
      </c>
      <c r="AY28" s="75">
        <v>0.95</v>
      </c>
      <c r="AZ28" s="75">
        <v>1.3</v>
      </c>
      <c r="BA28" s="75">
        <v>1.02</v>
      </c>
      <c r="BB28" s="76">
        <v>0.98</v>
      </c>
      <c r="BC28" s="74">
        <v>0.67</v>
      </c>
      <c r="BD28" s="75">
        <v>0.33</v>
      </c>
      <c r="BE28" s="75">
        <v>-0.19</v>
      </c>
      <c r="BF28" s="75">
        <v>-0.26</v>
      </c>
      <c r="BG28" s="77">
        <v>0.13</v>
      </c>
      <c r="BH28" s="74">
        <v>-0.12</v>
      </c>
      <c r="BI28" s="75">
        <v>-0.11</v>
      </c>
      <c r="BJ28" s="75">
        <v>-0.17</v>
      </c>
      <c r="BK28" s="75">
        <v>-0.11</v>
      </c>
      <c r="BL28" s="77">
        <v>-0.13</v>
      </c>
      <c r="BN28" s="74">
        <f t="shared" si="1"/>
        <v>0.15000000000000002</v>
      </c>
      <c r="BO28" s="75">
        <f t="shared" si="4"/>
        <v>1.0000000000000009E-2</v>
      </c>
      <c r="BP28" s="75">
        <f t="shared" si="5"/>
        <v>7.0000000000000062E-2</v>
      </c>
      <c r="BQ28" s="75">
        <f t="shared" si="6"/>
        <v>0.60000000000000009</v>
      </c>
      <c r="BR28" s="76">
        <f t="shared" si="7"/>
        <v>0.20999999999999996</v>
      </c>
      <c r="BS28" s="74">
        <f t="shared" si="8"/>
        <v>-0.14000000000000001</v>
      </c>
      <c r="BT28" s="75">
        <f t="shared" si="9"/>
        <v>-0.26999999999999996</v>
      </c>
      <c r="BU28" s="75">
        <f t="shared" si="10"/>
        <v>-0.35</v>
      </c>
      <c r="BV28" s="75">
        <f t="shared" si="11"/>
        <v>-0.24000000000000002</v>
      </c>
      <c r="BW28" s="77">
        <f t="shared" si="12"/>
        <v>-0.25</v>
      </c>
      <c r="BX28" s="74">
        <f t="shared" si="13"/>
        <v>-0.16999999999999998</v>
      </c>
      <c r="BY28" s="75">
        <f t="shared" si="14"/>
        <v>-0.11</v>
      </c>
      <c r="BZ28" s="75">
        <f t="shared" si="15"/>
        <v>-8.0000000000000016E-2</v>
      </c>
      <c r="CA28" s="75">
        <f t="shared" si="16"/>
        <v>9.999999999999995E-3</v>
      </c>
      <c r="CB28" s="77">
        <f t="shared" si="17"/>
        <v>-0.09</v>
      </c>
    </row>
    <row r="29" spans="2:80" x14ac:dyDescent="0.25">
      <c r="B29" s="81"/>
      <c r="C29" s="82"/>
      <c r="D29" s="83"/>
      <c r="E29" s="83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AB29" s="84"/>
      <c r="AG29" s="84"/>
      <c r="AI29" s="83"/>
      <c r="AJ29" s="83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G29" s="84"/>
      <c r="BL29" s="84"/>
      <c r="BN29" s="84"/>
      <c r="BO29" s="84"/>
      <c r="BP29" s="84"/>
      <c r="BQ29" s="84"/>
      <c r="BR29" s="84"/>
      <c r="BS29" s="383"/>
      <c r="BT29" s="383"/>
      <c r="BU29" s="383"/>
      <c r="BV29" s="383"/>
      <c r="BW29" s="84"/>
      <c r="BX29" s="383"/>
      <c r="BY29" s="383"/>
      <c r="BZ29" s="383"/>
      <c r="CA29" s="383"/>
      <c r="CB29" s="84"/>
    </row>
    <row r="30" spans="2:80" x14ac:dyDescent="0.25">
      <c r="B30" s="62" t="s">
        <v>49</v>
      </c>
      <c r="C30" s="63" t="s">
        <v>50</v>
      </c>
      <c r="D30" s="85">
        <v>3.4003945224932108</v>
      </c>
      <c r="E30" s="86">
        <v>3.1220882971565889</v>
      </c>
      <c r="F30" s="86">
        <v>2.8828861880105583</v>
      </c>
      <c r="G30" s="86">
        <v>3.130708331148746</v>
      </c>
      <c r="H30" s="87">
        <v>3.130708331148746</v>
      </c>
      <c r="I30" s="85">
        <v>2.4815178868091703</v>
      </c>
      <c r="J30" s="86">
        <v>3.2817487841372728</v>
      </c>
      <c r="K30" s="86">
        <v>3.3923282594816806</v>
      </c>
      <c r="L30" s="86">
        <v>2.7180989914313169</v>
      </c>
      <c r="M30" s="88">
        <v>2.7180989914313169</v>
      </c>
      <c r="N30" s="85">
        <v>2.9594275945312498</v>
      </c>
      <c r="O30" s="86">
        <v>1.9604209262130246</v>
      </c>
      <c r="P30" s="86">
        <v>1.4219389413223871</v>
      </c>
      <c r="Q30" s="86">
        <v>1.6838265281207576</v>
      </c>
      <c r="R30" s="88">
        <v>1.6838265281207576</v>
      </c>
      <c r="S30" s="85">
        <v>1.37</v>
      </c>
      <c r="T30" s="86">
        <v>1.33</v>
      </c>
      <c r="U30" s="86">
        <v>1.6</v>
      </c>
      <c r="V30" s="86">
        <v>1.87</v>
      </c>
      <c r="W30" s="88">
        <v>1.87</v>
      </c>
      <c r="X30" s="85">
        <v>2.34</v>
      </c>
      <c r="Y30" s="86">
        <v>3.23</v>
      </c>
      <c r="Z30" s="86">
        <v>3.53</v>
      </c>
      <c r="AA30" s="86">
        <v>3.29</v>
      </c>
      <c r="AB30" s="88">
        <v>3.29</v>
      </c>
      <c r="AC30" s="85">
        <v>3.45</v>
      </c>
      <c r="AD30" s="86">
        <v>3.41</v>
      </c>
      <c r="AE30" s="86">
        <v>3.33</v>
      </c>
      <c r="AF30" s="86">
        <v>3.23</v>
      </c>
      <c r="AG30" s="88">
        <v>3.23</v>
      </c>
      <c r="AI30" s="85">
        <v>3.4003945224932108</v>
      </c>
      <c r="AJ30" s="86">
        <v>3.1220882971565889</v>
      </c>
      <c r="AK30" s="86">
        <v>2.8828861880105583</v>
      </c>
      <c r="AL30" s="86">
        <v>3.130708331148746</v>
      </c>
      <c r="AM30" s="87">
        <v>3.13</v>
      </c>
      <c r="AN30" s="85">
        <v>2.48</v>
      </c>
      <c r="AO30" s="86">
        <v>3.28</v>
      </c>
      <c r="AP30" s="86">
        <v>3.39</v>
      </c>
      <c r="AQ30" s="86">
        <v>2.72</v>
      </c>
      <c r="AR30" s="88">
        <v>2.72</v>
      </c>
      <c r="AS30" s="85">
        <v>2.96</v>
      </c>
      <c r="AT30" s="86">
        <v>1.96</v>
      </c>
      <c r="AU30" s="86">
        <v>1.42</v>
      </c>
      <c r="AV30" s="86">
        <v>1.68</v>
      </c>
      <c r="AW30" s="88">
        <v>1.68</v>
      </c>
      <c r="AX30" s="85">
        <v>1.37</v>
      </c>
      <c r="AY30" s="86">
        <v>1.33</v>
      </c>
      <c r="AZ30" s="86">
        <v>1.6</v>
      </c>
      <c r="BA30" s="86">
        <v>1.87</v>
      </c>
      <c r="BB30" s="88">
        <v>1.87</v>
      </c>
      <c r="BC30" s="85">
        <v>2.2999999999999998</v>
      </c>
      <c r="BD30" s="86">
        <v>3.29</v>
      </c>
      <c r="BE30" s="86">
        <v>3.55</v>
      </c>
      <c r="BF30" s="86">
        <v>3.29</v>
      </c>
      <c r="BG30" s="88">
        <v>3.29</v>
      </c>
      <c r="BH30" s="85">
        <v>3.48</v>
      </c>
      <c r="BI30" s="86">
        <v>3.43</v>
      </c>
      <c r="BJ30" s="86">
        <v>3.34</v>
      </c>
      <c r="BK30" s="86">
        <v>3.24</v>
      </c>
      <c r="BL30" s="88">
        <v>3.24</v>
      </c>
      <c r="BN30" s="85">
        <f t="shared" si="1"/>
        <v>0</v>
      </c>
      <c r="BO30" s="86">
        <f t="shared" ref="BO30:CB33" si="19">AY30-T30</f>
        <v>0</v>
      </c>
      <c r="BP30" s="86">
        <f t="shared" si="19"/>
        <v>0</v>
      </c>
      <c r="BQ30" s="86">
        <f t="shared" si="19"/>
        <v>0</v>
      </c>
      <c r="BR30" s="88">
        <f t="shared" si="19"/>
        <v>0</v>
      </c>
      <c r="BS30" s="85">
        <f t="shared" si="19"/>
        <v>-4.0000000000000036E-2</v>
      </c>
      <c r="BT30" s="86">
        <f t="shared" si="19"/>
        <v>6.0000000000000053E-2</v>
      </c>
      <c r="BU30" s="86">
        <f t="shared" si="19"/>
        <v>2.0000000000000018E-2</v>
      </c>
      <c r="BV30" s="86">
        <f t="shared" si="19"/>
        <v>0</v>
      </c>
      <c r="BW30" s="88">
        <f t="shared" si="19"/>
        <v>0</v>
      </c>
      <c r="BX30" s="85">
        <f t="shared" si="19"/>
        <v>2.9999999999999805E-2</v>
      </c>
      <c r="BY30" s="86">
        <f t="shared" si="19"/>
        <v>2.0000000000000018E-2</v>
      </c>
      <c r="BZ30" s="86">
        <f t="shared" si="19"/>
        <v>9.9999999999997868E-3</v>
      </c>
      <c r="CA30" s="86">
        <f t="shared" si="19"/>
        <v>1.0000000000000231E-2</v>
      </c>
      <c r="CB30" s="88">
        <f t="shared" si="19"/>
        <v>1.0000000000000231E-2</v>
      </c>
    </row>
    <row r="31" spans="2:80" x14ac:dyDescent="0.25">
      <c r="B31" s="89" t="s">
        <v>51</v>
      </c>
      <c r="C31" s="90" t="s">
        <v>50</v>
      </c>
      <c r="D31" s="91">
        <v>2.6730672171301428</v>
      </c>
      <c r="E31" s="92">
        <v>2.7242750416885064</v>
      </c>
      <c r="F31" s="92">
        <v>2.8227364188111892</v>
      </c>
      <c r="G31" s="92">
        <v>3.0713400996230655</v>
      </c>
      <c r="H31" s="93">
        <v>3.0713400996230655</v>
      </c>
      <c r="I31" s="94">
        <v>3.0320315960376654</v>
      </c>
      <c r="J31" s="95">
        <v>3.2549096883980555</v>
      </c>
      <c r="K31" s="95">
        <v>3.3182443601305733</v>
      </c>
      <c r="L31" s="95">
        <v>3.0192278736085543</v>
      </c>
      <c r="M31" s="93">
        <v>3.0192278736085543</v>
      </c>
      <c r="N31" s="91">
        <v>2.8728487432225558</v>
      </c>
      <c r="O31" s="92">
        <v>2.2554876058855866</v>
      </c>
      <c r="P31" s="92">
        <v>1.8581076337699898</v>
      </c>
      <c r="Q31" s="92">
        <v>1.6014601960215424</v>
      </c>
      <c r="R31" s="96">
        <v>1.6014601960215424</v>
      </c>
      <c r="S31" s="97">
        <v>1.21</v>
      </c>
      <c r="T31" s="98">
        <v>1.49</v>
      </c>
      <c r="U31" s="98">
        <v>1.3</v>
      </c>
      <c r="V31" s="98">
        <v>1.56</v>
      </c>
      <c r="W31" s="99">
        <v>1.56</v>
      </c>
      <c r="X31" s="97">
        <v>2.14</v>
      </c>
      <c r="Y31" s="98">
        <v>2.77</v>
      </c>
      <c r="Z31" s="98">
        <v>3.22</v>
      </c>
      <c r="AA31" s="98">
        <v>3.26</v>
      </c>
      <c r="AB31" s="100">
        <v>3.26</v>
      </c>
      <c r="AC31" s="97">
        <v>3.51</v>
      </c>
      <c r="AD31" s="98">
        <v>3.41</v>
      </c>
      <c r="AE31" s="98">
        <v>3.34</v>
      </c>
      <c r="AF31" s="98">
        <v>3.23</v>
      </c>
      <c r="AG31" s="100">
        <v>3.23</v>
      </c>
      <c r="AI31" s="91">
        <v>2.6730672171301428</v>
      </c>
      <c r="AJ31" s="92">
        <v>2.7242750416885064</v>
      </c>
      <c r="AK31" s="92">
        <v>2.8227364188111892</v>
      </c>
      <c r="AL31" s="92">
        <v>3.0713400996230655</v>
      </c>
      <c r="AM31" s="93">
        <v>3.07</v>
      </c>
      <c r="AN31" s="94">
        <v>3.03</v>
      </c>
      <c r="AO31" s="95">
        <v>3.25</v>
      </c>
      <c r="AP31" s="95">
        <v>3.32</v>
      </c>
      <c r="AQ31" s="95">
        <v>3.02</v>
      </c>
      <c r="AR31" s="93">
        <v>3.02</v>
      </c>
      <c r="AS31" s="91">
        <v>2.87</v>
      </c>
      <c r="AT31" s="92">
        <v>2.2599999999999998</v>
      </c>
      <c r="AU31" s="92">
        <v>1.86</v>
      </c>
      <c r="AV31" s="92">
        <v>1.6</v>
      </c>
      <c r="AW31" s="96">
        <v>1.6</v>
      </c>
      <c r="AX31" s="97">
        <v>1.21</v>
      </c>
      <c r="AY31" s="98">
        <v>1.49</v>
      </c>
      <c r="AZ31" s="98">
        <v>1.3</v>
      </c>
      <c r="BA31" s="98">
        <v>1.56</v>
      </c>
      <c r="BB31" s="99">
        <v>1.56</v>
      </c>
      <c r="BC31" s="97">
        <v>2.23</v>
      </c>
      <c r="BD31" s="98">
        <v>2.83</v>
      </c>
      <c r="BE31" s="98">
        <v>3.25</v>
      </c>
      <c r="BF31" s="98">
        <v>3.26</v>
      </c>
      <c r="BG31" s="100">
        <v>3.26</v>
      </c>
      <c r="BH31" s="97">
        <v>3.52</v>
      </c>
      <c r="BI31" s="98">
        <v>3.45</v>
      </c>
      <c r="BJ31" s="98">
        <v>3.35</v>
      </c>
      <c r="BK31" s="98">
        <v>3.25</v>
      </c>
      <c r="BL31" s="100">
        <v>3.25</v>
      </c>
      <c r="BN31" s="97">
        <f t="shared" si="1"/>
        <v>0</v>
      </c>
      <c r="BO31" s="98">
        <f t="shared" si="19"/>
        <v>0</v>
      </c>
      <c r="BP31" s="98">
        <f t="shared" si="19"/>
        <v>0</v>
      </c>
      <c r="BQ31" s="98">
        <f t="shared" si="19"/>
        <v>0</v>
      </c>
      <c r="BR31" s="99">
        <f t="shared" si="19"/>
        <v>0</v>
      </c>
      <c r="BS31" s="97">
        <f t="shared" si="19"/>
        <v>8.9999999999999858E-2</v>
      </c>
      <c r="BT31" s="98">
        <f t="shared" si="19"/>
        <v>6.0000000000000053E-2</v>
      </c>
      <c r="BU31" s="98">
        <f t="shared" si="19"/>
        <v>2.9999999999999805E-2</v>
      </c>
      <c r="BV31" s="98">
        <f t="shared" si="19"/>
        <v>0</v>
      </c>
      <c r="BW31" s="100">
        <f t="shared" si="19"/>
        <v>0</v>
      </c>
      <c r="BX31" s="97">
        <f t="shared" si="19"/>
        <v>1.0000000000000231E-2</v>
      </c>
      <c r="BY31" s="98">
        <f t="shared" si="19"/>
        <v>4.0000000000000036E-2</v>
      </c>
      <c r="BZ31" s="98">
        <f t="shared" si="19"/>
        <v>1.0000000000000231E-2</v>
      </c>
      <c r="CA31" s="98">
        <f t="shared" si="19"/>
        <v>2.0000000000000018E-2</v>
      </c>
      <c r="CB31" s="100">
        <f t="shared" si="19"/>
        <v>2.0000000000000018E-2</v>
      </c>
    </row>
    <row r="32" spans="2:80" x14ac:dyDescent="0.25">
      <c r="B32" s="101" t="s">
        <v>52</v>
      </c>
      <c r="C32" s="90" t="s">
        <v>50</v>
      </c>
      <c r="D32" s="91">
        <v>5.1075357755206552</v>
      </c>
      <c r="E32" s="92">
        <v>2.880024027721606</v>
      </c>
      <c r="F32" s="92">
        <v>2.3965654809845027</v>
      </c>
      <c r="G32" s="92">
        <v>3.361757902757434</v>
      </c>
      <c r="H32" s="93">
        <v>3.361757902757434</v>
      </c>
      <c r="I32" s="94">
        <v>3.2527084301566811</v>
      </c>
      <c r="J32" s="95">
        <v>1.8856085163703629</v>
      </c>
      <c r="K32" s="95">
        <v>1.8802023171649251</v>
      </c>
      <c r="L32" s="95">
        <v>0.50819053677475523</v>
      </c>
      <c r="M32" s="93">
        <v>0.50819053677475523</v>
      </c>
      <c r="N32" s="91">
        <v>0.15613418453961359</v>
      </c>
      <c r="O32" s="92">
        <v>0.52485964507622551</v>
      </c>
      <c r="P32" s="92">
        <v>0.63427378347007402</v>
      </c>
      <c r="Q32" s="92">
        <v>0.25185875209163822</v>
      </c>
      <c r="R32" s="96">
        <v>0.25185875209163822</v>
      </c>
      <c r="S32" s="97">
        <v>0.88</v>
      </c>
      <c r="T32" s="98">
        <v>0.49</v>
      </c>
      <c r="U32" s="98">
        <v>0.99</v>
      </c>
      <c r="V32" s="98">
        <v>1.79</v>
      </c>
      <c r="W32" s="99">
        <v>1.79</v>
      </c>
      <c r="X32" s="97">
        <v>2.38</v>
      </c>
      <c r="Y32" s="98">
        <v>3.26</v>
      </c>
      <c r="Z32" s="98">
        <v>3.26</v>
      </c>
      <c r="AA32" s="98">
        <v>3.13</v>
      </c>
      <c r="AB32" s="100">
        <v>3.13</v>
      </c>
      <c r="AC32" s="97">
        <v>2.93</v>
      </c>
      <c r="AD32" s="98">
        <v>2.48</v>
      </c>
      <c r="AE32" s="98">
        <v>2.64</v>
      </c>
      <c r="AF32" s="98">
        <v>3.1</v>
      </c>
      <c r="AG32" s="100">
        <v>3.1</v>
      </c>
      <c r="AI32" s="91">
        <v>5.1075357755206552</v>
      </c>
      <c r="AJ32" s="92">
        <v>2.880024027721606</v>
      </c>
      <c r="AK32" s="92">
        <v>2.3965654809845027</v>
      </c>
      <c r="AL32" s="92">
        <v>3.361757902757434</v>
      </c>
      <c r="AM32" s="93">
        <v>3.36</v>
      </c>
      <c r="AN32" s="94">
        <v>3.25</v>
      </c>
      <c r="AO32" s="95">
        <v>1.89</v>
      </c>
      <c r="AP32" s="95">
        <v>1.88</v>
      </c>
      <c r="AQ32" s="95">
        <v>0.51</v>
      </c>
      <c r="AR32" s="93">
        <v>0.51</v>
      </c>
      <c r="AS32" s="91">
        <v>0.16</v>
      </c>
      <c r="AT32" s="92">
        <v>0.52</v>
      </c>
      <c r="AU32" s="92">
        <v>0.63</v>
      </c>
      <c r="AV32" s="92">
        <v>0.25</v>
      </c>
      <c r="AW32" s="96">
        <v>0.25</v>
      </c>
      <c r="AX32" s="97">
        <v>0.88</v>
      </c>
      <c r="AY32" s="98">
        <v>0.49</v>
      </c>
      <c r="AZ32" s="98">
        <v>0.99</v>
      </c>
      <c r="BA32" s="98">
        <v>1.79</v>
      </c>
      <c r="BB32" s="99">
        <v>1.79</v>
      </c>
      <c r="BC32" s="97">
        <v>2.38</v>
      </c>
      <c r="BD32" s="98">
        <v>3.25</v>
      </c>
      <c r="BE32" s="98">
        <v>3.25</v>
      </c>
      <c r="BF32" s="98">
        <v>3.13</v>
      </c>
      <c r="BG32" s="100">
        <v>3.13</v>
      </c>
      <c r="BH32" s="97">
        <v>2.93</v>
      </c>
      <c r="BI32" s="98">
        <v>2.4900000000000002</v>
      </c>
      <c r="BJ32" s="98">
        <v>2.64</v>
      </c>
      <c r="BK32" s="98">
        <v>3.1</v>
      </c>
      <c r="BL32" s="100">
        <v>3.1</v>
      </c>
      <c r="BN32" s="97">
        <f t="shared" si="1"/>
        <v>0</v>
      </c>
      <c r="BO32" s="98">
        <f t="shared" si="19"/>
        <v>0</v>
      </c>
      <c r="BP32" s="98">
        <f t="shared" si="19"/>
        <v>0</v>
      </c>
      <c r="BQ32" s="98">
        <f t="shared" si="19"/>
        <v>0</v>
      </c>
      <c r="BR32" s="99">
        <f t="shared" si="19"/>
        <v>0</v>
      </c>
      <c r="BS32" s="97">
        <f t="shared" si="19"/>
        <v>0</v>
      </c>
      <c r="BT32" s="98">
        <f t="shared" si="19"/>
        <v>-9.9999999999997868E-3</v>
      </c>
      <c r="BU32" s="98">
        <f t="shared" si="19"/>
        <v>-9.9999999999997868E-3</v>
      </c>
      <c r="BV32" s="98">
        <f t="shared" si="19"/>
        <v>0</v>
      </c>
      <c r="BW32" s="100">
        <f t="shared" si="19"/>
        <v>0</v>
      </c>
      <c r="BX32" s="97">
        <f t="shared" si="19"/>
        <v>0</v>
      </c>
      <c r="BY32" s="98">
        <f t="shared" si="19"/>
        <v>1.0000000000000231E-2</v>
      </c>
      <c r="BZ32" s="98">
        <f t="shared" si="19"/>
        <v>0</v>
      </c>
      <c r="CA32" s="98">
        <f t="shared" si="19"/>
        <v>0</v>
      </c>
      <c r="CB32" s="100">
        <f t="shared" si="19"/>
        <v>0</v>
      </c>
    </row>
    <row r="33" spans="2:80" x14ac:dyDescent="0.25">
      <c r="B33" s="101" t="s">
        <v>53</v>
      </c>
      <c r="C33" s="90" t="s">
        <v>50</v>
      </c>
      <c r="D33" s="91">
        <v>4.0571207104322937</v>
      </c>
      <c r="E33" s="92">
        <v>4.5954443215568297</v>
      </c>
      <c r="F33" s="92">
        <v>3.7518427518427711</v>
      </c>
      <c r="G33" s="92">
        <v>3.387809894454219</v>
      </c>
      <c r="H33" s="93">
        <v>3.387809894454219</v>
      </c>
      <c r="I33" s="94">
        <v>0.1630544780400367</v>
      </c>
      <c r="J33" s="95">
        <v>4.912378666730044</v>
      </c>
      <c r="K33" s="95">
        <v>5.4897431646904638</v>
      </c>
      <c r="L33" s="95">
        <v>4.3037458992373878</v>
      </c>
      <c r="M33" s="93">
        <v>4.3037458992373878</v>
      </c>
      <c r="N33" s="91">
        <v>6.4761702069148441</v>
      </c>
      <c r="O33" s="92">
        <v>2.3177398002575123</v>
      </c>
      <c r="P33" s="92">
        <v>0.54672268588313866</v>
      </c>
      <c r="Q33" s="92">
        <v>3.6212022060125193</v>
      </c>
      <c r="R33" s="96">
        <v>3.6212022060125193</v>
      </c>
      <c r="S33" s="97">
        <v>2.4900000000000002</v>
      </c>
      <c r="T33" s="98">
        <v>1.6</v>
      </c>
      <c r="U33" s="98">
        <v>3.51</v>
      </c>
      <c r="V33" s="98">
        <v>3.2</v>
      </c>
      <c r="W33" s="99">
        <v>3.2</v>
      </c>
      <c r="X33" s="97">
        <v>3.11</v>
      </c>
      <c r="Y33" s="98">
        <v>5.03</v>
      </c>
      <c r="Z33" s="98">
        <v>5.03</v>
      </c>
      <c r="AA33" s="98">
        <v>3.66</v>
      </c>
      <c r="AB33" s="100">
        <v>3.66</v>
      </c>
      <c r="AC33" s="97">
        <v>3.77</v>
      </c>
      <c r="AD33" s="98">
        <v>4.42</v>
      </c>
      <c r="AE33" s="98">
        <v>4.04</v>
      </c>
      <c r="AF33" s="98">
        <v>3.36</v>
      </c>
      <c r="AG33" s="100">
        <v>3.36</v>
      </c>
      <c r="AI33" s="91">
        <v>4.0571207104322937</v>
      </c>
      <c r="AJ33" s="92">
        <v>4.5954443215568297</v>
      </c>
      <c r="AK33" s="92">
        <v>3.7518427518427711</v>
      </c>
      <c r="AL33" s="92">
        <v>3.387809894454219</v>
      </c>
      <c r="AM33" s="93">
        <v>3.39</v>
      </c>
      <c r="AN33" s="94">
        <v>0.16</v>
      </c>
      <c r="AO33" s="95">
        <v>4.91</v>
      </c>
      <c r="AP33" s="95">
        <v>5.49</v>
      </c>
      <c r="AQ33" s="95">
        <v>4.3</v>
      </c>
      <c r="AR33" s="93">
        <v>4.3</v>
      </c>
      <c r="AS33" s="91">
        <v>6.48</v>
      </c>
      <c r="AT33" s="92">
        <v>2.3199999999999998</v>
      </c>
      <c r="AU33" s="92">
        <v>0.55000000000000004</v>
      </c>
      <c r="AV33" s="92">
        <v>3.62</v>
      </c>
      <c r="AW33" s="96">
        <v>3.62</v>
      </c>
      <c r="AX33" s="97">
        <v>2.4900000000000002</v>
      </c>
      <c r="AY33" s="98">
        <v>1.6</v>
      </c>
      <c r="AZ33" s="98">
        <v>3.51</v>
      </c>
      <c r="BA33" s="98">
        <v>3.2</v>
      </c>
      <c r="BB33" s="99">
        <v>3.2</v>
      </c>
      <c r="BC33" s="97">
        <v>2.48</v>
      </c>
      <c r="BD33" s="98">
        <v>5.15</v>
      </c>
      <c r="BE33" s="98">
        <v>5.03</v>
      </c>
      <c r="BF33" s="98">
        <v>3.66</v>
      </c>
      <c r="BG33" s="100">
        <v>3.66</v>
      </c>
      <c r="BH33" s="97">
        <v>3.91</v>
      </c>
      <c r="BI33" s="98">
        <v>4.3600000000000003</v>
      </c>
      <c r="BJ33" s="98">
        <v>4.04</v>
      </c>
      <c r="BK33" s="98">
        <v>3.36</v>
      </c>
      <c r="BL33" s="100">
        <v>3.36</v>
      </c>
      <c r="BN33" s="97">
        <f t="shared" si="1"/>
        <v>0</v>
      </c>
      <c r="BO33" s="98">
        <f t="shared" si="19"/>
        <v>0</v>
      </c>
      <c r="BP33" s="98">
        <f t="shared" si="19"/>
        <v>0</v>
      </c>
      <c r="BQ33" s="98">
        <f t="shared" si="19"/>
        <v>0</v>
      </c>
      <c r="BR33" s="99">
        <f t="shared" si="19"/>
        <v>0</v>
      </c>
      <c r="BS33" s="97">
        <f t="shared" si="19"/>
        <v>-0.62999999999999989</v>
      </c>
      <c r="BT33" s="98">
        <f t="shared" si="19"/>
        <v>0.12000000000000011</v>
      </c>
      <c r="BU33" s="98">
        <f t="shared" si="19"/>
        <v>0</v>
      </c>
      <c r="BV33" s="98">
        <f t="shared" si="19"/>
        <v>0</v>
      </c>
      <c r="BW33" s="100">
        <f t="shared" si="19"/>
        <v>0</v>
      </c>
      <c r="BX33" s="97">
        <f t="shared" si="19"/>
        <v>0.14000000000000012</v>
      </c>
      <c r="BY33" s="98">
        <f t="shared" si="19"/>
        <v>-5.9999999999999609E-2</v>
      </c>
      <c r="BZ33" s="98">
        <f t="shared" si="19"/>
        <v>0</v>
      </c>
      <c r="CA33" s="98">
        <f t="shared" si="19"/>
        <v>0</v>
      </c>
      <c r="CB33" s="100">
        <f t="shared" si="19"/>
        <v>0</v>
      </c>
    </row>
    <row r="34" spans="2:80" x14ac:dyDescent="0.25">
      <c r="BN34" s="373" t="s">
        <v>294</v>
      </c>
    </row>
    <row r="35" spans="2:80" x14ac:dyDescent="0.25">
      <c r="B35" s="62" t="s">
        <v>297</v>
      </c>
      <c r="C35" s="63" t="s">
        <v>50</v>
      </c>
      <c r="D35" s="85">
        <v>3.4003945224932108</v>
      </c>
      <c r="E35" s="86">
        <v>3.1220882971565889</v>
      </c>
      <c r="F35" s="86">
        <v>2.8828861880105583</v>
      </c>
      <c r="G35" s="86">
        <v>3.130708331148746</v>
      </c>
      <c r="H35" s="87">
        <v>3.130708331148746</v>
      </c>
      <c r="I35" s="85">
        <v>2.4815178868091703</v>
      </c>
      <c r="J35" s="86">
        <v>3.2817487841372728</v>
      </c>
      <c r="K35" s="86">
        <v>3.3923282594816806</v>
      </c>
      <c r="L35" s="86">
        <v>2.7180989914313169</v>
      </c>
      <c r="M35" s="88">
        <v>2.7180989914313169</v>
      </c>
      <c r="N35" s="85">
        <v>2.9594275945312498</v>
      </c>
      <c r="O35" s="86">
        <v>1.9604209262130246</v>
      </c>
      <c r="P35" s="86">
        <v>1.4219389413223871</v>
      </c>
      <c r="Q35" s="86">
        <v>1.6838265281207576</v>
      </c>
      <c r="R35" s="88">
        <v>1.6838265281207576</v>
      </c>
      <c r="S35" s="85">
        <v>1.3700032080236069</v>
      </c>
      <c r="T35" s="86">
        <v>1.3299412686365475</v>
      </c>
      <c r="U35" s="86">
        <v>1.6000193569186916</v>
      </c>
      <c r="V35" s="86">
        <v>1.8699776879874674</v>
      </c>
      <c r="W35" s="88">
        <v>1.8699776879874674</v>
      </c>
      <c r="X35" s="85">
        <v>2.34</v>
      </c>
      <c r="Y35" s="86">
        <v>3.23</v>
      </c>
      <c r="Z35" s="86">
        <v>3.5799999999999996</v>
      </c>
      <c r="AA35" s="86">
        <v>3.52</v>
      </c>
      <c r="AB35" s="88">
        <v>3.52</v>
      </c>
      <c r="AC35" s="85">
        <v>4.3503517297474019</v>
      </c>
      <c r="AD35" s="86">
        <v>4.8048107802239768</v>
      </c>
      <c r="AE35" s="86">
        <v>4.7739215197829132</v>
      </c>
      <c r="AF35" s="86">
        <v>4.912111560543277</v>
      </c>
      <c r="AG35" s="86">
        <v>4.912111560543277</v>
      </c>
      <c r="AI35" s="85">
        <f>AI30</f>
        <v>3.4003945224932108</v>
      </c>
      <c r="AJ35" s="86">
        <f t="shared" ref="AJ35:AL35" si="20">AJ30</f>
        <v>3.1220882971565889</v>
      </c>
      <c r="AK35" s="86">
        <f t="shared" si="20"/>
        <v>2.8828861880105583</v>
      </c>
      <c r="AL35" s="86">
        <f t="shared" si="20"/>
        <v>3.130708331148746</v>
      </c>
      <c r="AM35" s="87">
        <v>3.130708331148746</v>
      </c>
      <c r="AN35" s="85">
        <v>2.4815178868091703</v>
      </c>
      <c r="AO35" s="86">
        <v>3.2817487841372728</v>
      </c>
      <c r="AP35" s="86">
        <v>3.3923282594816806</v>
      </c>
      <c r="AQ35" s="86">
        <v>2.7180989914313169</v>
      </c>
      <c r="AR35" s="88">
        <v>2.7180989914313169</v>
      </c>
      <c r="AS35" s="85">
        <v>2.9594275945312498</v>
      </c>
      <c r="AT35" s="86">
        <v>1.9604209262130246</v>
      </c>
      <c r="AU35" s="86">
        <v>1.4219389413223871</v>
      </c>
      <c r="AV35" s="86">
        <v>1.6838265281207576</v>
      </c>
      <c r="AW35" s="88">
        <v>1.6838265281207576</v>
      </c>
      <c r="AX35" s="85">
        <v>1.37</v>
      </c>
      <c r="AY35" s="86">
        <v>1.33</v>
      </c>
      <c r="AZ35" s="86">
        <v>1.6</v>
      </c>
      <c r="BA35" s="86">
        <v>1.87</v>
      </c>
      <c r="BB35" s="88">
        <v>1.87</v>
      </c>
      <c r="BC35" s="85">
        <v>2.2999999999999998</v>
      </c>
      <c r="BD35" s="86">
        <v>3.29</v>
      </c>
      <c r="BE35" s="86">
        <v>3.5573969491183335</v>
      </c>
      <c r="BF35" s="86">
        <v>3.3240684360088397</v>
      </c>
      <c r="BG35" s="88">
        <v>3.3240684360088397</v>
      </c>
      <c r="BH35" s="85">
        <v>3.61505275946211</v>
      </c>
      <c r="BI35" s="86">
        <v>3.6392216170335967</v>
      </c>
      <c r="BJ35" s="86">
        <v>3.5565976652164148</v>
      </c>
      <c r="BK35" s="86">
        <v>3.492340268872169</v>
      </c>
      <c r="BL35" s="88">
        <v>3.492340268872169</v>
      </c>
      <c r="BN35" s="85">
        <f>AX35-AX30</f>
        <v>0</v>
      </c>
      <c r="BO35" s="86">
        <f t="shared" ref="BO35:BW35" si="21">AY35-AY30</f>
        <v>0</v>
      </c>
      <c r="BP35" s="86">
        <f t="shared" si="21"/>
        <v>0</v>
      </c>
      <c r="BQ35" s="86">
        <f t="shared" si="21"/>
        <v>0</v>
      </c>
      <c r="BR35" s="88">
        <f t="shared" si="21"/>
        <v>0</v>
      </c>
      <c r="BS35" s="85">
        <f t="shared" si="21"/>
        <v>0</v>
      </c>
      <c r="BT35" s="86">
        <f t="shared" si="21"/>
        <v>0</v>
      </c>
      <c r="BU35" s="86">
        <f t="shared" si="21"/>
        <v>7.3969491183336622E-3</v>
      </c>
      <c r="BV35" s="86">
        <f t="shared" si="21"/>
        <v>3.4068436008839686E-2</v>
      </c>
      <c r="BW35" s="88">
        <f t="shared" si="21"/>
        <v>3.4068436008839686E-2</v>
      </c>
      <c r="BX35" s="85">
        <f t="shared" ref="BX35:BX38" si="22">BH35-BH30</f>
        <v>0.13505275946211004</v>
      </c>
      <c r="BY35" s="86">
        <f t="shared" ref="BY35:BY38" si="23">BI35-BI30</f>
        <v>0.20922161703359654</v>
      </c>
      <c r="BZ35" s="86">
        <f t="shared" ref="BZ35:BZ38" si="24">BJ35-BJ30</f>
        <v>0.21659766521641499</v>
      </c>
      <c r="CA35" s="86">
        <f t="shared" ref="CA35:CA38" si="25">BK35-BK30</f>
        <v>0.25234026887216876</v>
      </c>
      <c r="CB35" s="88">
        <f t="shared" ref="CB35:CB38" si="26">BL35-BL30</f>
        <v>0.25234026887216876</v>
      </c>
    </row>
    <row r="36" spans="2:80" x14ac:dyDescent="0.25">
      <c r="B36" s="89" t="s">
        <v>51</v>
      </c>
      <c r="C36" s="90" t="s">
        <v>50</v>
      </c>
      <c r="D36" s="91">
        <v>2.6730672171301428</v>
      </c>
      <c r="E36" s="92">
        <v>2.7242750416885064</v>
      </c>
      <c r="F36" s="92">
        <v>2.8227364188111892</v>
      </c>
      <c r="G36" s="92">
        <v>3.0713400996230655</v>
      </c>
      <c r="H36" s="93">
        <v>3.0713400996230655</v>
      </c>
      <c r="I36" s="94">
        <v>3.0320315960376654</v>
      </c>
      <c r="J36" s="95">
        <v>3.2549096883980555</v>
      </c>
      <c r="K36" s="95">
        <v>3.3182443601305733</v>
      </c>
      <c r="L36" s="95">
        <v>3.0192278736085543</v>
      </c>
      <c r="M36" s="93">
        <v>3.0192278736085543</v>
      </c>
      <c r="N36" s="91">
        <v>2.8728487432225558</v>
      </c>
      <c r="O36" s="92">
        <v>2.2554876058855866</v>
      </c>
      <c r="P36" s="92">
        <v>1.8581076337699898</v>
      </c>
      <c r="Q36" s="92">
        <v>1.6014601960215424</v>
      </c>
      <c r="R36" s="96">
        <v>1.6014601960215424</v>
      </c>
      <c r="S36" s="97">
        <v>1.2104161987730455</v>
      </c>
      <c r="T36" s="98">
        <v>1.4926470792295143</v>
      </c>
      <c r="U36" s="98">
        <v>1.3043376377049665</v>
      </c>
      <c r="V36" s="98">
        <v>1.5600425372286564</v>
      </c>
      <c r="W36" s="99">
        <v>1.5600425372286564</v>
      </c>
      <c r="X36" s="97">
        <v>2.14</v>
      </c>
      <c r="Y36" s="98">
        <v>2.77</v>
      </c>
      <c r="Z36" s="98">
        <v>3.2958940497874925</v>
      </c>
      <c r="AA36" s="98">
        <v>3.609118093503342</v>
      </c>
      <c r="AB36" s="100">
        <v>3.609118093503342</v>
      </c>
      <c r="AC36" s="97">
        <v>4.8769880536542232</v>
      </c>
      <c r="AD36" s="98">
        <v>5.526212477571308</v>
      </c>
      <c r="AE36" s="98">
        <v>5.5308037640906393</v>
      </c>
      <c r="AF36" s="98">
        <v>5.7859404379831165</v>
      </c>
      <c r="AG36" s="98">
        <v>5.7859404379831165</v>
      </c>
      <c r="AI36" s="91">
        <f t="shared" ref="AI36:AL38" si="27">AI31</f>
        <v>2.6730672171301428</v>
      </c>
      <c r="AJ36" s="92">
        <f t="shared" si="27"/>
        <v>2.7242750416885064</v>
      </c>
      <c r="AK36" s="92">
        <f t="shared" si="27"/>
        <v>2.8227364188111892</v>
      </c>
      <c r="AL36" s="92">
        <f t="shared" si="27"/>
        <v>3.0713400996230655</v>
      </c>
      <c r="AM36" s="93">
        <v>3.0713400996230655</v>
      </c>
      <c r="AN36" s="94">
        <v>3.0320315960376654</v>
      </c>
      <c r="AO36" s="95">
        <v>3.2549096883980555</v>
      </c>
      <c r="AP36" s="95">
        <v>3.3182443601305733</v>
      </c>
      <c r="AQ36" s="95">
        <v>3.0192278736085543</v>
      </c>
      <c r="AR36" s="93">
        <v>3.0192278736085543</v>
      </c>
      <c r="AS36" s="91">
        <v>2.8728487432225558</v>
      </c>
      <c r="AT36" s="92">
        <v>2.2554876058855866</v>
      </c>
      <c r="AU36" s="92">
        <v>1.8581076337699898</v>
      </c>
      <c r="AV36" s="92">
        <v>1.6014601960215424</v>
      </c>
      <c r="AW36" s="96">
        <v>1.6014601960215424</v>
      </c>
      <c r="AX36" s="97">
        <v>1.21</v>
      </c>
      <c r="AY36" s="98">
        <v>1.49</v>
      </c>
      <c r="AZ36" s="98">
        <v>1.3</v>
      </c>
      <c r="BA36" s="98">
        <v>1.56</v>
      </c>
      <c r="BB36" s="99">
        <v>1.56</v>
      </c>
      <c r="BC36" s="97">
        <v>2.23</v>
      </c>
      <c r="BD36" s="98">
        <v>2.83</v>
      </c>
      <c r="BE36" s="98">
        <v>3.2612248772288002</v>
      </c>
      <c r="BF36" s="98">
        <v>3.3117113479187004</v>
      </c>
      <c r="BG36" s="100">
        <v>3.3117113479187004</v>
      </c>
      <c r="BH36" s="97">
        <v>3.7249920453280359</v>
      </c>
      <c r="BI36" s="98">
        <v>3.767578350081358</v>
      </c>
      <c r="BJ36" s="98">
        <v>3.678779091099603</v>
      </c>
      <c r="BK36" s="98">
        <v>3.6330240875412403</v>
      </c>
      <c r="BL36" s="100">
        <v>3.6330240875412403</v>
      </c>
      <c r="BN36" s="97">
        <f t="shared" ref="BN36:BW38" si="28">AX36-AX31</f>
        <v>0</v>
      </c>
      <c r="BO36" s="98">
        <f t="shared" si="28"/>
        <v>0</v>
      </c>
      <c r="BP36" s="98">
        <f t="shared" si="28"/>
        <v>0</v>
      </c>
      <c r="BQ36" s="98">
        <f t="shared" si="28"/>
        <v>0</v>
      </c>
      <c r="BR36" s="99">
        <f t="shared" si="28"/>
        <v>0</v>
      </c>
      <c r="BS36" s="97">
        <f t="shared" si="28"/>
        <v>0</v>
      </c>
      <c r="BT36" s="98">
        <f t="shared" si="28"/>
        <v>0</v>
      </c>
      <c r="BU36" s="98">
        <f t="shared" si="28"/>
        <v>1.1224877228800167E-2</v>
      </c>
      <c r="BV36" s="98">
        <f t="shared" si="28"/>
        <v>5.1711347918700579E-2</v>
      </c>
      <c r="BW36" s="100">
        <f t="shared" si="28"/>
        <v>5.1711347918700579E-2</v>
      </c>
      <c r="BX36" s="97">
        <f t="shared" si="22"/>
        <v>0.20499204532803583</v>
      </c>
      <c r="BY36" s="98">
        <f t="shared" si="23"/>
        <v>0.31757835008135782</v>
      </c>
      <c r="BZ36" s="98">
        <f t="shared" si="24"/>
        <v>0.3287790910996029</v>
      </c>
      <c r="CA36" s="98">
        <f t="shared" si="25"/>
        <v>0.38302408754124029</v>
      </c>
      <c r="CB36" s="100">
        <f t="shared" si="26"/>
        <v>0.38302408754124029</v>
      </c>
    </row>
    <row r="37" spans="2:80" x14ac:dyDescent="0.25">
      <c r="B37" s="101" t="s">
        <v>52</v>
      </c>
      <c r="C37" s="90" t="s">
        <v>50</v>
      </c>
      <c r="D37" s="91">
        <v>5.1075357755206552</v>
      </c>
      <c r="E37" s="92">
        <v>2.880024027721606</v>
      </c>
      <c r="F37" s="92">
        <v>2.3965654809845027</v>
      </c>
      <c r="G37" s="92">
        <v>3.361757902757434</v>
      </c>
      <c r="H37" s="93">
        <v>3.361757902757434</v>
      </c>
      <c r="I37" s="94">
        <v>3.2527084301566811</v>
      </c>
      <c r="J37" s="95">
        <v>1.8856085163703629</v>
      </c>
      <c r="K37" s="95">
        <v>1.8802023171649251</v>
      </c>
      <c r="L37" s="95">
        <v>0.50819053677475523</v>
      </c>
      <c r="M37" s="93">
        <v>0.50819053677475523</v>
      </c>
      <c r="N37" s="91">
        <v>0.15613418453961359</v>
      </c>
      <c r="O37" s="92">
        <v>0.52485964507622551</v>
      </c>
      <c r="P37" s="92">
        <v>0.63427378347007402</v>
      </c>
      <c r="Q37" s="92">
        <v>0.25185875209163822</v>
      </c>
      <c r="R37" s="96">
        <v>0.25185875209163822</v>
      </c>
      <c r="S37" s="97">
        <v>0.87685582847716326</v>
      </c>
      <c r="T37" s="98">
        <v>0.49314219514806634</v>
      </c>
      <c r="U37" s="98">
        <v>0.98903950444466648</v>
      </c>
      <c r="V37" s="98">
        <v>1.7899705399816668</v>
      </c>
      <c r="W37" s="99">
        <v>1.7899705399816668</v>
      </c>
      <c r="X37" s="97">
        <v>2.38</v>
      </c>
      <c r="Y37" s="98">
        <v>3.26</v>
      </c>
      <c r="Z37" s="98">
        <v>3.26</v>
      </c>
      <c r="AA37" s="98">
        <v>3.13</v>
      </c>
      <c r="AB37" s="100">
        <v>3.13</v>
      </c>
      <c r="AC37" s="97">
        <v>2.93</v>
      </c>
      <c r="AD37" s="98">
        <v>2.48</v>
      </c>
      <c r="AE37" s="98">
        <v>2.64</v>
      </c>
      <c r="AF37" s="98">
        <v>3.1</v>
      </c>
      <c r="AG37" s="98">
        <v>3.1</v>
      </c>
      <c r="AI37" s="91">
        <f t="shared" si="27"/>
        <v>5.1075357755206552</v>
      </c>
      <c r="AJ37" s="92">
        <f t="shared" si="27"/>
        <v>2.880024027721606</v>
      </c>
      <c r="AK37" s="92">
        <f t="shared" si="27"/>
        <v>2.3965654809845027</v>
      </c>
      <c r="AL37" s="92">
        <f t="shared" si="27"/>
        <v>3.361757902757434</v>
      </c>
      <c r="AM37" s="93">
        <v>3.361757902757434</v>
      </c>
      <c r="AN37" s="94">
        <v>3.2527084301566811</v>
      </c>
      <c r="AO37" s="95">
        <v>1.8856085163703629</v>
      </c>
      <c r="AP37" s="95">
        <v>1.8802023171649251</v>
      </c>
      <c r="AQ37" s="95">
        <v>0.50819053677475523</v>
      </c>
      <c r="AR37" s="93">
        <v>0.50819053677475523</v>
      </c>
      <c r="AS37" s="91">
        <v>0.15613418453961359</v>
      </c>
      <c r="AT37" s="92">
        <v>0.52485964507622551</v>
      </c>
      <c r="AU37" s="92">
        <v>0.63427378347007402</v>
      </c>
      <c r="AV37" s="92">
        <v>0.25185875209163822</v>
      </c>
      <c r="AW37" s="96">
        <v>0.25185875209163822</v>
      </c>
      <c r="AX37" s="97">
        <v>0.88</v>
      </c>
      <c r="AY37" s="98">
        <v>0.49</v>
      </c>
      <c r="AZ37" s="98">
        <v>0.99</v>
      </c>
      <c r="BA37" s="98">
        <v>1.79</v>
      </c>
      <c r="BB37" s="99">
        <v>1.79</v>
      </c>
      <c r="BC37" s="97">
        <v>2.38</v>
      </c>
      <c r="BD37" s="98">
        <v>3.25</v>
      </c>
      <c r="BE37" s="98">
        <v>3.25</v>
      </c>
      <c r="BF37" s="98">
        <v>3.13</v>
      </c>
      <c r="BG37" s="100">
        <v>3.13</v>
      </c>
      <c r="BH37" s="97">
        <v>2.93</v>
      </c>
      <c r="BI37" s="98">
        <v>2.4900000000000002</v>
      </c>
      <c r="BJ37" s="98">
        <v>2.64</v>
      </c>
      <c r="BK37" s="98">
        <v>3.1</v>
      </c>
      <c r="BL37" s="100">
        <v>3.1</v>
      </c>
      <c r="BN37" s="97">
        <f t="shared" si="28"/>
        <v>0</v>
      </c>
      <c r="BO37" s="98">
        <f t="shared" si="28"/>
        <v>0</v>
      </c>
      <c r="BP37" s="98">
        <f t="shared" si="28"/>
        <v>0</v>
      </c>
      <c r="BQ37" s="98">
        <f t="shared" si="28"/>
        <v>0</v>
      </c>
      <c r="BR37" s="99">
        <f t="shared" si="28"/>
        <v>0</v>
      </c>
      <c r="BS37" s="97">
        <f t="shared" si="28"/>
        <v>0</v>
      </c>
      <c r="BT37" s="98">
        <f t="shared" si="28"/>
        <v>0</v>
      </c>
      <c r="BU37" s="98">
        <f t="shared" si="28"/>
        <v>0</v>
      </c>
      <c r="BV37" s="98">
        <f t="shared" si="28"/>
        <v>0</v>
      </c>
      <c r="BW37" s="100">
        <f t="shared" si="28"/>
        <v>0</v>
      </c>
      <c r="BX37" s="97">
        <f t="shared" si="22"/>
        <v>0</v>
      </c>
      <c r="BY37" s="98">
        <f t="shared" si="23"/>
        <v>0</v>
      </c>
      <c r="BZ37" s="98">
        <f t="shared" si="24"/>
        <v>0</v>
      </c>
      <c r="CA37" s="98">
        <f t="shared" si="25"/>
        <v>0</v>
      </c>
      <c r="CB37" s="100">
        <f t="shared" si="26"/>
        <v>0</v>
      </c>
    </row>
    <row r="38" spans="2:80" x14ac:dyDescent="0.25">
      <c r="B38" s="101" t="s">
        <v>53</v>
      </c>
      <c r="C38" s="90" t="s">
        <v>50</v>
      </c>
      <c r="D38" s="91">
        <v>4.0571207104322937</v>
      </c>
      <c r="E38" s="92">
        <v>4.5954443215568297</v>
      </c>
      <c r="F38" s="92">
        <v>3.7518427518427711</v>
      </c>
      <c r="G38" s="92">
        <v>3.387809894454219</v>
      </c>
      <c r="H38" s="93">
        <v>3.387809894454219</v>
      </c>
      <c r="I38" s="94">
        <v>0.1630544780400367</v>
      </c>
      <c r="J38" s="95">
        <v>4.912378666730044</v>
      </c>
      <c r="K38" s="95">
        <v>5.4897431646904638</v>
      </c>
      <c r="L38" s="95">
        <v>4.3037458992373878</v>
      </c>
      <c r="M38" s="93">
        <v>4.3037458992373878</v>
      </c>
      <c r="N38" s="91">
        <v>6.4761702069148441</v>
      </c>
      <c r="O38" s="92">
        <v>2.3177398002575123</v>
      </c>
      <c r="P38" s="92">
        <v>0.54672268588313866</v>
      </c>
      <c r="Q38" s="92">
        <v>3.6212022060125193</v>
      </c>
      <c r="R38" s="96">
        <v>3.6212022060125193</v>
      </c>
      <c r="S38" s="97">
        <v>2.4856193976008356</v>
      </c>
      <c r="T38" s="98">
        <v>1.5978908770137412</v>
      </c>
      <c r="U38" s="98">
        <v>3.505234551532288</v>
      </c>
      <c r="V38" s="98">
        <v>3.1999929462165566</v>
      </c>
      <c r="W38" s="99">
        <v>3.1999929462165566</v>
      </c>
      <c r="X38" s="97">
        <v>3.11</v>
      </c>
      <c r="Y38" s="98">
        <v>5.03</v>
      </c>
      <c r="Z38" s="98">
        <v>5.03</v>
      </c>
      <c r="AA38" s="98">
        <v>3.66</v>
      </c>
      <c r="AB38" s="100">
        <v>3.66</v>
      </c>
      <c r="AC38" s="97">
        <v>3.77</v>
      </c>
      <c r="AD38" s="98">
        <v>4.42</v>
      </c>
      <c r="AE38" s="98">
        <v>4.04</v>
      </c>
      <c r="AF38" s="98">
        <v>3.36</v>
      </c>
      <c r="AG38" s="98">
        <v>3.36</v>
      </c>
      <c r="AI38" s="91">
        <f t="shared" si="27"/>
        <v>4.0571207104322937</v>
      </c>
      <c r="AJ38" s="92">
        <f t="shared" si="27"/>
        <v>4.5954443215568297</v>
      </c>
      <c r="AK38" s="92">
        <f t="shared" si="27"/>
        <v>3.7518427518427711</v>
      </c>
      <c r="AL38" s="92">
        <f t="shared" si="27"/>
        <v>3.387809894454219</v>
      </c>
      <c r="AM38" s="93">
        <v>3.387809894454219</v>
      </c>
      <c r="AN38" s="94">
        <v>0.1630544780400367</v>
      </c>
      <c r="AO38" s="95">
        <v>4.912378666730044</v>
      </c>
      <c r="AP38" s="95">
        <v>5.4897431646904638</v>
      </c>
      <c r="AQ38" s="95">
        <v>4.3037458992373878</v>
      </c>
      <c r="AR38" s="93">
        <v>4.3037458992373878</v>
      </c>
      <c r="AS38" s="91">
        <v>6.4761702069148441</v>
      </c>
      <c r="AT38" s="92">
        <v>2.3177398002575123</v>
      </c>
      <c r="AU38" s="92">
        <v>0.54672268588313866</v>
      </c>
      <c r="AV38" s="92">
        <v>3.6212022060125193</v>
      </c>
      <c r="AW38" s="96">
        <v>3.6212022060125193</v>
      </c>
      <c r="AX38" s="97">
        <v>2.4900000000000002</v>
      </c>
      <c r="AY38" s="98">
        <v>1.6</v>
      </c>
      <c r="AZ38" s="98">
        <v>3.51</v>
      </c>
      <c r="BA38" s="98">
        <v>3.2</v>
      </c>
      <c r="BB38" s="99">
        <v>3.2</v>
      </c>
      <c r="BC38" s="97">
        <v>2.48</v>
      </c>
      <c r="BD38" s="98">
        <v>5.15</v>
      </c>
      <c r="BE38" s="98">
        <v>5.03</v>
      </c>
      <c r="BF38" s="98">
        <v>3.66</v>
      </c>
      <c r="BG38" s="100">
        <v>3.66</v>
      </c>
      <c r="BH38" s="97">
        <v>3.91</v>
      </c>
      <c r="BI38" s="98">
        <v>4.3600000000000003</v>
      </c>
      <c r="BJ38" s="98">
        <v>4.04</v>
      </c>
      <c r="BK38" s="98">
        <v>3.36</v>
      </c>
      <c r="BL38" s="100">
        <v>3.36</v>
      </c>
      <c r="BN38" s="97">
        <f t="shared" si="28"/>
        <v>0</v>
      </c>
      <c r="BO38" s="98">
        <f t="shared" si="28"/>
        <v>0</v>
      </c>
      <c r="BP38" s="98">
        <f t="shared" si="28"/>
        <v>0</v>
      </c>
      <c r="BQ38" s="98">
        <f t="shared" si="28"/>
        <v>0</v>
      </c>
      <c r="BR38" s="99">
        <f t="shared" si="28"/>
        <v>0</v>
      </c>
      <c r="BS38" s="97">
        <f t="shared" si="28"/>
        <v>0</v>
      </c>
      <c r="BT38" s="98">
        <f t="shared" si="28"/>
        <v>0</v>
      </c>
      <c r="BU38" s="98">
        <f t="shared" si="28"/>
        <v>0</v>
      </c>
      <c r="BV38" s="98">
        <f t="shared" si="28"/>
        <v>0</v>
      </c>
      <c r="BW38" s="100">
        <f t="shared" si="28"/>
        <v>0</v>
      </c>
      <c r="BX38" s="97">
        <f t="shared" si="22"/>
        <v>0</v>
      </c>
      <c r="BY38" s="98">
        <f t="shared" si="23"/>
        <v>0</v>
      </c>
      <c r="BZ38" s="98">
        <f t="shared" si="24"/>
        <v>0</v>
      </c>
      <c r="CA38" s="98">
        <f t="shared" si="25"/>
        <v>0</v>
      </c>
      <c r="CB38" s="100">
        <f t="shared" si="26"/>
        <v>0</v>
      </c>
    </row>
    <row r="40" spans="2:80" x14ac:dyDescent="0.25">
      <c r="Z40" s="84"/>
      <c r="AA40" s="84"/>
      <c r="AE40" s="84"/>
      <c r="AF40" s="8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5"/>
  <sheetViews>
    <sheetView topLeftCell="A4" workbookViewId="0">
      <selection activeCell="B8" sqref="B8:K15"/>
    </sheetView>
  </sheetViews>
  <sheetFormatPr defaultRowHeight="15" x14ac:dyDescent="0.25"/>
  <sheetData>
    <row r="1" spans="1:17" x14ac:dyDescent="0.25">
      <c r="A1" s="115" t="s">
        <v>64</v>
      </c>
    </row>
    <row r="3" spans="1:17" x14ac:dyDescent="0.25">
      <c r="B3" s="115" t="s">
        <v>54</v>
      </c>
      <c r="C3" s="115" t="s">
        <v>55</v>
      </c>
      <c r="D3" s="115" t="s">
        <v>56</v>
      </c>
      <c r="E3" s="115" t="s">
        <v>57</v>
      </c>
      <c r="F3" s="115" t="s">
        <v>58</v>
      </c>
      <c r="G3" s="115" t="s">
        <v>59</v>
      </c>
      <c r="H3" s="115" t="s">
        <v>60</v>
      </c>
      <c r="I3" s="115" t="s">
        <v>61</v>
      </c>
      <c r="J3" s="115" t="s">
        <v>62</v>
      </c>
      <c r="K3" s="115" t="s">
        <v>63</v>
      </c>
      <c r="N3" s="115" t="s">
        <v>65</v>
      </c>
      <c r="O3" s="115" t="s">
        <v>66</v>
      </c>
      <c r="P3" s="115" t="s">
        <v>67</v>
      </c>
      <c r="Q3" s="115" t="s">
        <v>68</v>
      </c>
    </row>
    <row r="4" spans="1:17" x14ac:dyDescent="0.25">
      <c r="A4" s="120" t="str">
        <f t="array" ref="A4:A7">TRANSPOSE('Copas Tabel'!AX4:BA4)</f>
        <v>Q1-21</v>
      </c>
      <c r="B4" s="109">
        <f t="array" ref="B4:B7">TRANSPOSE('Copas Tabel'!AX14:BA14)</f>
        <v>-0.7</v>
      </c>
      <c r="C4" s="109">
        <f t="array" ref="C4:D7">TRANSPOSE('Copas Tabel'!AX16:BA17)</f>
        <v>-2.21</v>
      </c>
      <c r="D4" s="109">
        <v>-3.69</v>
      </c>
      <c r="E4" s="122">
        <f t="array" ref="E4:E7">TRANSPOSE('Copas Tabel'!AX18:BA18)</f>
        <v>2.5499999999999998</v>
      </c>
      <c r="F4" s="105">
        <f t="array" ref="F4:F7">TRANSPOSE('Copas Tabel'!AX21:BA21)</f>
        <v>1.44</v>
      </c>
      <c r="G4" s="105">
        <f>F4</f>
        <v>1.44</v>
      </c>
      <c r="H4" s="113">
        <f t="array" ref="H4:H7">TRANSPOSE('Copas Tabel'!AX22:BA22)</f>
        <v>-0.74</v>
      </c>
      <c r="I4" s="113">
        <f>H4</f>
        <v>-0.74</v>
      </c>
      <c r="J4" s="117">
        <f t="array" ref="J4:K7">TRANSPOSE('Copas Tabel'!AX26:BA27)</f>
        <v>6.94</v>
      </c>
      <c r="K4" s="112">
        <v>4.41</v>
      </c>
      <c r="M4" s="120" t="str">
        <f t="array" ref="M4:M7">TRANSPOSE('Copas Tabel'!AX4:BA4)</f>
        <v>Q1-21</v>
      </c>
      <c r="N4" s="108">
        <f t="array" ref="N4:Q7">TRANSPOSE('Copas Tabel'!AX30:BA33)</f>
        <v>1.37</v>
      </c>
      <c r="O4" s="108">
        <v>1.21</v>
      </c>
      <c r="P4" s="108">
        <v>0.88</v>
      </c>
      <c r="Q4" s="108">
        <v>2.4900000000000002</v>
      </c>
    </row>
    <row r="5" spans="1:17" x14ac:dyDescent="0.25">
      <c r="A5" s="120" t="str">
        <v>Q2-21</v>
      </c>
      <c r="B5" s="109">
        <v>7.07</v>
      </c>
      <c r="C5" s="109">
        <v>5.96</v>
      </c>
      <c r="D5" s="109">
        <v>3.99</v>
      </c>
      <c r="E5" s="122">
        <v>8.06</v>
      </c>
      <c r="F5" s="105">
        <v>18.5</v>
      </c>
      <c r="G5" s="105">
        <f t="shared" ref="G5:G15" si="0">F5</f>
        <v>18.5</v>
      </c>
      <c r="H5" s="113">
        <v>4.3600000000000003</v>
      </c>
      <c r="I5" s="113">
        <f t="shared" ref="I5:I15" si="1">H5</f>
        <v>4.3600000000000003</v>
      </c>
      <c r="J5" s="117">
        <v>31.5</v>
      </c>
      <c r="K5" s="112">
        <v>31.84</v>
      </c>
      <c r="M5" s="120" t="str">
        <v>Q2-21</v>
      </c>
      <c r="N5" s="108">
        <v>1.33</v>
      </c>
      <c r="O5" s="108">
        <v>1.49</v>
      </c>
      <c r="P5" s="108">
        <v>0.49</v>
      </c>
      <c r="Q5" s="108">
        <v>1.6</v>
      </c>
    </row>
    <row r="6" spans="1:17" x14ac:dyDescent="0.25">
      <c r="A6" s="120" t="str">
        <v>Q3-21</v>
      </c>
      <c r="B6" s="109">
        <v>3.51</v>
      </c>
      <c r="C6" s="109">
        <v>1.02</v>
      </c>
      <c r="D6" s="109">
        <v>2.79</v>
      </c>
      <c r="E6" s="122">
        <v>0.62</v>
      </c>
      <c r="F6" s="105">
        <v>4.96</v>
      </c>
      <c r="G6" s="105">
        <f t="shared" si="0"/>
        <v>4.96</v>
      </c>
      <c r="H6" s="113">
        <v>3.36</v>
      </c>
      <c r="I6" s="113">
        <f t="shared" si="1"/>
        <v>3.36</v>
      </c>
      <c r="J6" s="117">
        <v>29.16</v>
      </c>
      <c r="K6" s="112">
        <v>29.95</v>
      </c>
      <c r="M6" s="120" t="str">
        <v>Q3-21</v>
      </c>
      <c r="N6" s="108">
        <v>1.6</v>
      </c>
      <c r="O6" s="108">
        <v>1.3</v>
      </c>
      <c r="P6" s="108">
        <v>0.99</v>
      </c>
      <c r="Q6" s="108">
        <v>3.51</v>
      </c>
    </row>
    <row r="7" spans="1:17" x14ac:dyDescent="0.25">
      <c r="A7" s="120" t="str">
        <v>Q4-21</v>
      </c>
      <c r="B7" s="109">
        <v>5.0199999999999996</v>
      </c>
      <c r="C7" s="109">
        <v>3.55</v>
      </c>
      <c r="D7" s="109">
        <v>3.29</v>
      </c>
      <c r="E7" s="122">
        <v>5.25</v>
      </c>
      <c r="F7" s="105">
        <v>10.4</v>
      </c>
      <c r="G7" s="105">
        <f t="shared" si="0"/>
        <v>10.4</v>
      </c>
      <c r="H7" s="113">
        <v>2.48</v>
      </c>
      <c r="I7" s="113">
        <f t="shared" si="1"/>
        <v>2.48</v>
      </c>
      <c r="J7" s="117">
        <v>29.83</v>
      </c>
      <c r="K7" s="112">
        <v>29.6</v>
      </c>
      <c r="M7" s="120" t="str">
        <v>Q4-21</v>
      </c>
      <c r="N7" s="108">
        <v>1.87</v>
      </c>
      <c r="O7" s="108">
        <v>1.56</v>
      </c>
      <c r="P7" s="108">
        <v>1.79</v>
      </c>
      <c r="Q7" s="108">
        <v>3.2</v>
      </c>
    </row>
    <row r="8" spans="1:17" x14ac:dyDescent="0.25">
      <c r="A8" s="121" t="str">
        <f t="array" ref="A8:A11">TRANSPOSE('Copas Tabel'!BC4:BF4)</f>
        <v>Q1-22</v>
      </c>
      <c r="B8" s="107">
        <f t="array" ref="B8:B11">TRANSPOSE('Copas Tabel'!BC14:BF14)</f>
        <v>4.57</v>
      </c>
      <c r="C8" s="107">
        <f t="array" ref="C8:D11">TRANSPOSE('Copas Tabel'!BC16:BF17)</f>
        <v>3.69</v>
      </c>
      <c r="D8" s="107">
        <v>4.32</v>
      </c>
      <c r="E8" s="110">
        <f t="array" ref="E8:E11">TRANSPOSE('Copas Tabel'!BC18:BF18)</f>
        <v>1.75</v>
      </c>
      <c r="F8" s="106">
        <f t="array" ref="F8:F11">TRANSPOSE('Copas Tabel'!BC21:BF21)</f>
        <v>12</v>
      </c>
      <c r="G8" s="106">
        <f t="shared" si="0"/>
        <v>12</v>
      </c>
      <c r="H8" s="104">
        <f t="array" ref="H8:H11">TRANSPOSE('Copas Tabel'!BC22:BF22)</f>
        <v>1.5</v>
      </c>
      <c r="I8" s="104">
        <f t="shared" si="1"/>
        <v>1.5</v>
      </c>
      <c r="J8" s="119">
        <f t="array" ref="J8:K11">TRANSPOSE('Copas Tabel'!BC26:BF27)</f>
        <v>14.22</v>
      </c>
      <c r="K8" s="118">
        <v>13.45</v>
      </c>
      <c r="M8" s="121" t="str">
        <f t="array" ref="M8:M11">TRANSPOSE('Copas Tabel'!BC4:BF4)</f>
        <v>Q1-22</v>
      </c>
      <c r="N8" s="124">
        <f t="array" ref="N8:Q11">TRANSPOSE('Copas Tabel'!BC30:BF33)</f>
        <v>2.2999999999999998</v>
      </c>
      <c r="O8" s="124">
        <v>2.23</v>
      </c>
      <c r="P8" s="124">
        <v>2.38</v>
      </c>
      <c r="Q8" s="124">
        <v>2.48</v>
      </c>
    </row>
    <row r="9" spans="1:17" x14ac:dyDescent="0.25">
      <c r="A9" s="121" t="str">
        <v>Q2-22</v>
      </c>
      <c r="B9" s="107">
        <v>5.0999999999999996</v>
      </c>
      <c r="C9" s="107">
        <v>4.37</v>
      </c>
      <c r="D9" s="107">
        <v>4.33</v>
      </c>
      <c r="E9" s="110">
        <v>6.01</v>
      </c>
      <c r="F9" s="106">
        <v>10.15</v>
      </c>
      <c r="G9" s="106">
        <f t="shared" si="0"/>
        <v>10.15</v>
      </c>
      <c r="H9" s="104">
        <v>3.28</v>
      </c>
      <c r="I9" s="104">
        <f t="shared" si="1"/>
        <v>3.28</v>
      </c>
      <c r="J9" s="119">
        <v>4.75</v>
      </c>
      <c r="K9" s="118">
        <v>3.96</v>
      </c>
      <c r="M9" s="121" t="str">
        <v>Q2-22</v>
      </c>
      <c r="N9" s="124">
        <v>3.29</v>
      </c>
      <c r="O9" s="124">
        <v>2.83</v>
      </c>
      <c r="P9" s="124">
        <v>3.25</v>
      </c>
      <c r="Q9" s="124">
        <v>5.15</v>
      </c>
    </row>
    <row r="10" spans="1:17" x14ac:dyDescent="0.25">
      <c r="A10" s="121" t="str">
        <v>Q3-22</v>
      </c>
      <c r="B10" s="107">
        <v>5.43</v>
      </c>
      <c r="C10" s="107">
        <v>5.86</v>
      </c>
      <c r="D10" s="107">
        <v>5.36</v>
      </c>
      <c r="E10" s="110">
        <v>1.55</v>
      </c>
      <c r="F10" s="106">
        <v>7.84</v>
      </c>
      <c r="G10" s="106">
        <f t="shared" si="0"/>
        <v>7.84</v>
      </c>
      <c r="H10" s="104">
        <v>6.14</v>
      </c>
      <c r="I10" s="104">
        <f t="shared" si="1"/>
        <v>6.14</v>
      </c>
      <c r="J10" s="119">
        <v>3.99</v>
      </c>
      <c r="K10" s="118">
        <v>6.36</v>
      </c>
      <c r="M10" s="121" t="str">
        <v>Q3-22</v>
      </c>
      <c r="N10" s="124">
        <v>3.55</v>
      </c>
      <c r="O10" s="124">
        <v>3.25</v>
      </c>
      <c r="P10" s="124">
        <v>3.25</v>
      </c>
      <c r="Q10" s="124">
        <v>5.03</v>
      </c>
    </row>
    <row r="11" spans="1:17" x14ac:dyDescent="0.25">
      <c r="A11" s="121" t="str">
        <v>Q4-22</v>
      </c>
      <c r="B11" s="107">
        <v>5.22</v>
      </c>
      <c r="C11" s="107">
        <v>5.23</v>
      </c>
      <c r="D11" s="107">
        <v>5.28</v>
      </c>
      <c r="E11" s="110">
        <v>3.85</v>
      </c>
      <c r="F11" s="106">
        <v>8.44</v>
      </c>
      <c r="G11" s="106">
        <f t="shared" si="0"/>
        <v>8.44</v>
      </c>
      <c r="H11" s="104">
        <v>6.47</v>
      </c>
      <c r="I11" s="104">
        <f t="shared" si="1"/>
        <v>6.47</v>
      </c>
      <c r="J11" s="119">
        <v>4.71</v>
      </c>
      <c r="K11" s="118">
        <v>6.9</v>
      </c>
      <c r="M11" s="121" t="str">
        <v>Q4-22</v>
      </c>
      <c r="N11" s="124">
        <v>3.29</v>
      </c>
      <c r="O11" s="124">
        <v>3.26</v>
      </c>
      <c r="P11" s="124">
        <v>3.13</v>
      </c>
      <c r="Q11" s="124">
        <v>3.66</v>
      </c>
    </row>
    <row r="12" spans="1:17" x14ac:dyDescent="0.25">
      <c r="A12" s="121" t="str">
        <f t="array" ref="A12:A15">TRANSPOSE('Copas Tabel'!BH4:BK4)</f>
        <v>Q1-23</v>
      </c>
      <c r="B12" s="122">
        <f t="array" ref="B12:B15">TRANSPOSE('Copas Tabel'!BH14:BK14)</f>
        <v>5.25</v>
      </c>
      <c r="C12" s="122">
        <f t="array" ref="C12:D15">TRANSPOSE('Copas Tabel'!BH16:BK17)</f>
        <v>5.16</v>
      </c>
      <c r="D12" s="122">
        <v>9.1199999999999992</v>
      </c>
      <c r="E12" s="376">
        <f t="array" ref="E12:E15">TRANSPOSE('Copas Tabel'!BH18:BK18)</f>
        <v>3.93</v>
      </c>
      <c r="F12" s="113">
        <f t="array" ref="F12:F15">TRANSPOSE('Copas Tabel'!BH21:BK21)</f>
        <v>9.7799999999999994</v>
      </c>
      <c r="G12" s="113">
        <f t="shared" si="0"/>
        <v>9.7799999999999994</v>
      </c>
      <c r="H12" s="377">
        <f t="array" ref="H12:H15">TRANSPOSE('Copas Tabel'!BH22:BK22)</f>
        <v>7.03</v>
      </c>
      <c r="I12" s="377">
        <f t="shared" si="1"/>
        <v>7.03</v>
      </c>
      <c r="J12" s="347">
        <f t="array" ref="J12:K15">TRANSPOSE('Copas Tabel'!BH26:BK27)</f>
        <v>6.02</v>
      </c>
      <c r="K12" s="378">
        <v>7.94</v>
      </c>
      <c r="M12" s="121" t="str">
        <f t="array" ref="M12:M15">TRANSPOSE('Copas Tabel'!BH4:BK4)</f>
        <v>Q1-23</v>
      </c>
      <c r="N12" s="375">
        <f t="array" ref="N12:Q15">TRANSPOSE('Copas Tabel'!BH30:BK33)</f>
        <v>3.48</v>
      </c>
      <c r="O12" s="375">
        <v>3.52</v>
      </c>
      <c r="P12" s="375">
        <v>2.93</v>
      </c>
      <c r="Q12" s="375">
        <v>3.91</v>
      </c>
    </row>
    <row r="13" spans="1:17" x14ac:dyDescent="0.25">
      <c r="A13" s="121" t="str">
        <v>Q2-23</v>
      </c>
      <c r="B13" s="122">
        <v>5.26</v>
      </c>
      <c r="C13" s="122">
        <v>5.24</v>
      </c>
      <c r="D13" s="122">
        <v>7.92</v>
      </c>
      <c r="E13" s="376">
        <v>3.08</v>
      </c>
      <c r="F13" s="113">
        <v>10.11</v>
      </c>
      <c r="G13" s="113">
        <f t="shared" si="0"/>
        <v>10.11</v>
      </c>
      <c r="H13" s="377">
        <v>7.44</v>
      </c>
      <c r="I13" s="377">
        <f t="shared" si="1"/>
        <v>7.44</v>
      </c>
      <c r="J13" s="347">
        <v>6.36</v>
      </c>
      <c r="K13" s="378">
        <v>8.31</v>
      </c>
      <c r="M13" s="121" t="str">
        <v>Q2-23</v>
      </c>
      <c r="N13" s="375">
        <v>3.43</v>
      </c>
      <c r="O13" s="375">
        <v>3.45</v>
      </c>
      <c r="P13" s="375">
        <v>2.4900000000000002</v>
      </c>
      <c r="Q13" s="375">
        <v>4.3600000000000003</v>
      </c>
    </row>
    <row r="14" spans="1:17" x14ac:dyDescent="0.25">
      <c r="A14" s="121" t="str">
        <v>Q3-23</v>
      </c>
      <c r="B14" s="122">
        <v>5.31</v>
      </c>
      <c r="C14" s="122">
        <v>5.33</v>
      </c>
      <c r="D14" s="122">
        <v>7.07</v>
      </c>
      <c r="E14" s="376">
        <v>2.08</v>
      </c>
      <c r="F14" s="113">
        <v>10.42</v>
      </c>
      <c r="G14" s="113">
        <f t="shared" si="0"/>
        <v>10.42</v>
      </c>
      <c r="H14" s="377">
        <v>7.73</v>
      </c>
      <c r="I14" s="377">
        <f t="shared" si="1"/>
        <v>7.73</v>
      </c>
      <c r="J14" s="347">
        <v>6.64</v>
      </c>
      <c r="K14" s="378">
        <v>9.5299999999999994</v>
      </c>
      <c r="M14" s="121" t="str">
        <v>Q3-23</v>
      </c>
      <c r="N14" s="375">
        <v>3.34</v>
      </c>
      <c r="O14" s="375">
        <v>3.35</v>
      </c>
      <c r="P14" s="375">
        <v>2.64</v>
      </c>
      <c r="Q14" s="375">
        <v>4.04</v>
      </c>
    </row>
    <row r="15" spans="1:17" x14ac:dyDescent="0.25">
      <c r="A15" s="121" t="str">
        <v>Q4-23</v>
      </c>
      <c r="B15" s="122">
        <v>5.14</v>
      </c>
      <c r="C15" s="122">
        <v>5.0999999999999996</v>
      </c>
      <c r="D15" s="122">
        <v>8.3800000000000008</v>
      </c>
      <c r="E15" s="376">
        <v>1.4</v>
      </c>
      <c r="F15" s="113">
        <v>9.3800000000000008</v>
      </c>
      <c r="G15" s="113">
        <f t="shared" si="0"/>
        <v>9.3800000000000008</v>
      </c>
      <c r="H15" s="377">
        <v>7.69</v>
      </c>
      <c r="I15" s="377">
        <f t="shared" si="1"/>
        <v>7.69</v>
      </c>
      <c r="J15" s="347">
        <v>7.03</v>
      </c>
      <c r="K15" s="378">
        <v>8.77</v>
      </c>
      <c r="M15" s="121" t="str">
        <v>Q4-23</v>
      </c>
      <c r="N15" s="375">
        <v>3.24</v>
      </c>
      <c r="O15" s="375">
        <v>3.25</v>
      </c>
      <c r="P15" s="375">
        <v>3.1</v>
      </c>
      <c r="Q15" s="375">
        <v>3.36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R45"/>
  <sheetViews>
    <sheetView zoomScale="85" zoomScaleNormal="85" workbookViewId="0">
      <selection activeCell="G16" sqref="G16:G17"/>
    </sheetView>
  </sheetViews>
  <sheetFormatPr defaultRowHeight="15" x14ac:dyDescent="0.25"/>
  <cols>
    <col min="1" max="1" width="9.140625" customWidth="1"/>
    <col min="2" max="2" width="24.85546875" bestFit="1" customWidth="1"/>
    <col min="19" max="19" width="1.42578125" customWidth="1"/>
    <col min="22" max="22" width="1.140625" customWidth="1"/>
    <col min="25" max="25" width="1" customWidth="1"/>
    <col min="28" max="28" width="0.85546875" customWidth="1"/>
    <col min="32" max="32" width="0" hidden="1" customWidth="1"/>
    <col min="33" max="33" width="9.7109375" bestFit="1" customWidth="1"/>
    <col min="35" max="35" width="0" hidden="1" customWidth="1"/>
    <col min="38" max="39" width="0" hidden="1" customWidth="1"/>
    <col min="47" max="47" width="15.28515625" bestFit="1" customWidth="1"/>
  </cols>
  <sheetData>
    <row r="1" spans="1:70" x14ac:dyDescent="0.25">
      <c r="A1" s="115" t="s">
        <v>122</v>
      </c>
      <c r="P1" s="115" t="s">
        <v>146</v>
      </c>
      <c r="AD1" s="115" t="s">
        <v>165</v>
      </c>
      <c r="AU1" s="115" t="s">
        <v>180</v>
      </c>
      <c r="BP1" s="115" t="s">
        <v>196</v>
      </c>
    </row>
    <row r="2" spans="1:70" ht="15.75" x14ac:dyDescent="0.25">
      <c r="A2" s="148"/>
      <c r="B2" s="148"/>
      <c r="C2" s="148">
        <v>2021</v>
      </c>
      <c r="D2" s="148"/>
      <c r="E2" s="148"/>
      <c r="F2" s="148"/>
      <c r="G2" s="148">
        <v>2022</v>
      </c>
      <c r="H2" s="148"/>
      <c r="I2" s="148"/>
      <c r="J2" s="148"/>
      <c r="K2" s="148">
        <v>2023</v>
      </c>
      <c r="L2" s="148"/>
      <c r="M2" s="148"/>
      <c r="N2" s="148"/>
      <c r="P2" s="388">
        <v>2021</v>
      </c>
      <c r="Q2" s="386" t="s">
        <v>147</v>
      </c>
      <c r="R2" s="387"/>
      <c r="S2" s="388"/>
      <c r="T2" s="386" t="s">
        <v>148</v>
      </c>
      <c r="U2" s="387"/>
      <c r="V2" s="388"/>
      <c r="W2" s="386" t="s">
        <v>149</v>
      </c>
      <c r="X2" s="387"/>
      <c r="Y2" s="388"/>
      <c r="Z2" s="386" t="s">
        <v>150</v>
      </c>
      <c r="AA2" s="387"/>
      <c r="AB2" s="388"/>
      <c r="AD2" s="391" t="s">
        <v>166</v>
      </c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U2" t="s">
        <v>181</v>
      </c>
      <c r="AV2" t="s">
        <v>182</v>
      </c>
      <c r="AW2" t="s">
        <v>16</v>
      </c>
      <c r="AX2" t="s">
        <v>17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D2" t="s">
        <v>23</v>
      </c>
      <c r="BE2" t="s">
        <v>298</v>
      </c>
      <c r="BF2" t="s">
        <v>299</v>
      </c>
      <c r="BG2" t="s">
        <v>300</v>
      </c>
      <c r="BH2" t="s">
        <v>301</v>
      </c>
      <c r="BI2">
        <v>2021</v>
      </c>
      <c r="BK2">
        <v>2022</v>
      </c>
      <c r="BM2">
        <v>2023</v>
      </c>
      <c r="BR2" t="s">
        <v>197</v>
      </c>
    </row>
    <row r="3" spans="1:70" ht="15.75" x14ac:dyDescent="0.25">
      <c r="A3" s="148" t="s">
        <v>123</v>
      </c>
      <c r="B3" s="148" t="s">
        <v>124</v>
      </c>
      <c r="C3" s="148" t="s">
        <v>125</v>
      </c>
      <c r="D3" s="148" t="s">
        <v>126</v>
      </c>
      <c r="E3" s="148" t="s">
        <v>127</v>
      </c>
      <c r="F3" s="148" t="s">
        <v>128</v>
      </c>
      <c r="G3" s="148" t="s">
        <v>125</v>
      </c>
      <c r="H3" s="148" t="s">
        <v>126</v>
      </c>
      <c r="I3" s="148" t="s">
        <v>127</v>
      </c>
      <c r="J3" s="148" t="s">
        <v>128</v>
      </c>
      <c r="K3" s="148" t="s">
        <v>125</v>
      </c>
      <c r="L3" s="148" t="s">
        <v>126</v>
      </c>
      <c r="M3" s="148" t="s">
        <v>127</v>
      </c>
      <c r="N3" s="148" t="s">
        <v>128</v>
      </c>
      <c r="P3" s="389"/>
      <c r="Q3" s="153" t="s">
        <v>151</v>
      </c>
      <c r="R3" s="153" t="s">
        <v>152</v>
      </c>
      <c r="S3" s="389"/>
      <c r="T3" s="153" t="s">
        <v>151</v>
      </c>
      <c r="U3" s="153" t="s">
        <v>152</v>
      </c>
      <c r="V3" s="389"/>
      <c r="W3" s="153" t="s">
        <v>151</v>
      </c>
      <c r="X3" s="153" t="s">
        <v>152</v>
      </c>
      <c r="Y3" s="389"/>
      <c r="Z3" s="153" t="s">
        <v>151</v>
      </c>
      <c r="AA3" s="153" t="s">
        <v>152</v>
      </c>
      <c r="AB3" s="389"/>
      <c r="AD3" s="391"/>
      <c r="AE3" s="161" t="s">
        <v>167</v>
      </c>
      <c r="AF3" s="161" t="s">
        <v>168</v>
      </c>
      <c r="AG3" s="161" t="s">
        <v>169</v>
      </c>
      <c r="AH3" s="161" t="s">
        <v>170</v>
      </c>
      <c r="AI3" s="161" t="s">
        <v>171</v>
      </c>
      <c r="AJ3" s="161" t="s">
        <v>172</v>
      </c>
      <c r="AK3" s="161" t="s">
        <v>173</v>
      </c>
      <c r="AL3" s="161" t="s">
        <v>174</v>
      </c>
      <c r="AM3" s="161" t="s">
        <v>175</v>
      </c>
      <c r="AN3" s="161" t="s">
        <v>176</v>
      </c>
      <c r="AO3" s="161" t="s">
        <v>177</v>
      </c>
      <c r="AU3" s="178" t="s">
        <v>183</v>
      </c>
      <c r="AV3" s="179" t="s">
        <v>114</v>
      </c>
      <c r="AW3" s="180">
        <v>3.4335339939782772</v>
      </c>
      <c r="AX3" s="180">
        <v>12.206300622614163</v>
      </c>
      <c r="AY3" s="180">
        <v>4.4152527365612482</v>
      </c>
      <c r="AZ3" s="180">
        <v>2.7031950468463517</v>
      </c>
      <c r="BA3" s="180">
        <v>3.3474372789780604</v>
      </c>
      <c r="BB3" s="180">
        <v>3.9625637868797359</v>
      </c>
      <c r="BC3" s="180">
        <v>4.8949392745265996</v>
      </c>
      <c r="BD3" s="180">
        <v>5.3529166574698639</v>
      </c>
      <c r="BE3" s="180">
        <v>5.0069394644282061</v>
      </c>
      <c r="BF3" s="180">
        <v>4.1734998254722822</v>
      </c>
      <c r="BG3" s="180">
        <v>3.2071967296425585</v>
      </c>
      <c r="BH3" s="180">
        <v>2.3545818204568025</v>
      </c>
      <c r="BI3" s="181">
        <v>5.6895706000000104</v>
      </c>
      <c r="BJ3" s="181"/>
      <c r="BK3" s="181">
        <v>4.3894642494635647</v>
      </c>
      <c r="BL3" s="181"/>
      <c r="BM3" s="181">
        <v>3.6855544599999619</v>
      </c>
      <c r="BN3" s="181"/>
      <c r="BP3">
        <v>2019</v>
      </c>
      <c r="BQ3">
        <v>1</v>
      </c>
      <c r="BR3" s="103">
        <v>98.084414288139229</v>
      </c>
    </row>
    <row r="4" spans="1:70" ht="17.25" x14ac:dyDescent="0.25">
      <c r="A4" s="149" t="s">
        <v>129</v>
      </c>
      <c r="B4" s="150" t="s">
        <v>130</v>
      </c>
      <c r="C4" s="151">
        <v>-1.2481493186944914</v>
      </c>
      <c r="D4" s="151">
        <v>6.6160562300053627</v>
      </c>
      <c r="E4" s="151">
        <v>1.9230915793816417</v>
      </c>
      <c r="F4" s="151">
        <v>4.0473538677920695</v>
      </c>
      <c r="G4" s="151">
        <v>3.7131305151543836</v>
      </c>
      <c r="H4" s="151">
        <v>4.7036772580963282</v>
      </c>
      <c r="I4" s="151"/>
      <c r="J4" s="151"/>
      <c r="K4" s="151"/>
      <c r="L4" s="151"/>
      <c r="M4" s="151"/>
      <c r="N4" s="151"/>
      <c r="P4" s="154" t="s">
        <v>153</v>
      </c>
      <c r="Q4" s="155">
        <v>0.2579056174766281</v>
      </c>
      <c r="R4" s="155">
        <v>1.55</v>
      </c>
      <c r="S4" s="155">
        <v>2.68</v>
      </c>
      <c r="T4" s="155">
        <v>0.14157621519583774</v>
      </c>
      <c r="U4" s="155">
        <v>1.5553295251135024</v>
      </c>
      <c r="V4" s="155">
        <v>0.14157621519583774</v>
      </c>
      <c r="W4" s="155">
        <v>1.1499999999999999</v>
      </c>
      <c r="X4" s="155">
        <v>2.8225880474620713</v>
      </c>
      <c r="Y4" s="155">
        <v>1.1499999999999999</v>
      </c>
      <c r="Z4" s="155">
        <v>-0.19320000000000001</v>
      </c>
      <c r="AA4" s="155">
        <v>0.33922953285221435</v>
      </c>
      <c r="AB4" s="156">
        <v>-0.19320000000000001</v>
      </c>
      <c r="AD4" s="162">
        <v>2020</v>
      </c>
      <c r="AE4" s="163">
        <v>3.75</v>
      </c>
      <c r="AF4" s="163">
        <v>5</v>
      </c>
      <c r="AG4" s="164">
        <v>14530</v>
      </c>
      <c r="AH4" s="163">
        <v>1.68</v>
      </c>
      <c r="AI4" s="163">
        <v>0</v>
      </c>
      <c r="AJ4" s="163">
        <v>-2.0699999999999998</v>
      </c>
      <c r="AK4" s="163">
        <v>-2.41</v>
      </c>
      <c r="AL4" s="163">
        <v>92.5</v>
      </c>
      <c r="AM4" s="163">
        <v>4</v>
      </c>
      <c r="AN4" s="163">
        <v>-0.42615547552283656</v>
      </c>
      <c r="AO4" s="163">
        <v>0.74057086516336124</v>
      </c>
      <c r="AU4" s="178" t="s">
        <v>184</v>
      </c>
      <c r="AV4" s="179" t="s">
        <v>114</v>
      </c>
      <c r="AW4" s="180">
        <v>7.1746242852362059</v>
      </c>
      <c r="AX4" s="180">
        <v>21.438321362866432</v>
      </c>
      <c r="AY4" s="180">
        <v>7.6793761879252429</v>
      </c>
      <c r="AZ4" s="180">
        <v>3</v>
      </c>
      <c r="BA4" s="180">
        <v>3.24</v>
      </c>
      <c r="BB4" s="180">
        <v>2.5500382044681302</v>
      </c>
      <c r="BC4" s="180">
        <v>4.4477998257921758</v>
      </c>
      <c r="BD4" s="180">
        <v>4.9505638339738534</v>
      </c>
      <c r="BE4" s="180">
        <v>3.6236731417648622</v>
      </c>
      <c r="BF4" s="180">
        <v>2.9262885791174984</v>
      </c>
      <c r="BG4" s="180">
        <v>2.186646796079196</v>
      </c>
      <c r="BH4" s="180">
        <v>1.643405552177859</v>
      </c>
      <c r="BI4" s="181">
        <v>9.8230804590069702</v>
      </c>
      <c r="BJ4" s="181"/>
      <c r="BK4" s="181">
        <v>3.7971004660585397</v>
      </c>
      <c r="BL4" s="181"/>
      <c r="BM4" s="181">
        <v>2.5950035172848538</v>
      </c>
      <c r="BN4" s="181"/>
      <c r="BQ4">
        <v>2</v>
      </c>
      <c r="BR4" s="103">
        <v>98.214444651919237</v>
      </c>
    </row>
    <row r="5" spans="1:70" ht="17.25" x14ac:dyDescent="0.25">
      <c r="A5" s="149">
        <v>1</v>
      </c>
      <c r="B5" s="150" t="s">
        <v>131</v>
      </c>
      <c r="C5" s="151">
        <v>-1.7899098384871026</v>
      </c>
      <c r="D5" s="151">
        <v>6.1728186042024014</v>
      </c>
      <c r="E5" s="151">
        <v>1.002282997558579</v>
      </c>
      <c r="F5" s="151">
        <v>3.8253689454181172</v>
      </c>
      <c r="G5" s="151">
        <v>3.5091784142152749</v>
      </c>
      <c r="H5" s="151">
        <v>4.5703840229680104</v>
      </c>
      <c r="I5" s="151"/>
      <c r="J5" s="151"/>
      <c r="K5" s="151"/>
      <c r="L5" s="151"/>
      <c r="M5" s="151"/>
      <c r="N5" s="151"/>
      <c r="P5" s="154" t="s">
        <v>154</v>
      </c>
      <c r="Q5" s="155">
        <v>0.10365112952255284</v>
      </c>
      <c r="R5" s="155">
        <v>1.3815664224219315</v>
      </c>
      <c r="S5" s="155">
        <v>2.98</v>
      </c>
      <c r="T5" s="155">
        <v>0.11310084825637556</v>
      </c>
      <c r="U5" s="155">
        <v>1.5319298077484333</v>
      </c>
      <c r="V5" s="155">
        <v>0.2546770634522133</v>
      </c>
      <c r="W5" s="155">
        <v>-8.9345611376290528E-3</v>
      </c>
      <c r="X5" s="155">
        <v>1.5214772400684806</v>
      </c>
      <c r="Y5" s="155">
        <v>1.1410654388623709</v>
      </c>
      <c r="Z5" s="155">
        <v>0.21299999999999999</v>
      </c>
      <c r="AA5" s="155">
        <v>0.66458536416416081</v>
      </c>
      <c r="AB5" s="157">
        <v>1.9799999999999984E-2</v>
      </c>
      <c r="AD5" s="165" t="s">
        <v>93</v>
      </c>
      <c r="AE5" s="166">
        <v>3.5</v>
      </c>
      <c r="AF5" s="166">
        <v>4.75</v>
      </c>
      <c r="AG5" s="167">
        <v>14157</v>
      </c>
      <c r="AH5" s="166">
        <v>1.3655462199999999</v>
      </c>
      <c r="AI5" s="166" t="s">
        <v>251</v>
      </c>
      <c r="AJ5" s="166">
        <v>-0.69670625552852306</v>
      </c>
      <c r="AK5" s="166">
        <v>-3.7426013671929317</v>
      </c>
      <c r="AL5" s="166">
        <v>92.5</v>
      </c>
      <c r="AM5" s="166">
        <v>3.5</v>
      </c>
      <c r="AN5" s="166">
        <v>-0.39152048797098832</v>
      </c>
      <c r="AO5" s="166">
        <v>2.0094039855553252</v>
      </c>
      <c r="AU5" s="178" t="s">
        <v>185</v>
      </c>
      <c r="AV5" s="179" t="s">
        <v>186</v>
      </c>
      <c r="AW5" s="180">
        <v>60.689843749999987</v>
      </c>
      <c r="AX5" s="180">
        <v>68.63584615384616</v>
      </c>
      <c r="AY5" s="180">
        <v>73.001969696969724</v>
      </c>
      <c r="AZ5" s="180">
        <v>79.43348484848481</v>
      </c>
      <c r="BA5" s="180">
        <v>79.481884057971016</v>
      </c>
      <c r="BB5" s="180">
        <v>70.666666666666671</v>
      </c>
      <c r="BC5" s="180">
        <v>65.666666666666671</v>
      </c>
      <c r="BD5" s="180">
        <v>65.333333333333329</v>
      </c>
      <c r="BE5" s="180">
        <v>64.333333333333329</v>
      </c>
      <c r="BF5" s="180">
        <v>63.333333333333336</v>
      </c>
      <c r="BG5" s="180">
        <v>63.666666666666664</v>
      </c>
      <c r="BH5" s="180">
        <v>65.666666666666671</v>
      </c>
      <c r="BI5" s="181">
        <v>70.521915708812287</v>
      </c>
      <c r="BJ5" s="181"/>
      <c r="BK5" s="181">
        <v>70.287137681159422</v>
      </c>
      <c r="BL5" s="181">
        <v>1</v>
      </c>
      <c r="BM5" s="181">
        <v>64.25</v>
      </c>
      <c r="BN5" s="181"/>
      <c r="BQ5">
        <v>3</v>
      </c>
      <c r="BR5" s="103">
        <v>99.030187204549534</v>
      </c>
    </row>
    <row r="6" spans="1:70" ht="17.25" x14ac:dyDescent="0.25">
      <c r="A6" s="149"/>
      <c r="B6" s="150" t="s">
        <v>132</v>
      </c>
      <c r="C6" s="151">
        <v>-2.2465617410631245</v>
      </c>
      <c r="D6" s="151">
        <v>5.9140805620045755</v>
      </c>
      <c r="E6" s="151">
        <v>1.0615927039453465</v>
      </c>
      <c r="F6" s="151">
        <v>3.5488706918773039</v>
      </c>
      <c r="G6" s="151">
        <v>3.703458261583914</v>
      </c>
      <c r="H6" s="151">
        <v>4.3690175016508404</v>
      </c>
      <c r="I6" s="151"/>
      <c r="J6" s="151"/>
      <c r="K6" s="151"/>
      <c r="L6" s="151"/>
      <c r="M6" s="151"/>
      <c r="N6" s="151"/>
      <c r="P6" s="154" t="s">
        <v>155</v>
      </c>
      <c r="Q6" s="158">
        <v>8.4651314233763486E-2</v>
      </c>
      <c r="R6" s="158">
        <v>1.3655572397448299</v>
      </c>
      <c r="S6" s="159">
        <v>2.96</v>
      </c>
      <c r="T6" s="158">
        <v>-2.8243268687633272E-2</v>
      </c>
      <c r="U6" s="158">
        <v>1.2104460541364714</v>
      </c>
      <c r="V6" s="159">
        <v>0.22643379476458003</v>
      </c>
      <c r="W6" s="158">
        <v>0.56000000000000005</v>
      </c>
      <c r="X6" s="158">
        <v>2.4907977129707826</v>
      </c>
      <c r="Y6" s="159">
        <v>1.7010654388623709</v>
      </c>
      <c r="Z6" s="158">
        <v>1.9300000000000001E-2</v>
      </c>
      <c r="AA6" s="158">
        <v>0.87685113016369165</v>
      </c>
      <c r="AB6" s="157">
        <v>3.9099999999999982E-2</v>
      </c>
      <c r="AD6" s="165" t="s">
        <v>94</v>
      </c>
      <c r="AE6" s="168">
        <v>3.5</v>
      </c>
      <c r="AF6" s="168">
        <v>4.75</v>
      </c>
      <c r="AG6" s="169">
        <v>14399</v>
      </c>
      <c r="AH6" s="170">
        <v>1.3325718600000001</v>
      </c>
      <c r="AI6" s="168" t="s">
        <v>251</v>
      </c>
      <c r="AJ6" s="170">
        <v>7.0666777700000001</v>
      </c>
      <c r="AK6" s="170">
        <v>0.59</v>
      </c>
      <c r="AL6" s="168">
        <v>92.5</v>
      </c>
      <c r="AM6" s="168">
        <v>3.5</v>
      </c>
      <c r="AN6" s="170">
        <v>-0.67777160129531333</v>
      </c>
      <c r="AO6" s="168">
        <v>0.58134876798760027</v>
      </c>
      <c r="AU6" s="178" t="s">
        <v>187</v>
      </c>
      <c r="AV6" s="179" t="s">
        <v>186</v>
      </c>
      <c r="AW6" s="180">
        <v>60.108437500000015</v>
      </c>
      <c r="AX6" s="180">
        <v>66.662424242424251</v>
      </c>
      <c r="AY6" s="180">
        <v>70.686060606060607</v>
      </c>
      <c r="AZ6" s="180">
        <v>77.455303030303014</v>
      </c>
      <c r="BA6" s="180">
        <v>77.481884057971016</v>
      </c>
      <c r="BB6" s="180">
        <v>68.666666666666671</v>
      </c>
      <c r="BC6" s="180">
        <v>63.666666666666671</v>
      </c>
      <c r="BD6" s="180">
        <v>63.333333333333329</v>
      </c>
      <c r="BE6" s="180">
        <v>62.333333333333329</v>
      </c>
      <c r="BF6" s="180">
        <v>61.333333333333336</v>
      </c>
      <c r="BG6" s="180">
        <v>61.666666666666664</v>
      </c>
      <c r="BH6" s="180">
        <v>63.666666666666671</v>
      </c>
      <c r="BI6" s="181">
        <v>68.779923371647541</v>
      </c>
      <c r="BJ6" s="181"/>
      <c r="BK6" s="181">
        <v>68.287137681159422</v>
      </c>
      <c r="BL6" s="181">
        <v>1</v>
      </c>
      <c r="BM6" s="181">
        <v>62.25</v>
      </c>
      <c r="BN6" s="181"/>
      <c r="BQ6">
        <v>4</v>
      </c>
      <c r="BR6" s="103">
        <v>100.00000000000001</v>
      </c>
    </row>
    <row r="7" spans="1:70" ht="17.25" x14ac:dyDescent="0.25">
      <c r="A7" s="149"/>
      <c r="B7" s="150" t="s">
        <v>133</v>
      </c>
      <c r="C7" s="151">
        <v>-2.2146990944969747</v>
      </c>
      <c r="D7" s="151">
        <v>5.9588741314325899</v>
      </c>
      <c r="E7" s="151">
        <v>1.0228793419377658</v>
      </c>
      <c r="F7" s="151">
        <v>3.5547131671521903</v>
      </c>
      <c r="G7" s="151">
        <v>3.69</v>
      </c>
      <c r="H7" s="151">
        <v>4.37</v>
      </c>
      <c r="I7" s="151"/>
      <c r="J7" s="151"/>
      <c r="K7" s="151"/>
      <c r="L7" s="151"/>
      <c r="M7" s="151"/>
      <c r="N7" s="151"/>
      <c r="P7" s="154" t="s">
        <v>156</v>
      </c>
      <c r="Q7" s="155">
        <v>0.12634465701180098</v>
      </c>
      <c r="R7" s="155">
        <v>1.4154681255022394</v>
      </c>
      <c r="S7" s="155">
        <v>2.67</v>
      </c>
      <c r="T7" s="155">
        <v>0.14125623881722227</v>
      </c>
      <c r="U7" s="155">
        <v>1.1798287345385461</v>
      </c>
      <c r="V7" s="155">
        <v>0.3676900335818023</v>
      </c>
      <c r="W7" s="155">
        <v>0.14699127239321541</v>
      </c>
      <c r="X7" s="155">
        <v>2.7330129111299728</v>
      </c>
      <c r="Y7" s="155">
        <v>1.8480567112555863</v>
      </c>
      <c r="Z7" s="155">
        <v>0.1062</v>
      </c>
      <c r="AA7" s="155">
        <v>1.1219512195121961</v>
      </c>
      <c r="AB7" s="157">
        <v>0.14529999999999998</v>
      </c>
      <c r="AD7" s="165" t="s">
        <v>95</v>
      </c>
      <c r="AE7" s="168">
        <v>3.5</v>
      </c>
      <c r="AF7" s="168">
        <v>4.75</v>
      </c>
      <c r="AG7" s="171">
        <v>14373</v>
      </c>
      <c r="AH7" s="168">
        <v>1.60228897</v>
      </c>
      <c r="AI7" s="168" t="s">
        <v>251</v>
      </c>
      <c r="AJ7" s="168">
        <v>3.50857763</v>
      </c>
      <c r="AK7" s="168">
        <v>2.21</v>
      </c>
      <c r="AL7" s="168">
        <v>92.5</v>
      </c>
      <c r="AM7" s="168">
        <v>3.5</v>
      </c>
      <c r="AN7" s="168">
        <v>1.6437894358568197</v>
      </c>
      <c r="AO7" s="168">
        <v>2.2188212670705121</v>
      </c>
      <c r="AU7" s="178" t="s">
        <v>188</v>
      </c>
      <c r="AV7" s="179" t="s">
        <v>186</v>
      </c>
      <c r="AW7" s="180">
        <v>59.01</v>
      </c>
      <c r="AX7" s="180">
        <v>65.893333333333331</v>
      </c>
      <c r="AY7" s="180">
        <v>71.001969696969724</v>
      </c>
      <c r="AZ7" s="180">
        <v>78.336666666666659</v>
      </c>
      <c r="BA7" s="180">
        <v>76.481884057971016</v>
      </c>
      <c r="BB7" s="180">
        <v>67.666666666666671</v>
      </c>
      <c r="BC7" s="180">
        <v>62.666666666666671</v>
      </c>
      <c r="BD7" s="180">
        <v>62.333333333333329</v>
      </c>
      <c r="BE7" s="180">
        <v>61.333333333333329</v>
      </c>
      <c r="BF7" s="180">
        <v>60.333333333333336</v>
      </c>
      <c r="BG7" s="180">
        <v>60.666666666666664</v>
      </c>
      <c r="BH7" s="180">
        <v>62.666666666666671</v>
      </c>
      <c r="BI7" s="181">
        <v>68.490833333333342</v>
      </c>
      <c r="BJ7" s="181"/>
      <c r="BK7" s="181">
        <v>67.287137681159422</v>
      </c>
      <c r="BL7" s="181">
        <v>1</v>
      </c>
      <c r="BM7" s="181">
        <v>61.25</v>
      </c>
      <c r="BN7" s="181"/>
      <c r="BP7">
        <v>2020</v>
      </c>
      <c r="BQ7">
        <v>1</v>
      </c>
      <c r="BR7" s="103">
        <v>96.522505267974395</v>
      </c>
    </row>
    <row r="8" spans="1:70" ht="17.25" x14ac:dyDescent="0.25">
      <c r="A8" s="149"/>
      <c r="B8" s="150" t="s">
        <v>134</v>
      </c>
      <c r="C8" s="151">
        <v>-3.6947789650720764</v>
      </c>
      <c r="D8" s="151">
        <v>3.9936512335743801</v>
      </c>
      <c r="E8" s="151">
        <v>2.785364021576564</v>
      </c>
      <c r="F8" s="151">
        <v>3.288013198956441</v>
      </c>
      <c r="G8" s="151">
        <v>4.3245626125672825</v>
      </c>
      <c r="H8" s="151">
        <v>4.3260989560450271</v>
      </c>
      <c r="I8" s="151"/>
      <c r="J8" s="151"/>
      <c r="K8" s="151"/>
      <c r="L8" s="151"/>
      <c r="M8" s="151"/>
      <c r="N8" s="151"/>
      <c r="P8" s="154" t="s">
        <v>157</v>
      </c>
      <c r="Q8" s="155">
        <v>0.31735390532756647</v>
      </c>
      <c r="R8" s="155">
        <v>1.68</v>
      </c>
      <c r="S8" s="155">
        <v>2.19</v>
      </c>
      <c r="T8" s="155">
        <v>0.24449877750609694</v>
      </c>
      <c r="U8" s="155">
        <v>1.3693419551160213</v>
      </c>
      <c r="V8" s="155">
        <v>0.61218881108789924</v>
      </c>
      <c r="W8" s="155">
        <v>0.3944592239244038</v>
      </c>
      <c r="X8" s="155">
        <v>3.6559954536844019</v>
      </c>
      <c r="Y8" s="155">
        <v>2.2425159351799904</v>
      </c>
      <c r="Z8" s="155">
        <v>0.4824</v>
      </c>
      <c r="AA8" s="155">
        <v>0.93032270568853548</v>
      </c>
      <c r="AB8" s="157">
        <v>0.62769999999999992</v>
      </c>
      <c r="AD8" s="165" t="s">
        <v>96</v>
      </c>
      <c r="AE8" s="168">
        <v>3.5</v>
      </c>
      <c r="AF8" s="168">
        <v>4.75</v>
      </c>
      <c r="AG8" s="172">
        <v>14259</v>
      </c>
      <c r="AH8" s="173">
        <v>1.87</v>
      </c>
      <c r="AI8" s="168" t="s">
        <v>251</v>
      </c>
      <c r="AJ8" s="173">
        <v>5.0199999999999996</v>
      </c>
      <c r="AK8" s="173">
        <v>5.3543250000000002</v>
      </c>
      <c r="AL8" s="168">
        <v>92.5</v>
      </c>
      <c r="AM8" s="168">
        <v>3.5</v>
      </c>
      <c r="AN8" s="173">
        <v>0.42051822922380422</v>
      </c>
      <c r="AO8" s="173">
        <v>-0.71097714675341883</v>
      </c>
      <c r="AU8" s="178" t="s">
        <v>189</v>
      </c>
      <c r="AV8" s="179" t="s">
        <v>114</v>
      </c>
      <c r="AW8" s="180">
        <v>23.730629359168542</v>
      </c>
      <c r="AX8" s="180">
        <v>58.522202687537906</v>
      </c>
      <c r="AY8" s="180">
        <v>79.542878061112418</v>
      </c>
      <c r="AZ8" s="180">
        <v>76.545780039856169</v>
      </c>
      <c r="BA8" s="180">
        <v>33.928994763318052</v>
      </c>
      <c r="BB8" s="180">
        <v>9.4697628979710213</v>
      </c>
      <c r="BC8" s="180">
        <v>-8.3616931704172686</v>
      </c>
      <c r="BD8" s="180">
        <v>-18.341517471858609</v>
      </c>
      <c r="BE8" s="180">
        <v>-15.196298378273021</v>
      </c>
      <c r="BF8" s="180">
        <v>-9.6791732583517369</v>
      </c>
      <c r="BG8" s="180">
        <v>-3.725149891681951</v>
      </c>
      <c r="BH8" s="180">
        <v>-3.9664119580450028</v>
      </c>
      <c r="BI8" s="181">
        <v>59.585372536918747</v>
      </c>
      <c r="BJ8" s="181"/>
      <c r="BK8" s="181">
        <v>4.1738867547532976</v>
      </c>
      <c r="BL8" s="181">
        <v>1</v>
      </c>
      <c r="BM8" s="181">
        <v>-8.1417583715879278</v>
      </c>
      <c r="BN8" s="181">
        <v>-1</v>
      </c>
      <c r="BQ8">
        <v>2</v>
      </c>
      <c r="BR8" s="103">
        <v>89.647515161343307</v>
      </c>
    </row>
    <row r="9" spans="1:70" ht="17.25" x14ac:dyDescent="0.25">
      <c r="A9" s="149"/>
      <c r="B9" s="150" t="s">
        <v>135</v>
      </c>
      <c r="C9" s="151">
        <v>2.5478126587004324</v>
      </c>
      <c r="D9" s="151">
        <v>8.0557159693824598</v>
      </c>
      <c r="E9" s="151">
        <v>0.61643279626937275</v>
      </c>
      <c r="F9" s="151">
        <v>5.2470366923269784</v>
      </c>
      <c r="G9" s="151">
        <v>1.75</v>
      </c>
      <c r="H9" s="151">
        <v>6.0067317212570384</v>
      </c>
      <c r="I9" s="151"/>
      <c r="J9" s="151"/>
      <c r="K9" s="151"/>
      <c r="L9" s="151"/>
      <c r="M9" s="151"/>
      <c r="N9" s="151"/>
      <c r="P9" s="154" t="s">
        <v>158</v>
      </c>
      <c r="Q9" s="158">
        <v>-0.15617677657134843</v>
      </c>
      <c r="R9" s="158">
        <v>1.3287997752515102</v>
      </c>
      <c r="S9" s="159">
        <v>1.96</v>
      </c>
      <c r="T9" s="158">
        <v>0.14071294559099279</v>
      </c>
      <c r="U9" s="158">
        <v>1.4926792165810943</v>
      </c>
      <c r="V9" s="159">
        <v>0.75290175667889203</v>
      </c>
      <c r="W9" s="158">
        <v>-1.233552631578938</v>
      </c>
      <c r="X9" s="158">
        <v>1.5978945389604204</v>
      </c>
      <c r="Y9" s="159">
        <v>1.0089633036010524</v>
      </c>
      <c r="Z9" s="158">
        <v>-0.2112</v>
      </c>
      <c r="AA9" s="158">
        <v>0.49313479017598638</v>
      </c>
      <c r="AB9" s="157">
        <v>0.41649999999999993</v>
      </c>
      <c r="AD9" s="162">
        <v>2021</v>
      </c>
      <c r="AE9" s="163">
        <v>3.5</v>
      </c>
      <c r="AF9" s="163">
        <v>4.75</v>
      </c>
      <c r="AG9" s="164">
        <v>14300</v>
      </c>
      <c r="AH9" s="163">
        <v>1.87</v>
      </c>
      <c r="AI9" s="163" t="s">
        <v>251</v>
      </c>
      <c r="AJ9" s="163">
        <v>3.69</v>
      </c>
      <c r="AK9" s="163">
        <v>5.273625</v>
      </c>
      <c r="AL9" s="163">
        <v>92.5</v>
      </c>
      <c r="AM9" s="163">
        <v>3.5</v>
      </c>
      <c r="AN9" s="163">
        <v>0.26895082212062882</v>
      </c>
      <c r="AO9" s="163">
        <v>1.0079478134674345</v>
      </c>
      <c r="AR9" s="379" t="s">
        <v>178</v>
      </c>
      <c r="AS9" s="380" t="s">
        <v>179</v>
      </c>
      <c r="AU9" s="178" t="s">
        <v>190</v>
      </c>
      <c r="AV9" s="179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1"/>
      <c r="BJ9" s="181"/>
      <c r="BK9" s="181"/>
      <c r="BL9" s="181"/>
      <c r="BM9" s="181"/>
      <c r="BN9" s="181"/>
      <c r="BQ9">
        <v>3</v>
      </c>
      <c r="BR9" s="103">
        <v>96.932627061561277</v>
      </c>
    </row>
    <row r="10" spans="1:70" ht="17.25" x14ac:dyDescent="0.25">
      <c r="A10" s="149">
        <v>2</v>
      </c>
      <c r="B10" s="150" t="s">
        <v>136</v>
      </c>
      <c r="C10" s="151">
        <v>-0.21228966131923155</v>
      </c>
      <c r="D10" s="151">
        <v>7.5201388593510776</v>
      </c>
      <c r="E10" s="151">
        <v>3.7614118667110175</v>
      </c>
      <c r="F10" s="151">
        <v>4.4897390351559929</v>
      </c>
      <c r="G10" s="151">
        <v>4.0969268311363383</v>
      </c>
      <c r="H10" s="151">
        <v>4.9721518210583016</v>
      </c>
      <c r="I10" s="151"/>
      <c r="J10" s="151"/>
      <c r="K10" s="151"/>
      <c r="L10" s="151"/>
      <c r="M10" s="151"/>
      <c r="N10" s="151"/>
      <c r="P10" s="154" t="s">
        <v>159</v>
      </c>
      <c r="Q10" s="155">
        <v>7.9006403854786633E-2</v>
      </c>
      <c r="R10" s="155">
        <v>1.52</v>
      </c>
      <c r="S10" s="155">
        <v>1.54</v>
      </c>
      <c r="T10" s="155">
        <v>6.5573770491789141E-2</v>
      </c>
      <c r="U10" s="155">
        <v>1.3953488372093092</v>
      </c>
      <c r="V10" s="155">
        <v>0.81847552717068117</v>
      </c>
      <c r="W10" s="155">
        <v>0.13877324451845299</v>
      </c>
      <c r="X10" s="155">
        <v>2.9680365296803624</v>
      </c>
      <c r="Y10" s="155">
        <v>1.1477365481195054</v>
      </c>
      <c r="Z10" s="155">
        <v>4.8399999999999999E-2</v>
      </c>
      <c r="AA10" s="155">
        <v>0.60957910014514116</v>
      </c>
      <c r="AB10" s="157">
        <v>0.46489999999999992</v>
      </c>
      <c r="AD10" s="165" t="s">
        <v>97</v>
      </c>
      <c r="AE10" s="166">
        <v>3.5</v>
      </c>
      <c r="AF10" s="166">
        <v>4.75</v>
      </c>
      <c r="AG10" s="167">
        <v>14500</v>
      </c>
      <c r="AH10" s="166">
        <v>2.2999999999999998</v>
      </c>
      <c r="AI10" s="166" t="s">
        <v>251</v>
      </c>
      <c r="AJ10" s="166">
        <v>4.57</v>
      </c>
      <c r="AK10" s="166">
        <v>5.9853500000000004</v>
      </c>
      <c r="AL10" s="166">
        <v>92.5</v>
      </c>
      <c r="AM10" s="166">
        <v>3.5</v>
      </c>
      <c r="AN10" s="166">
        <v>-1.3418380000000001</v>
      </c>
      <c r="AO10" s="166">
        <v>1.7651425870481701</v>
      </c>
      <c r="AR10" s="174">
        <f>AH10+AS10</f>
        <v>2.2999999999999998</v>
      </c>
      <c r="AS10" s="174">
        <v>0</v>
      </c>
      <c r="AU10" s="178" t="s">
        <v>191</v>
      </c>
      <c r="AV10" s="179" t="s">
        <v>114</v>
      </c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1"/>
      <c r="BJ10" s="181"/>
      <c r="BK10" s="181"/>
      <c r="BL10" s="181"/>
      <c r="BM10" s="181"/>
      <c r="BN10" s="181"/>
      <c r="BQ10">
        <v>4</v>
      </c>
      <c r="BR10" s="103">
        <v>99.445388642767028</v>
      </c>
    </row>
    <row r="11" spans="1:70" ht="17.25" x14ac:dyDescent="0.25">
      <c r="A11" s="149"/>
      <c r="B11" s="150" t="s">
        <v>137</v>
      </c>
      <c r="C11" s="151">
        <v>-0.74324792071375212</v>
      </c>
      <c r="D11" s="151">
        <v>4.3554642949579003</v>
      </c>
      <c r="E11" s="151">
        <v>3.3561206656823384</v>
      </c>
      <c r="F11" s="151">
        <v>2.4786379180042228</v>
      </c>
      <c r="G11" s="151">
        <v>1.5</v>
      </c>
      <c r="H11" s="151">
        <v>3.2781726580698871</v>
      </c>
      <c r="I11" s="151"/>
      <c r="J11" s="151"/>
      <c r="K11" s="151"/>
      <c r="L11" s="151"/>
      <c r="M11" s="151"/>
      <c r="N11" s="151"/>
      <c r="P11" s="154" t="s">
        <v>160</v>
      </c>
      <c r="Q11" s="155">
        <v>2.500836306558174E-2</v>
      </c>
      <c r="R11" s="155">
        <v>1.5939019073846206</v>
      </c>
      <c r="S11" s="155">
        <v>1.38</v>
      </c>
      <c r="T11" s="155">
        <v>0.20595394120952459</v>
      </c>
      <c r="U11" s="155">
        <v>1.3060760931289161</v>
      </c>
      <c r="V11" s="155">
        <v>1.0244294683802058</v>
      </c>
      <c r="W11" s="155">
        <v>-0.63747228381374499</v>
      </c>
      <c r="X11" s="155">
        <v>3.8027217450053108</v>
      </c>
      <c r="Y11" s="155">
        <v>0.51026426430576044</v>
      </c>
      <c r="Z11" s="155">
        <v>1.923446816696206E-2</v>
      </c>
      <c r="AA11" s="155">
        <v>0.64840801316172758</v>
      </c>
      <c r="AB11" s="157">
        <v>0.59589999999999987</v>
      </c>
      <c r="AD11" s="165" t="s">
        <v>98</v>
      </c>
      <c r="AE11" s="168">
        <v>3.5</v>
      </c>
      <c r="AF11" s="168">
        <v>4.75</v>
      </c>
      <c r="AG11" s="169">
        <v>14550</v>
      </c>
      <c r="AH11" s="170">
        <v>3.29</v>
      </c>
      <c r="AI11" s="168" t="s">
        <v>251</v>
      </c>
      <c r="AJ11" s="170">
        <v>5.0999999999999996</v>
      </c>
      <c r="AK11" s="170">
        <v>6.9502624999999991</v>
      </c>
      <c r="AL11" s="168">
        <v>92.5</v>
      </c>
      <c r="AM11" s="168">
        <v>3.5</v>
      </c>
      <c r="AN11" s="170">
        <v>-1.4356986899999999</v>
      </c>
      <c r="AO11" s="168">
        <v>1.6671220310733306</v>
      </c>
      <c r="AR11" s="174">
        <f>AH11+AS11</f>
        <v>3.29</v>
      </c>
      <c r="AS11" s="175">
        <v>0</v>
      </c>
      <c r="AU11" s="178" t="s">
        <v>192</v>
      </c>
      <c r="AV11" s="179"/>
      <c r="AW11" s="180"/>
      <c r="AX11" s="180"/>
      <c r="AY11" s="180"/>
      <c r="AZ11" s="180"/>
      <c r="BA11" s="180"/>
      <c r="BB11" s="180"/>
      <c r="BC11" s="180"/>
      <c r="BD11" s="180"/>
      <c r="BE11" s="180"/>
      <c r="BF11" s="180"/>
      <c r="BG11" s="180"/>
      <c r="BH11" s="180"/>
      <c r="BI11" s="181"/>
      <c r="BJ11" s="181"/>
      <c r="BK11" s="181"/>
      <c r="BL11" s="181"/>
      <c r="BM11" s="181"/>
      <c r="BN11" s="181"/>
      <c r="BP11">
        <v>2021</v>
      </c>
      <c r="BQ11">
        <v>1</v>
      </c>
      <c r="BR11" s="103">
        <v>99.836638298189769</v>
      </c>
    </row>
    <row r="12" spans="1:70" ht="17.25" x14ac:dyDescent="0.25">
      <c r="A12" s="149"/>
      <c r="B12" s="150" t="s">
        <v>138</v>
      </c>
      <c r="C12" s="151">
        <v>1.4390707636551925</v>
      </c>
      <c r="D12" s="151">
        <v>18.504922314709972</v>
      </c>
      <c r="E12" s="151">
        <v>4.9627516128236238</v>
      </c>
      <c r="F12" s="151">
        <v>10.39778704316554</v>
      </c>
      <c r="G12" s="151">
        <v>12</v>
      </c>
      <c r="H12" s="151">
        <v>10.15</v>
      </c>
      <c r="I12" s="151"/>
      <c r="J12" s="151"/>
      <c r="K12" s="151"/>
      <c r="L12" s="151"/>
      <c r="M12" s="151"/>
      <c r="N12" s="151"/>
      <c r="P12" s="154" t="s">
        <v>161</v>
      </c>
      <c r="Q12" s="158">
        <v>-3.5587304276074594E-2</v>
      </c>
      <c r="R12" s="158">
        <v>1.6037478807150229</v>
      </c>
      <c r="S12" s="157">
        <v>1.65</v>
      </c>
      <c r="T12" s="158">
        <v>0.13079222720477901</v>
      </c>
      <c r="U12" s="158">
        <v>1.3043478260869712</v>
      </c>
      <c r="V12" s="157">
        <v>1.1552216955849848</v>
      </c>
      <c r="W12" s="158">
        <v>-0.88331008833101299</v>
      </c>
      <c r="X12" s="158">
        <v>3.5051946790950472</v>
      </c>
      <c r="Y12" s="157">
        <v>-0.37304582402525255</v>
      </c>
      <c r="Z12" s="158">
        <v>0.14423076923077982</v>
      </c>
      <c r="AA12" s="158">
        <v>0.98904295549306909</v>
      </c>
      <c r="AB12" s="157">
        <v>0.76539999999999986</v>
      </c>
      <c r="AD12" s="165" t="s">
        <v>99</v>
      </c>
      <c r="AE12" s="168">
        <v>3.5</v>
      </c>
      <c r="AF12" s="168">
        <v>4.75</v>
      </c>
      <c r="AG12" s="171">
        <v>14560</v>
      </c>
      <c r="AH12" s="168">
        <v>3.55</v>
      </c>
      <c r="AI12" s="168" t="s">
        <v>251</v>
      </c>
      <c r="AJ12" s="168">
        <v>5.43</v>
      </c>
      <c r="AK12" s="168">
        <v>6.9002624999999993</v>
      </c>
      <c r="AL12" s="168">
        <v>92.5</v>
      </c>
      <c r="AM12" s="168">
        <v>3.5</v>
      </c>
      <c r="AN12" s="168">
        <v>-1.6891436200000001</v>
      </c>
      <c r="AO12" s="168">
        <v>2.2275818321662446</v>
      </c>
      <c r="AQ12" s="103"/>
      <c r="AR12" s="174">
        <f>AH12+AS12</f>
        <v>3.5573969491183335</v>
      </c>
      <c r="AS12" s="175">
        <v>7.3969491183337802E-3</v>
      </c>
      <c r="AU12" s="178" t="s">
        <v>193</v>
      </c>
      <c r="AV12" s="179" t="s">
        <v>114</v>
      </c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  <c r="BI12" s="181"/>
      <c r="BJ12" s="181"/>
      <c r="BK12" s="181"/>
      <c r="BL12" s="181"/>
      <c r="BM12" s="181"/>
      <c r="BN12" s="181"/>
      <c r="BQ12">
        <v>2</v>
      </c>
      <c r="BR12" s="103">
        <v>100.59016036264048</v>
      </c>
    </row>
    <row r="13" spans="1:70" ht="17.25" x14ac:dyDescent="0.25">
      <c r="A13" s="149">
        <v>3</v>
      </c>
      <c r="B13" s="150" t="s">
        <v>139</v>
      </c>
      <c r="C13" s="151">
        <v>0.40083459581270386</v>
      </c>
      <c r="D13" s="151">
        <v>-0.38569327710893481</v>
      </c>
      <c r="E13" s="151">
        <v>0.5713048816981664</v>
      </c>
      <c r="F13" s="151">
        <v>-0.18501391398970707</v>
      </c>
      <c r="G13" s="151">
        <v>0.4143510763879063</v>
      </c>
      <c r="H13" s="151">
        <v>0.42000000000000048</v>
      </c>
      <c r="I13" s="151"/>
      <c r="J13" s="151"/>
      <c r="K13" s="151"/>
      <c r="L13" s="151"/>
      <c r="M13" s="151"/>
      <c r="N13" s="151"/>
      <c r="P13" s="154" t="s">
        <v>162</v>
      </c>
      <c r="Q13" s="155">
        <v>0.12121148225143763</v>
      </c>
      <c r="R13" s="155">
        <v>1.6564533866354703</v>
      </c>
      <c r="S13" s="157">
        <v>1.81</v>
      </c>
      <c r="T13" s="155">
        <v>6.5310692293341077E-2</v>
      </c>
      <c r="U13" s="155">
        <v>1.3321995464852465</v>
      </c>
      <c r="V13" s="157">
        <v>1.2205323878783259</v>
      </c>
      <c r="W13" s="155">
        <v>6.5666041275802556E-2</v>
      </c>
      <c r="X13" s="155">
        <v>3.1624758220502924</v>
      </c>
      <c r="Y13" s="157">
        <v>-0.30737978274944999</v>
      </c>
      <c r="Z13" s="155">
        <v>0.32645223235716614</v>
      </c>
      <c r="AA13" s="155">
        <v>1.4663041367255714</v>
      </c>
      <c r="AB13" s="157">
        <v>0.97969999999999979</v>
      </c>
      <c r="AD13" s="165" t="s">
        <v>100</v>
      </c>
      <c r="AE13" s="168">
        <v>3.5</v>
      </c>
      <c r="AF13" s="168">
        <v>4.75</v>
      </c>
      <c r="AG13" s="172">
        <v>14580</v>
      </c>
      <c r="AH13" s="173">
        <v>3.29</v>
      </c>
      <c r="AI13" s="168" t="s">
        <v>251</v>
      </c>
      <c r="AJ13" s="173">
        <v>5.22</v>
      </c>
      <c r="AK13" s="173">
        <v>7.25535</v>
      </c>
      <c r="AL13" s="168">
        <v>92.5</v>
      </c>
      <c r="AM13" s="168">
        <v>3.5</v>
      </c>
      <c r="AN13" s="173">
        <v>-1.77999073</v>
      </c>
      <c r="AO13" s="173">
        <v>1.3192012369160235</v>
      </c>
      <c r="AR13" s="174">
        <f>AH13+AS13</f>
        <v>3.3240684360088397</v>
      </c>
      <c r="AS13" s="176">
        <v>3.4068436008839895E-2</v>
      </c>
      <c r="AU13" s="178" t="s">
        <v>194</v>
      </c>
      <c r="AV13" s="179" t="s">
        <v>50</v>
      </c>
      <c r="AW13" s="180"/>
      <c r="AX13" s="180"/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1"/>
      <c r="BJ13" s="181"/>
      <c r="BK13" s="181"/>
      <c r="BL13" s="181"/>
      <c r="BM13" s="181"/>
      <c r="BN13" s="181"/>
      <c r="BQ13">
        <v>3</v>
      </c>
      <c r="BR13" s="103">
        <v>101.21244753051758</v>
      </c>
    </row>
    <row r="14" spans="1:70" ht="17.25" x14ac:dyDescent="0.25">
      <c r="A14" s="149"/>
      <c r="B14" s="150" t="s">
        <v>140</v>
      </c>
      <c r="C14" s="151">
        <v>-0.56802560542010416</v>
      </c>
      <c r="D14" s="151">
        <v>0.36807286085635288</v>
      </c>
      <c r="E14" s="151">
        <v>-0.18535787903856657</v>
      </c>
      <c r="F14" s="151">
        <v>0.18829133424064395</v>
      </c>
      <c r="G14" s="151">
        <v>0</v>
      </c>
      <c r="H14" s="151">
        <v>0</v>
      </c>
      <c r="I14" s="151"/>
      <c r="J14" s="151"/>
      <c r="K14" s="151"/>
      <c r="L14" s="151"/>
      <c r="M14" s="151"/>
      <c r="N14" s="151"/>
      <c r="P14" s="154" t="s">
        <v>163</v>
      </c>
      <c r="Q14" s="155">
        <v>0.37</v>
      </c>
      <c r="R14" s="155">
        <v>1.75</v>
      </c>
      <c r="S14" s="157">
        <v>1.96</v>
      </c>
      <c r="T14" s="155">
        <v>0.16783216783218258</v>
      </c>
      <c r="U14" s="155">
        <v>1.4447592067988735</v>
      </c>
      <c r="V14" s="157">
        <v>1.3883645557105084</v>
      </c>
      <c r="W14" s="155">
        <v>1.1905877941314369</v>
      </c>
      <c r="X14" s="155">
        <v>3.0453460620525119</v>
      </c>
      <c r="Y14" s="157">
        <v>0.8832080113819869</v>
      </c>
      <c r="Z14" s="155">
        <v>0.37324145851278523</v>
      </c>
      <c r="AA14" s="155">
        <v>1.6870273414776094</v>
      </c>
      <c r="AB14" s="157">
        <v>1.2996999999999999</v>
      </c>
      <c r="AD14" s="162">
        <v>2022</v>
      </c>
      <c r="AE14" s="163">
        <v>3.5</v>
      </c>
      <c r="AF14" s="163">
        <v>4.75</v>
      </c>
      <c r="AG14" s="164">
        <v>14550</v>
      </c>
      <c r="AH14" s="163">
        <v>3.29</v>
      </c>
      <c r="AI14" s="163" t="s">
        <v>251</v>
      </c>
      <c r="AJ14" s="163">
        <v>5.09</v>
      </c>
      <c r="AK14" s="163">
        <v>7.25535</v>
      </c>
      <c r="AL14" s="163">
        <v>92.5</v>
      </c>
      <c r="AM14" s="163">
        <v>3.5</v>
      </c>
      <c r="AN14" s="163">
        <v>-1.566062047707415</v>
      </c>
      <c r="AO14" s="163">
        <v>1.744761921800942</v>
      </c>
      <c r="AQ14" s="177">
        <v>2022</v>
      </c>
      <c r="AR14" s="163">
        <f>AR13</f>
        <v>3.3240684360088397</v>
      </c>
      <c r="AS14" s="163">
        <v>3.4068436008839895E-2</v>
      </c>
      <c r="AU14" s="178" t="s">
        <v>195</v>
      </c>
      <c r="AV14" s="179" t="s">
        <v>50</v>
      </c>
      <c r="AW14" s="180">
        <v>0.25</v>
      </c>
      <c r="AX14" s="180">
        <v>0.25</v>
      </c>
      <c r="AY14" s="180">
        <v>0.25</v>
      </c>
      <c r="AZ14" s="180">
        <v>0.25</v>
      </c>
      <c r="BA14" s="180">
        <v>0.5</v>
      </c>
      <c r="BB14" s="180">
        <v>0.75</v>
      </c>
      <c r="BC14" s="180">
        <v>1</v>
      </c>
      <c r="BD14" s="180">
        <v>1.25</v>
      </c>
      <c r="BE14" s="180">
        <v>1.5</v>
      </c>
      <c r="BF14" s="180">
        <v>1.75</v>
      </c>
      <c r="BG14" s="180">
        <v>1.75</v>
      </c>
      <c r="BH14" s="180">
        <v>2</v>
      </c>
      <c r="BI14" s="181">
        <v>0.25</v>
      </c>
      <c r="BJ14" s="181"/>
      <c r="BK14" s="181">
        <v>1.25</v>
      </c>
      <c r="BL14" s="181">
        <v>1</v>
      </c>
      <c r="BM14" s="181">
        <v>2</v>
      </c>
      <c r="BN14" s="181">
        <v>1</v>
      </c>
      <c r="BQ14">
        <v>4</v>
      </c>
      <c r="BR14" s="103">
        <v>102.1335914628754</v>
      </c>
    </row>
    <row r="15" spans="1:70" ht="17.25" x14ac:dyDescent="0.25">
      <c r="A15" s="149" t="s">
        <v>141</v>
      </c>
      <c r="B15" s="150" t="s">
        <v>142</v>
      </c>
      <c r="C15" s="151">
        <v>0.64883910375418763</v>
      </c>
      <c r="D15" s="151">
        <v>0.94552327399401093</v>
      </c>
      <c r="E15" s="151">
        <v>1.3032477211121274</v>
      </c>
      <c r="F15" s="151">
        <v>1.0237946995243989</v>
      </c>
      <c r="G15" s="151">
        <v>0.66961852596538751</v>
      </c>
      <c r="H15" s="151">
        <v>0.32966202456203558</v>
      </c>
      <c r="I15" s="151"/>
      <c r="J15" s="151"/>
      <c r="K15" s="151"/>
      <c r="L15" s="151"/>
      <c r="M15" s="151"/>
      <c r="N15" s="151"/>
      <c r="P15" s="153" t="s">
        <v>164</v>
      </c>
      <c r="Q15" s="160">
        <v>0.56999999999999995</v>
      </c>
      <c r="R15" s="160">
        <v>1.87</v>
      </c>
      <c r="S15" s="157">
        <v>2.09</v>
      </c>
      <c r="T15" s="160">
        <v>0.16</v>
      </c>
      <c r="U15" s="160">
        <v>1.56</v>
      </c>
      <c r="V15" s="157">
        <v>1.4983645557105085</v>
      </c>
      <c r="W15" s="160">
        <v>2.3199999999999998</v>
      </c>
      <c r="X15" s="160">
        <v>3.2</v>
      </c>
      <c r="Y15" s="157">
        <v>3.4132080113819869</v>
      </c>
      <c r="Z15" s="160">
        <v>0.45</v>
      </c>
      <c r="AA15" s="160">
        <v>1.79</v>
      </c>
      <c r="AB15" s="157">
        <v>2.0175999999999998</v>
      </c>
      <c r="AD15" s="165" t="s">
        <v>302</v>
      </c>
      <c r="AE15" s="166">
        <v>3.5</v>
      </c>
      <c r="AF15" s="166">
        <v>4.75</v>
      </c>
      <c r="AG15" s="167">
        <v>14590</v>
      </c>
      <c r="AH15" s="166">
        <v>3.48</v>
      </c>
      <c r="AI15" s="166" t="s">
        <v>251</v>
      </c>
      <c r="AJ15" s="166">
        <v>5.2500000000000009</v>
      </c>
      <c r="AK15" s="166">
        <v>7.9</v>
      </c>
      <c r="AL15" s="166">
        <v>92.5</v>
      </c>
      <c r="AM15" s="166">
        <v>3.5</v>
      </c>
      <c r="AN15" s="166">
        <v>-1.81</v>
      </c>
      <c r="AO15" s="166">
        <v>1.61</v>
      </c>
      <c r="AR15" s="174">
        <f>AH15+AS15</f>
        <v>3.61505275946211</v>
      </c>
      <c r="AS15" s="174">
        <v>0.13505275946211021</v>
      </c>
      <c r="BP15" s="142">
        <v>2022</v>
      </c>
      <c r="BQ15" s="142">
        <v>1</v>
      </c>
      <c r="BR15" s="103">
        <v>103.17860714666186</v>
      </c>
    </row>
    <row r="16" spans="1:70" ht="17.25" x14ac:dyDescent="0.25">
      <c r="A16" s="149">
        <v>1</v>
      </c>
      <c r="B16" s="150" t="s">
        <v>143</v>
      </c>
      <c r="C16" s="151">
        <v>6.9443605373703976</v>
      </c>
      <c r="D16" s="151">
        <v>31.503033567146655</v>
      </c>
      <c r="E16" s="151">
        <v>29.161067954366683</v>
      </c>
      <c r="F16" s="151">
        <v>29.828737949287152</v>
      </c>
      <c r="G16" s="151">
        <v>14.220254974737667</v>
      </c>
      <c r="H16" s="151">
        <v>4.75</v>
      </c>
      <c r="I16" s="151"/>
      <c r="J16" s="151"/>
      <c r="K16" s="151"/>
      <c r="L16" s="151"/>
      <c r="M16" s="151"/>
      <c r="N16" s="151"/>
      <c r="AD16" s="165" t="s">
        <v>303</v>
      </c>
      <c r="AE16" s="168">
        <v>3.5</v>
      </c>
      <c r="AF16" s="168">
        <v>4.75</v>
      </c>
      <c r="AG16" s="169">
        <v>14600</v>
      </c>
      <c r="AH16" s="170">
        <v>3.43</v>
      </c>
      <c r="AI16" s="168" t="s">
        <v>251</v>
      </c>
      <c r="AJ16" s="170">
        <v>5.26</v>
      </c>
      <c r="AK16" s="170">
        <v>7.96</v>
      </c>
      <c r="AL16" s="168">
        <v>92.5</v>
      </c>
      <c r="AM16" s="168">
        <v>3.5</v>
      </c>
      <c r="AN16" s="170">
        <v>-1.96</v>
      </c>
      <c r="AO16" s="168">
        <v>1.57</v>
      </c>
      <c r="AR16" s="174">
        <f>AH16+AS16</f>
        <v>3.6392216170335967</v>
      </c>
      <c r="AS16" s="175">
        <v>0.20922161703359646</v>
      </c>
      <c r="BA16" s="103"/>
      <c r="BB16" s="103"/>
      <c r="BC16" s="103"/>
      <c r="BD16" s="103"/>
      <c r="BE16" s="103"/>
      <c r="BF16" s="103"/>
      <c r="BG16" s="103"/>
      <c r="BH16" s="103"/>
      <c r="BP16" s="142"/>
      <c r="BQ16" s="142">
        <v>2</v>
      </c>
      <c r="BR16" s="103">
        <v>104.57610963033473</v>
      </c>
    </row>
    <row r="17" spans="1:70" ht="17.25" x14ac:dyDescent="0.25">
      <c r="A17" s="149">
        <v>2</v>
      </c>
      <c r="B17" s="150" t="s">
        <v>144</v>
      </c>
      <c r="C17" s="151">
        <v>4.410509839251775</v>
      </c>
      <c r="D17" s="151">
        <v>31.835263573668684</v>
      </c>
      <c r="E17" s="151">
        <v>29.949072904117834</v>
      </c>
      <c r="F17" s="151">
        <v>29.601004234532667</v>
      </c>
      <c r="G17" s="151">
        <v>13.45</v>
      </c>
      <c r="H17" s="151">
        <v>3.96</v>
      </c>
      <c r="I17" s="151"/>
      <c r="J17" s="151"/>
      <c r="K17" s="151"/>
      <c r="L17" s="151"/>
      <c r="M17" s="151"/>
      <c r="N17" s="151"/>
      <c r="P17" s="388">
        <v>2022</v>
      </c>
      <c r="Q17" s="386" t="s">
        <v>147</v>
      </c>
      <c r="R17" s="387"/>
      <c r="S17" s="388"/>
      <c r="T17" s="386" t="s">
        <v>148</v>
      </c>
      <c r="U17" s="387"/>
      <c r="V17" s="388"/>
      <c r="W17" s="386" t="s">
        <v>149</v>
      </c>
      <c r="X17" s="387"/>
      <c r="Y17" s="388"/>
      <c r="Z17" s="386" t="s">
        <v>150</v>
      </c>
      <c r="AA17" s="387"/>
      <c r="AB17" s="388"/>
      <c r="AD17" s="165" t="s">
        <v>304</v>
      </c>
      <c r="AE17" s="168">
        <v>3.5</v>
      </c>
      <c r="AF17" s="168">
        <v>4.75</v>
      </c>
      <c r="AG17" s="171">
        <v>14600</v>
      </c>
      <c r="AH17" s="168">
        <v>3.34</v>
      </c>
      <c r="AI17" s="168" t="s">
        <v>251</v>
      </c>
      <c r="AJ17" s="168">
        <v>5.31</v>
      </c>
      <c r="AK17" s="168">
        <v>8.19</v>
      </c>
      <c r="AL17" s="168">
        <v>92.5</v>
      </c>
      <c r="AM17" s="168">
        <v>3.5</v>
      </c>
      <c r="AN17" s="168">
        <v>-1.98</v>
      </c>
      <c r="AO17" s="168">
        <v>1.59</v>
      </c>
      <c r="AR17" s="174">
        <f>AH17+AS17</f>
        <v>3.5565976652164148</v>
      </c>
      <c r="AS17" s="175">
        <v>0.2165976652164151</v>
      </c>
      <c r="BP17" s="142"/>
      <c r="BQ17" s="142">
        <v>3</v>
      </c>
      <c r="BR17" s="103">
        <v>106.16673537539852</v>
      </c>
    </row>
    <row r="18" spans="1:70" ht="17.25" x14ac:dyDescent="0.25">
      <c r="A18" s="152" t="s">
        <v>145</v>
      </c>
      <c r="B18" s="150"/>
      <c r="C18" s="151">
        <v>-0.69670625552852306</v>
      </c>
      <c r="D18" s="151">
        <v>7.0720160186016567</v>
      </c>
      <c r="E18" s="151">
        <v>3.5059027376630025</v>
      </c>
      <c r="F18" s="151">
        <v>5.0232775031471721</v>
      </c>
      <c r="G18" s="151">
        <v>4.5700000000000518</v>
      </c>
      <c r="H18" s="151">
        <v>5.0992104169233832</v>
      </c>
      <c r="I18" s="151"/>
      <c r="J18" s="151"/>
      <c r="K18" s="151"/>
      <c r="L18" s="151"/>
      <c r="M18" s="151"/>
      <c r="N18" s="151"/>
      <c r="P18" s="389"/>
      <c r="Q18" s="153" t="s">
        <v>151</v>
      </c>
      <c r="R18" s="153" t="s">
        <v>152</v>
      </c>
      <c r="S18" s="389"/>
      <c r="T18" s="153" t="s">
        <v>151</v>
      </c>
      <c r="U18" s="153" t="s">
        <v>152</v>
      </c>
      <c r="V18" s="389"/>
      <c r="W18" s="153" t="s">
        <v>151</v>
      </c>
      <c r="X18" s="153" t="s">
        <v>152</v>
      </c>
      <c r="Y18" s="389"/>
      <c r="Z18" s="153" t="s">
        <v>151</v>
      </c>
      <c r="AA18" s="153" t="s">
        <v>152</v>
      </c>
      <c r="AB18" s="389"/>
      <c r="AD18" s="165" t="s">
        <v>305</v>
      </c>
      <c r="AE18" s="168">
        <v>3.5</v>
      </c>
      <c r="AF18" s="168">
        <v>4.75</v>
      </c>
      <c r="AG18" s="172">
        <v>14610</v>
      </c>
      <c r="AH18" s="173">
        <v>3.24</v>
      </c>
      <c r="AI18" s="168" t="s">
        <v>251</v>
      </c>
      <c r="AJ18" s="173">
        <v>5.14</v>
      </c>
      <c r="AK18" s="173">
        <v>8.09</v>
      </c>
      <c r="AL18" s="168">
        <v>92.5</v>
      </c>
      <c r="AM18" s="168">
        <v>3.5</v>
      </c>
      <c r="AN18" s="173">
        <v>-1.89</v>
      </c>
      <c r="AO18" s="173">
        <v>1.47</v>
      </c>
      <c r="AQ18" s="103"/>
      <c r="AR18" s="174">
        <f>AH18+AS18</f>
        <v>3.492340268872169</v>
      </c>
      <c r="AS18" s="176">
        <v>0.25234026887216882</v>
      </c>
      <c r="BP18" s="142"/>
      <c r="BQ18" s="142">
        <v>4</v>
      </c>
      <c r="BR18" s="103">
        <v>107.60071749316388</v>
      </c>
    </row>
    <row r="19" spans="1:70" ht="17.25" x14ac:dyDescent="0.25">
      <c r="P19" s="154" t="s">
        <v>153</v>
      </c>
      <c r="Q19" s="155">
        <v>0.55960159998340586</v>
      </c>
      <c r="R19" s="155">
        <v>2.1807350280297788</v>
      </c>
      <c r="S19" s="155">
        <v>2.68</v>
      </c>
      <c r="T19" s="155">
        <v>0.41821561338291069</v>
      </c>
      <c r="U19" s="155">
        <v>1.8378887841658864</v>
      </c>
      <c r="V19" s="155">
        <v>0.41821561338291069</v>
      </c>
      <c r="W19" s="155">
        <v>1.3038754074610637</v>
      </c>
      <c r="X19" s="155">
        <v>3.3533487297921383</v>
      </c>
      <c r="Y19" s="155">
        <v>1.3038754074610637</v>
      </c>
      <c r="Z19" s="155">
        <v>0.37968675842430244</v>
      </c>
      <c r="AA19" s="155">
        <v>2.3717328170377527</v>
      </c>
      <c r="AB19" s="156">
        <v>0.46936658655686048</v>
      </c>
      <c r="AD19" s="162">
        <v>2023</v>
      </c>
      <c r="AE19" s="163">
        <v>3.5</v>
      </c>
      <c r="AF19" s="163">
        <v>4.75</v>
      </c>
      <c r="AG19" s="164">
        <v>14600</v>
      </c>
      <c r="AH19" s="163">
        <v>3.24</v>
      </c>
      <c r="AI19" s="163" t="s">
        <v>251</v>
      </c>
      <c r="AJ19" s="163">
        <v>5.24</v>
      </c>
      <c r="AK19" s="163">
        <v>8.09</v>
      </c>
      <c r="AL19" s="163">
        <v>92.5</v>
      </c>
      <c r="AM19" s="163">
        <v>3.5</v>
      </c>
      <c r="AN19" s="163">
        <v>-1.91</v>
      </c>
      <c r="AO19" s="163">
        <v>1.56</v>
      </c>
      <c r="AQ19" s="177">
        <v>2023</v>
      </c>
      <c r="AR19" s="163">
        <f>AR18</f>
        <v>3.492340268872169</v>
      </c>
      <c r="AS19" s="163">
        <v>0.25234026887216882</v>
      </c>
      <c r="BP19" s="142">
        <v>2023</v>
      </c>
      <c r="BQ19" s="142">
        <v>1</v>
      </c>
      <c r="BR19" s="103">
        <v>108.3446975467354</v>
      </c>
    </row>
    <row r="20" spans="1:70" x14ac:dyDescent="0.25">
      <c r="P20" s="154" t="s">
        <v>154</v>
      </c>
      <c r="Q20" s="155">
        <v>0.08</v>
      </c>
      <c r="R20" s="155">
        <v>2.16</v>
      </c>
      <c r="S20" s="155">
        <v>2.98</v>
      </c>
      <c r="T20" s="155">
        <v>0.28000000000000003</v>
      </c>
      <c r="U20" s="155">
        <v>2.0099999999999998</v>
      </c>
      <c r="V20" s="155">
        <v>0.69821561338291072</v>
      </c>
      <c r="W20" s="155">
        <v>-0.68</v>
      </c>
      <c r="X20" s="155">
        <v>2.66</v>
      </c>
      <c r="Y20" s="155">
        <v>0.62387540746106362</v>
      </c>
      <c r="Z20" s="155">
        <v>0.08</v>
      </c>
      <c r="AA20" s="155">
        <v>2.23</v>
      </c>
      <c r="AB20" s="157">
        <v>0.59093532136195592</v>
      </c>
      <c r="BP20" s="142"/>
      <c r="BQ20" s="142">
        <v>2</v>
      </c>
      <c r="BR20" s="103">
        <v>108.94059338324246</v>
      </c>
    </row>
    <row r="21" spans="1:70" x14ac:dyDescent="0.25">
      <c r="P21" s="154" t="s">
        <v>155</v>
      </c>
      <c r="Q21" s="158">
        <v>0.22</v>
      </c>
      <c r="R21" s="158">
        <v>2.2999999999999998</v>
      </c>
      <c r="S21" s="159">
        <v>2.96</v>
      </c>
      <c r="T21" s="158">
        <v>0.19</v>
      </c>
      <c r="U21" s="158">
        <v>2.23</v>
      </c>
      <c r="V21" s="159">
        <v>0.88821561338291066</v>
      </c>
      <c r="W21" s="158">
        <v>0.39</v>
      </c>
      <c r="X21" s="158">
        <v>2.48</v>
      </c>
      <c r="Y21" s="159">
        <v>1.0138754074610636</v>
      </c>
      <c r="Z21" s="158">
        <v>0.16</v>
      </c>
      <c r="AA21" s="158">
        <v>2.38</v>
      </c>
      <c r="AB21" s="157">
        <v>0.61761117386716435</v>
      </c>
      <c r="BP21" s="142"/>
      <c r="BQ21" s="142">
        <v>3</v>
      </c>
      <c r="BR21" s="103">
        <v>109.57171144032657</v>
      </c>
    </row>
    <row r="22" spans="1:70" x14ac:dyDescent="0.25">
      <c r="P22" s="154" t="s">
        <v>156</v>
      </c>
      <c r="Q22" s="155">
        <v>0.87</v>
      </c>
      <c r="R22" s="155">
        <v>3.05</v>
      </c>
      <c r="S22" s="155">
        <v>2.67</v>
      </c>
      <c r="T22" s="155">
        <v>0.74530324310445328</v>
      </c>
      <c r="U22" s="155">
        <v>2.85</v>
      </c>
      <c r="V22" s="155">
        <v>1.6335188564873639</v>
      </c>
      <c r="W22" s="155">
        <v>1.4</v>
      </c>
      <c r="X22" s="155">
        <v>3.7699999999999996</v>
      </c>
      <c r="Y22" s="155">
        <v>2.4138754074610635</v>
      </c>
      <c r="Z22" s="155">
        <v>0.86</v>
      </c>
      <c r="AA22" s="155">
        <v>3.15</v>
      </c>
      <c r="AB22" s="157">
        <v>1.4761886687849812</v>
      </c>
      <c r="BP22" s="142"/>
      <c r="BQ22" s="142">
        <v>4</v>
      </c>
      <c r="BR22" s="103">
        <v>110.13426442593901</v>
      </c>
    </row>
    <row r="23" spans="1:70" x14ac:dyDescent="0.25">
      <c r="P23" s="154" t="s">
        <v>157</v>
      </c>
      <c r="Q23" s="155">
        <v>0.22</v>
      </c>
      <c r="R23" s="155">
        <v>2.94</v>
      </c>
      <c r="S23" s="155">
        <v>2.19</v>
      </c>
      <c r="T23" s="155">
        <v>0.16</v>
      </c>
      <c r="U23" s="155">
        <v>2.76</v>
      </c>
      <c r="V23" s="155">
        <v>1.7935188564873639</v>
      </c>
      <c r="W23" s="155">
        <v>0.24</v>
      </c>
      <c r="X23" s="155">
        <v>3.61</v>
      </c>
      <c r="Y23" s="155">
        <v>2.6538754074610633</v>
      </c>
      <c r="Z23" s="155">
        <v>0.39</v>
      </c>
      <c r="AA23" s="155">
        <v>3.05</v>
      </c>
      <c r="AB23" s="157">
        <v>1.8638482258964344</v>
      </c>
    </row>
    <row r="24" spans="1:70" x14ac:dyDescent="0.25">
      <c r="P24" s="154" t="s">
        <v>158</v>
      </c>
      <c r="Q24" s="158">
        <v>0.17</v>
      </c>
      <c r="R24" s="158">
        <v>3.29</v>
      </c>
      <c r="S24" s="159">
        <v>1.96</v>
      </c>
      <c r="T24" s="158">
        <v>0.21</v>
      </c>
      <c r="U24" s="158">
        <v>2.83</v>
      </c>
      <c r="V24" s="159">
        <v>2.0035188564873638</v>
      </c>
      <c r="W24" s="158">
        <v>0.24</v>
      </c>
      <c r="X24" s="158">
        <v>5.15</v>
      </c>
      <c r="Y24" s="159">
        <v>2.8938754074610635</v>
      </c>
      <c r="Z24" s="158">
        <v>-2.1999999999999999E-2</v>
      </c>
      <c r="AA24" s="158">
        <v>3.25</v>
      </c>
      <c r="AB24" s="157">
        <v>1.8592983900695732</v>
      </c>
    </row>
    <row r="25" spans="1:70" x14ac:dyDescent="0.25">
      <c r="P25" s="154" t="s">
        <v>159</v>
      </c>
      <c r="Q25" s="155">
        <v>0.19</v>
      </c>
      <c r="R25" s="155">
        <v>3.41</v>
      </c>
      <c r="S25" s="155">
        <v>1.54</v>
      </c>
      <c r="T25" s="155">
        <v>0.24</v>
      </c>
      <c r="U25" s="155">
        <v>3.01</v>
      </c>
      <c r="V25" s="155">
        <v>2.2435188564873636</v>
      </c>
      <c r="W25" s="155">
        <v>7.0000000000000007E-2</v>
      </c>
      <c r="X25" s="155">
        <v>5.07</v>
      </c>
      <c r="Y25" s="155">
        <v>2.9638754074610634</v>
      </c>
      <c r="Z25" s="155">
        <v>0.11</v>
      </c>
      <c r="AA25" s="155">
        <v>3.32</v>
      </c>
      <c r="AB25" s="157">
        <v>1.9731335608350131</v>
      </c>
    </row>
    <row r="26" spans="1:70" x14ac:dyDescent="0.25">
      <c r="P26" s="154" t="s">
        <v>160</v>
      </c>
      <c r="Q26" s="155">
        <v>0.12</v>
      </c>
      <c r="R26" s="155">
        <v>3.5</v>
      </c>
      <c r="S26" s="155">
        <v>1.38</v>
      </c>
      <c r="T26" s="155">
        <v>0.31</v>
      </c>
      <c r="U26" s="155">
        <v>3.11</v>
      </c>
      <c r="V26" s="155">
        <v>2.5535188564873637</v>
      </c>
      <c r="W26" s="155">
        <v>-0.5</v>
      </c>
      <c r="X26" s="155">
        <v>5.22</v>
      </c>
      <c r="Y26" s="155">
        <v>2.4638754074610634</v>
      </c>
      <c r="Z26" s="155">
        <v>-0.03</v>
      </c>
      <c r="AA26" s="155">
        <v>3.27</v>
      </c>
      <c r="AB26" s="157">
        <v>1.9669248757311499</v>
      </c>
    </row>
    <row r="27" spans="1:70" x14ac:dyDescent="0.25">
      <c r="P27" s="154" t="s">
        <v>161</v>
      </c>
      <c r="Q27" s="158">
        <v>0.01</v>
      </c>
      <c r="R27" s="158">
        <v>3.55</v>
      </c>
      <c r="S27" s="157">
        <v>1.65</v>
      </c>
      <c r="T27" s="158">
        <v>0.26</v>
      </c>
      <c r="U27" s="158">
        <v>3.25</v>
      </c>
      <c r="V27" s="157">
        <v>2.8135188564873639</v>
      </c>
      <c r="W27" s="158">
        <v>-1.06</v>
      </c>
      <c r="X27" s="158">
        <v>5.03</v>
      </c>
      <c r="Y27" s="157">
        <v>1.4038754074610633</v>
      </c>
      <c r="Z27" s="158">
        <v>0.12</v>
      </c>
      <c r="AA27" s="158">
        <v>3.25</v>
      </c>
      <c r="AB27" s="157">
        <v>2.0825976197143383</v>
      </c>
    </row>
    <row r="28" spans="1:70" x14ac:dyDescent="0.25">
      <c r="P28" s="154" t="s">
        <v>162</v>
      </c>
      <c r="Q28" s="155">
        <v>0.14000000000000001</v>
      </c>
      <c r="R28" s="155">
        <v>3.56</v>
      </c>
      <c r="S28" s="157">
        <v>1.81</v>
      </c>
      <c r="T28" s="155">
        <v>0.18</v>
      </c>
      <c r="U28" s="155">
        <v>3.37</v>
      </c>
      <c r="V28" s="157">
        <v>2.993518856487364</v>
      </c>
      <c r="W28" s="155">
        <v>0.03</v>
      </c>
      <c r="X28" s="155">
        <v>5</v>
      </c>
      <c r="Y28" s="157">
        <v>1.4338754074610633</v>
      </c>
      <c r="Z28" s="155">
        <v>0.12</v>
      </c>
      <c r="AA28" s="155">
        <v>3.03</v>
      </c>
      <c r="AB28" s="157">
        <v>2.205229923590212</v>
      </c>
    </row>
    <row r="29" spans="1:70" x14ac:dyDescent="0.25">
      <c r="P29" s="154" t="s">
        <v>163</v>
      </c>
      <c r="Q29" s="155">
        <v>0.24</v>
      </c>
      <c r="R29" s="155">
        <v>3.42</v>
      </c>
      <c r="S29" s="157">
        <v>1.96</v>
      </c>
      <c r="T29" s="155">
        <v>0.12</v>
      </c>
      <c r="U29" s="155">
        <v>3.31</v>
      </c>
      <c r="V29" s="157">
        <v>3.1135188564873642</v>
      </c>
      <c r="W29" s="155">
        <v>0.76</v>
      </c>
      <c r="X29" s="155">
        <v>4.55</v>
      </c>
      <c r="Y29" s="157">
        <v>2.1938754074610634</v>
      </c>
      <c r="Z29" s="155">
        <v>0.2</v>
      </c>
      <c r="AA29" s="155">
        <v>2.86</v>
      </c>
      <c r="AB29" s="157">
        <v>2.4033852310757005</v>
      </c>
    </row>
    <row r="30" spans="1:70" ht="15.75" x14ac:dyDescent="0.25">
      <c r="P30" s="153" t="s">
        <v>164</v>
      </c>
      <c r="Q30" s="160">
        <v>0.44</v>
      </c>
      <c r="R30" s="160">
        <v>3.29</v>
      </c>
      <c r="S30" s="157">
        <v>2.09</v>
      </c>
      <c r="T30" s="160">
        <v>0.11</v>
      </c>
      <c r="U30" s="160">
        <v>3.26</v>
      </c>
      <c r="V30" s="157">
        <v>3.223518856487364</v>
      </c>
      <c r="W30" s="160">
        <v>1.44</v>
      </c>
      <c r="X30" s="160">
        <v>3.66</v>
      </c>
      <c r="Y30" s="157">
        <v>3.6338754074610633</v>
      </c>
      <c r="Z30" s="160">
        <v>0.71</v>
      </c>
      <c r="AA30" s="160">
        <v>3.13</v>
      </c>
      <c r="AB30" s="157">
        <v>3.1084116012269036</v>
      </c>
    </row>
    <row r="32" spans="1:70" x14ac:dyDescent="0.25">
      <c r="P32" s="388">
        <v>2023</v>
      </c>
      <c r="Q32" s="386" t="s">
        <v>147</v>
      </c>
      <c r="R32" s="387"/>
      <c r="S32" s="388"/>
      <c r="T32" s="386" t="s">
        <v>148</v>
      </c>
      <c r="U32" s="387"/>
      <c r="V32" s="388"/>
      <c r="W32" s="386" t="s">
        <v>149</v>
      </c>
      <c r="X32" s="387"/>
      <c r="Y32" s="388"/>
      <c r="Z32" s="386" t="s">
        <v>150</v>
      </c>
      <c r="AA32" s="387"/>
      <c r="AB32" s="388"/>
    </row>
    <row r="33" spans="16:28" x14ac:dyDescent="0.25">
      <c r="P33" s="389"/>
      <c r="Q33" s="153" t="s">
        <v>151</v>
      </c>
      <c r="R33" s="153" t="s">
        <v>152</v>
      </c>
      <c r="S33" s="389"/>
      <c r="T33" s="153" t="s">
        <v>151</v>
      </c>
      <c r="U33" s="153" t="s">
        <v>152</v>
      </c>
      <c r="V33" s="389"/>
      <c r="W33" s="153" t="s">
        <v>151</v>
      </c>
      <c r="X33" s="153" t="s">
        <v>152</v>
      </c>
      <c r="Y33" s="389"/>
      <c r="Z33" s="153" t="s">
        <v>151</v>
      </c>
      <c r="AA33" s="153" t="s">
        <v>152</v>
      </c>
      <c r="AB33" s="389"/>
    </row>
    <row r="34" spans="16:28" x14ac:dyDescent="0.25">
      <c r="P34" s="154" t="s">
        <v>153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6"/>
    </row>
    <row r="35" spans="16:28" x14ac:dyDescent="0.25">
      <c r="P35" s="154" t="s">
        <v>154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7"/>
    </row>
    <row r="36" spans="16:28" x14ac:dyDescent="0.25">
      <c r="P36" s="154" t="s">
        <v>155</v>
      </c>
      <c r="Q36" s="158"/>
      <c r="R36" s="158"/>
      <c r="S36" s="159"/>
      <c r="T36" s="158"/>
      <c r="U36" s="158"/>
      <c r="V36" s="159"/>
      <c r="W36" s="158"/>
      <c r="X36" s="158"/>
      <c r="Y36" s="159"/>
      <c r="Z36" s="158"/>
      <c r="AA36" s="158"/>
      <c r="AB36" s="157"/>
    </row>
    <row r="37" spans="16:28" x14ac:dyDescent="0.25">
      <c r="P37" s="154" t="s">
        <v>156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7"/>
    </row>
    <row r="38" spans="16:28" x14ac:dyDescent="0.25">
      <c r="P38" s="154" t="s">
        <v>157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7"/>
    </row>
    <row r="39" spans="16:28" x14ac:dyDescent="0.25">
      <c r="P39" s="154" t="s">
        <v>158</v>
      </c>
      <c r="Q39" s="158"/>
      <c r="R39" s="158"/>
      <c r="S39" s="159"/>
      <c r="T39" s="158"/>
      <c r="U39" s="158"/>
      <c r="V39" s="159"/>
      <c r="W39" s="158"/>
      <c r="X39" s="158"/>
      <c r="Y39" s="159"/>
      <c r="Z39" s="158"/>
      <c r="AA39" s="158"/>
      <c r="AB39" s="157"/>
    </row>
    <row r="40" spans="16:28" x14ac:dyDescent="0.25">
      <c r="P40" s="154" t="s">
        <v>159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7"/>
    </row>
    <row r="41" spans="16:28" x14ac:dyDescent="0.25">
      <c r="P41" s="154" t="s">
        <v>160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7"/>
    </row>
    <row r="42" spans="16:28" x14ac:dyDescent="0.25">
      <c r="P42" s="154" t="s">
        <v>161</v>
      </c>
      <c r="Q42" s="158"/>
      <c r="R42" s="158"/>
      <c r="S42" s="157"/>
      <c r="T42" s="158"/>
      <c r="U42" s="158"/>
      <c r="V42" s="157"/>
      <c r="W42" s="158"/>
      <c r="X42" s="158"/>
      <c r="Y42" s="157"/>
      <c r="Z42" s="158"/>
      <c r="AA42" s="158"/>
      <c r="AB42" s="157"/>
    </row>
    <row r="43" spans="16:28" x14ac:dyDescent="0.25">
      <c r="P43" s="154" t="s">
        <v>162</v>
      </c>
      <c r="Q43" s="155"/>
      <c r="R43" s="155"/>
      <c r="S43" s="157"/>
      <c r="T43" s="155"/>
      <c r="U43" s="155"/>
      <c r="V43" s="157"/>
      <c r="W43" s="155"/>
      <c r="X43" s="155"/>
      <c r="Y43" s="157"/>
      <c r="Z43" s="155"/>
      <c r="AA43" s="155"/>
      <c r="AB43" s="157"/>
    </row>
    <row r="44" spans="16:28" x14ac:dyDescent="0.25">
      <c r="P44" s="154" t="s">
        <v>163</v>
      </c>
      <c r="Q44" s="155"/>
      <c r="R44" s="155"/>
      <c r="S44" s="157"/>
      <c r="T44" s="155"/>
      <c r="U44" s="155"/>
      <c r="V44" s="157"/>
      <c r="W44" s="155"/>
      <c r="X44" s="155"/>
      <c r="Y44" s="157"/>
      <c r="Z44" s="155"/>
      <c r="AA44" s="155"/>
      <c r="AB44" s="157"/>
    </row>
    <row r="45" spans="16:28" ht="15.75" x14ac:dyDescent="0.25">
      <c r="P45" s="153" t="s">
        <v>164</v>
      </c>
      <c r="Q45" s="160"/>
      <c r="R45" s="160"/>
      <c r="S45" s="157"/>
      <c r="T45" s="160"/>
      <c r="U45" s="160"/>
      <c r="V45" s="157"/>
      <c r="W45" s="160"/>
      <c r="X45" s="160"/>
      <c r="Y45" s="157"/>
      <c r="Z45" s="160"/>
      <c r="AA45" s="160"/>
      <c r="AB45" s="157"/>
    </row>
  </sheetData>
  <mergeCells count="29">
    <mergeCell ref="W32:X32"/>
    <mergeCell ref="Y32:Y33"/>
    <mergeCell ref="Z32:AA32"/>
    <mergeCell ref="AB32:AB33"/>
    <mergeCell ref="P32:P33"/>
    <mergeCell ref="Q32:R32"/>
    <mergeCell ref="S32:S33"/>
    <mergeCell ref="T32:U32"/>
    <mergeCell ref="V32:V33"/>
    <mergeCell ref="AE2:AO2"/>
    <mergeCell ref="P2:P3"/>
    <mergeCell ref="Q2:R2"/>
    <mergeCell ref="S2:S3"/>
    <mergeCell ref="T2:U2"/>
    <mergeCell ref="V2:V3"/>
    <mergeCell ref="W2:X2"/>
    <mergeCell ref="Y2:Y3"/>
    <mergeCell ref="Z2:AA2"/>
    <mergeCell ref="AB2:AB3"/>
    <mergeCell ref="AD2:AD3"/>
    <mergeCell ref="W17:X17"/>
    <mergeCell ref="Y17:Y18"/>
    <mergeCell ref="Z17:AA17"/>
    <mergeCell ref="AB17:AB18"/>
    <mergeCell ref="P17:P18"/>
    <mergeCell ref="Q17:R17"/>
    <mergeCell ref="S17:S18"/>
    <mergeCell ref="T17:U17"/>
    <mergeCell ref="V17:V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1"/>
  <sheetViews>
    <sheetView topLeftCell="A31" workbookViewId="0">
      <selection activeCell="Q39" sqref="Q39:Q46"/>
    </sheetView>
  </sheetViews>
  <sheetFormatPr defaultRowHeight="15" x14ac:dyDescent="0.25"/>
  <cols>
    <col min="1" max="1" width="12.42578125" bestFit="1" customWidth="1"/>
    <col min="11" max="11" width="9.140625" style="142"/>
    <col min="13" max="13" width="15.140625" customWidth="1"/>
  </cols>
  <sheetData>
    <row r="1" spans="1:22" x14ac:dyDescent="0.25">
      <c r="A1" s="185" t="s">
        <v>206</v>
      </c>
      <c r="M1" s="185" t="s">
        <v>207</v>
      </c>
    </row>
    <row r="3" spans="1:22" x14ac:dyDescent="0.25">
      <c r="A3" s="115" t="s">
        <v>198</v>
      </c>
      <c r="M3" s="186" t="s">
        <v>208</v>
      </c>
    </row>
    <row r="4" spans="1:22" x14ac:dyDescent="0.25">
      <c r="B4" t="s">
        <v>199</v>
      </c>
      <c r="C4" t="s">
        <v>200</v>
      </c>
      <c r="D4" t="s">
        <v>201</v>
      </c>
      <c r="E4" t="s">
        <v>202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 x14ac:dyDescent="0.25">
      <c r="A5" t="s">
        <v>93</v>
      </c>
      <c r="B5" s="103">
        <f t="array" ref="B5:B16">TRANSPOSE('Input Lain'!AW3:BH3)</f>
        <v>3.4335339939782772</v>
      </c>
      <c r="C5" s="103">
        <f t="array" ref="C5:C16">TRANSPOSE('Input Lain'!AW8:BH8)</f>
        <v>23.730629359168542</v>
      </c>
      <c r="D5" s="103">
        <f t="array" ref="D5:D16">TRANSPOSE('Input Lain'!AW6:BH6)</f>
        <v>60.108437500000015</v>
      </c>
      <c r="E5" s="182">
        <f t="array" ref="E5:E16">TRANSPOSE('Input Lain'!AW14:BH14)</f>
        <v>0.25</v>
      </c>
      <c r="M5" t="s">
        <v>93</v>
      </c>
      <c r="N5" s="119">
        <f>'Adj PDB'!C67</f>
        <v>-2.2146990944969698</v>
      </c>
      <c r="O5" s="119">
        <f>'Adj PDB'!D67</f>
        <v>-3.6947789650449501</v>
      </c>
      <c r="P5" s="119">
        <f>'Adj PDB'!E67</f>
        <v>2.5478126587004302</v>
      </c>
      <c r="Q5" s="119">
        <f>'Adj PDB'!F67</f>
        <v>8.2172736321051099E-2</v>
      </c>
      <c r="R5" s="119">
        <f>'Adj PDB'!G67</f>
        <v>35.368780270951397</v>
      </c>
      <c r="S5" s="119">
        <f>'Adj PDB'!H67</f>
        <v>-2.0709541987984599</v>
      </c>
      <c r="T5" s="119">
        <f>'Adj PDB'!I67</f>
        <v>32.456511691976203</v>
      </c>
      <c r="U5" s="119">
        <f>'Adj PDB'!J67</f>
        <v>6.9443605373703896</v>
      </c>
      <c r="V5" s="119">
        <f>'Adj PDB'!K67</f>
        <v>4.4105098392517696</v>
      </c>
    </row>
    <row r="6" spans="1:22" x14ac:dyDescent="0.25">
      <c r="A6" t="s">
        <v>94</v>
      </c>
      <c r="B6" s="103">
        <v>12.206300622614163</v>
      </c>
      <c r="C6" s="103">
        <v>58.522202687537906</v>
      </c>
      <c r="D6" s="103">
        <v>66.662424242424251</v>
      </c>
      <c r="E6" s="182">
        <v>0.25</v>
      </c>
      <c r="M6" t="s">
        <v>94</v>
      </c>
      <c r="N6" s="119">
        <f>'Adj PDB'!C68</f>
        <v>5.9588741314325899</v>
      </c>
      <c r="O6" s="119">
        <f>'Adj PDB'!D68</f>
        <v>3.9936512335930501</v>
      </c>
      <c r="P6" s="119">
        <f>'Adj PDB'!E68</f>
        <v>8.0557159693824598</v>
      </c>
      <c r="Q6" s="119">
        <f>'Adj PDB'!F68</f>
        <v>19.131868401319899</v>
      </c>
      <c r="R6" s="119">
        <f>'Adj PDB'!G68</f>
        <v>9.0303689972667698</v>
      </c>
      <c r="S6" s="119">
        <f>'Adj PDB'!H68</f>
        <v>4.9075531759758402</v>
      </c>
      <c r="T6" s="119">
        <f>'Adj PDB'!I68</f>
        <v>-3.98782973128601</v>
      </c>
      <c r="U6" s="119">
        <f>'Adj PDB'!J68</f>
        <v>31.503033567146598</v>
      </c>
      <c r="V6" s="119">
        <f>'Adj PDB'!K68</f>
        <v>31.835263573668598</v>
      </c>
    </row>
    <row r="7" spans="1:22" x14ac:dyDescent="0.25">
      <c r="A7" t="s">
        <v>95</v>
      </c>
      <c r="B7" s="103">
        <v>4.4152527365612482</v>
      </c>
      <c r="C7" s="103">
        <v>79.542878061112418</v>
      </c>
      <c r="D7" s="103">
        <v>70.686060606060607</v>
      </c>
      <c r="E7" s="182">
        <v>0.25</v>
      </c>
      <c r="M7" t="s">
        <v>95</v>
      </c>
      <c r="N7" s="119">
        <f>'Adj PDB'!C69</f>
        <v>1.02287934193776</v>
      </c>
      <c r="O7" s="119">
        <f>'Adj PDB'!D69</f>
        <v>2.7853640215983</v>
      </c>
      <c r="P7" s="119">
        <f>'Adj PDB'!E69</f>
        <v>0.61643279626937197</v>
      </c>
      <c r="Q7" s="119">
        <f>'Adj PDB'!F69</f>
        <v>7.0625859319413999</v>
      </c>
      <c r="R7" s="119">
        <f>'Adj PDB'!G69</f>
        <v>-17.394010375336201</v>
      </c>
      <c r="S7" s="119">
        <f>'Adj PDB'!H69</f>
        <v>5.4238134988961102</v>
      </c>
      <c r="T7" s="119">
        <f>'Adj PDB'!I69</f>
        <v>-18.658433585582799</v>
      </c>
      <c r="U7" s="119">
        <f>'Adj PDB'!J69</f>
        <v>29.161067954366601</v>
      </c>
      <c r="V7" s="119">
        <f>'Adj PDB'!K69</f>
        <v>29.949072904117799</v>
      </c>
    </row>
    <row r="8" spans="1:22" x14ac:dyDescent="0.25">
      <c r="A8" t="s">
        <v>96</v>
      </c>
      <c r="B8" s="103">
        <v>2.7031950468463517</v>
      </c>
      <c r="C8" s="103">
        <v>76.545780039856169</v>
      </c>
      <c r="D8" s="103">
        <v>77.455303030303014</v>
      </c>
      <c r="E8" s="182">
        <v>0.25</v>
      </c>
      <c r="M8" t="s">
        <v>96</v>
      </c>
      <c r="N8" s="119">
        <f>'Adj PDB'!C70</f>
        <v>3.5547131671521899</v>
      </c>
      <c r="O8" s="119">
        <f>'Adj PDB'!D70</f>
        <v>3.2880131989782901</v>
      </c>
      <c r="P8" s="119">
        <f>'Adj PDB'!E70</f>
        <v>5.2470366923269696</v>
      </c>
      <c r="Q8" s="119">
        <f>'Adj PDB'!F70</f>
        <v>16.511697158324299</v>
      </c>
      <c r="R8" s="119">
        <f>'Adj PDB'!G70</f>
        <v>-45.936242584734998</v>
      </c>
      <c r="S8" s="119">
        <f>'Adj PDB'!H70</f>
        <v>8.1539797680169404</v>
      </c>
      <c r="T8" s="119">
        <f>'Adj PDB'!I70</f>
        <v>-49.814390586658099</v>
      </c>
      <c r="U8" s="119">
        <f>'Adj PDB'!J70</f>
        <v>29.828737949287099</v>
      </c>
      <c r="V8" s="119">
        <f>'Adj PDB'!K70</f>
        <v>29.601004234532599</v>
      </c>
    </row>
    <row r="9" spans="1:22" x14ac:dyDescent="0.25">
      <c r="A9" t="s">
        <v>97</v>
      </c>
      <c r="B9" s="103">
        <v>3.3474372789780604</v>
      </c>
      <c r="C9" s="103">
        <v>33.928994763318052</v>
      </c>
      <c r="D9" s="103">
        <v>77.481884057971016</v>
      </c>
      <c r="E9" s="182">
        <v>0.5</v>
      </c>
      <c r="M9" t="s">
        <v>97</v>
      </c>
      <c r="N9" s="119">
        <f>'Adj PDB'!C71</f>
        <v>3.69</v>
      </c>
      <c r="O9" s="119">
        <f>'Adj PDB'!D71</f>
        <v>4.32</v>
      </c>
      <c r="P9" s="119">
        <f>'Adj PDB'!E71</f>
        <v>1.75</v>
      </c>
      <c r="Q9" s="119">
        <f>'Adj PDB'!F71</f>
        <v>12</v>
      </c>
      <c r="R9" s="119">
        <f>'Adj PDB'!G71</f>
        <v>12</v>
      </c>
      <c r="S9" s="119">
        <f>'Adj PDB'!H71</f>
        <v>1.5</v>
      </c>
      <c r="T9" s="119">
        <f>'Adj PDB'!I71</f>
        <v>1.5</v>
      </c>
      <c r="U9" s="119">
        <f>'Adj PDB'!J71</f>
        <v>14.22</v>
      </c>
      <c r="V9" s="119">
        <f>'Adj PDB'!K71</f>
        <v>13.45</v>
      </c>
    </row>
    <row r="10" spans="1:22" x14ac:dyDescent="0.25">
      <c r="A10" t="s">
        <v>98</v>
      </c>
      <c r="B10" s="103">
        <v>3.9625637868797359</v>
      </c>
      <c r="C10" s="103">
        <v>9.4697628979710213</v>
      </c>
      <c r="D10" s="103">
        <v>68.666666666666671</v>
      </c>
      <c r="E10" s="182">
        <v>0.75</v>
      </c>
      <c r="M10" t="s">
        <v>98</v>
      </c>
      <c r="N10" s="119">
        <f>'Adj PDB'!C72</f>
        <v>4.37</v>
      </c>
      <c r="O10" s="119">
        <f>'Adj PDB'!D72</f>
        <v>4.33</v>
      </c>
      <c r="P10" s="119">
        <f>'Adj PDB'!E72</f>
        <v>6.01</v>
      </c>
      <c r="Q10" s="119">
        <f>'Adj PDB'!F72</f>
        <v>10.15</v>
      </c>
      <c r="R10" s="119">
        <f>'Adj PDB'!G72</f>
        <v>10.15</v>
      </c>
      <c r="S10" s="119">
        <f>'Adj PDB'!H72</f>
        <v>3.28</v>
      </c>
      <c r="T10" s="119">
        <f>'Adj PDB'!I72</f>
        <v>3.28</v>
      </c>
      <c r="U10" s="119">
        <f>'Adj PDB'!J72</f>
        <v>4.75</v>
      </c>
      <c r="V10" s="119">
        <f>'Adj PDB'!K72</f>
        <v>3.96</v>
      </c>
    </row>
    <row r="11" spans="1:22" x14ac:dyDescent="0.25">
      <c r="A11" t="s">
        <v>99</v>
      </c>
      <c r="B11" s="103">
        <v>4.8949392745265996</v>
      </c>
      <c r="C11" s="103">
        <v>-8.3616931704172686</v>
      </c>
      <c r="D11" s="103">
        <v>63.666666666666671</v>
      </c>
      <c r="E11" s="182">
        <v>1</v>
      </c>
      <c r="M11" t="s">
        <v>99</v>
      </c>
      <c r="N11" s="119">
        <f>'Adj PDB'!C73</f>
        <v>5.86</v>
      </c>
      <c r="O11" s="119">
        <f>'Adj PDB'!D73</f>
        <v>5.36</v>
      </c>
      <c r="P11" s="119">
        <f>'Adj PDB'!E73</f>
        <v>1.55</v>
      </c>
      <c r="Q11" s="119">
        <f>'Adj PDB'!F73</f>
        <v>7.84</v>
      </c>
      <c r="R11" s="119">
        <f>'Adj PDB'!G73</f>
        <v>7.84</v>
      </c>
      <c r="S11" s="119">
        <f>'Adj PDB'!H73</f>
        <v>6.14</v>
      </c>
      <c r="T11" s="119">
        <f>'Adj PDB'!I73</f>
        <v>6.14</v>
      </c>
      <c r="U11" s="119">
        <f>'Adj PDB'!J73</f>
        <v>3.99</v>
      </c>
      <c r="V11" s="119">
        <f>'Adj PDB'!K73</f>
        <v>6.36</v>
      </c>
    </row>
    <row r="12" spans="1:22" x14ac:dyDescent="0.25">
      <c r="A12" t="s">
        <v>100</v>
      </c>
      <c r="B12" s="103">
        <v>5.3529166574698639</v>
      </c>
      <c r="C12" s="103">
        <v>-18.341517471858609</v>
      </c>
      <c r="D12" s="103">
        <v>63.333333333333329</v>
      </c>
      <c r="E12" s="182">
        <v>1.25</v>
      </c>
      <c r="M12" t="s">
        <v>100</v>
      </c>
      <c r="N12" s="119">
        <f>'Adj PDB'!C74</f>
        <v>5.23</v>
      </c>
      <c r="O12" s="119">
        <f>'Adj PDB'!D74</f>
        <v>5.28</v>
      </c>
      <c r="P12" s="119">
        <f>'Adj PDB'!E74</f>
        <v>3.85</v>
      </c>
      <c r="Q12" s="119">
        <f>'Adj PDB'!F74</f>
        <v>8.44</v>
      </c>
      <c r="R12" s="119">
        <f>'Adj PDB'!G74</f>
        <v>8.44</v>
      </c>
      <c r="S12" s="119">
        <f>'Adj PDB'!H74</f>
        <v>6.47</v>
      </c>
      <c r="T12" s="119">
        <f>'Adj PDB'!I74</f>
        <v>6.47</v>
      </c>
      <c r="U12" s="119">
        <f>'Adj PDB'!J74</f>
        <v>4.71</v>
      </c>
      <c r="V12" s="119">
        <f>'Adj PDB'!K74</f>
        <v>6.9</v>
      </c>
    </row>
    <row r="13" spans="1:22" x14ac:dyDescent="0.25">
      <c r="A13" t="s">
        <v>302</v>
      </c>
      <c r="B13" s="103">
        <v>5.0069394644282061</v>
      </c>
      <c r="C13" s="103">
        <v>-15.196298378273021</v>
      </c>
      <c r="D13" s="103">
        <v>62.333333333333329</v>
      </c>
      <c r="E13" s="182">
        <v>1.5</v>
      </c>
      <c r="M13" t="s">
        <v>302</v>
      </c>
      <c r="N13" s="119">
        <f>'Adj PDB'!C75</f>
        <v>5.16</v>
      </c>
      <c r="O13" s="119">
        <f>'Adj PDB'!D75</f>
        <v>9.1199999999999992</v>
      </c>
      <c r="P13" s="119">
        <f>'Adj PDB'!E75</f>
        <v>3.93</v>
      </c>
      <c r="Q13" s="119">
        <f>'Adj PDB'!F75</f>
        <v>9.7799999999999994</v>
      </c>
      <c r="R13" s="119">
        <f>'Adj PDB'!G75</f>
        <v>9.7799999999999994</v>
      </c>
      <c r="S13" s="119">
        <f>'Adj PDB'!H75</f>
        <v>7.03</v>
      </c>
      <c r="T13" s="119">
        <f>'Adj PDB'!I75</f>
        <v>7.03</v>
      </c>
      <c r="U13" s="119">
        <f>'Adj PDB'!J75</f>
        <v>6.02</v>
      </c>
      <c r="V13" s="119">
        <f>'Adj PDB'!K75</f>
        <v>7.94</v>
      </c>
    </row>
    <row r="14" spans="1:22" x14ac:dyDescent="0.25">
      <c r="A14" t="s">
        <v>303</v>
      </c>
      <c r="B14" s="103">
        <v>4.1734998254722822</v>
      </c>
      <c r="C14" s="103">
        <v>-9.6791732583517369</v>
      </c>
      <c r="D14" s="103">
        <v>61.333333333333336</v>
      </c>
      <c r="E14" s="182">
        <v>1.75</v>
      </c>
      <c r="M14" t="s">
        <v>303</v>
      </c>
      <c r="N14" s="119">
        <f>'Adj PDB'!C76</f>
        <v>5.24</v>
      </c>
      <c r="O14" s="119">
        <f>'Adj PDB'!D76</f>
        <v>7.92</v>
      </c>
      <c r="P14" s="119">
        <f>'Adj PDB'!E76</f>
        <v>3.08</v>
      </c>
      <c r="Q14" s="119">
        <f>'Adj PDB'!F76</f>
        <v>10.11</v>
      </c>
      <c r="R14" s="119">
        <f>'Adj PDB'!G76</f>
        <v>10.11</v>
      </c>
      <c r="S14" s="119">
        <f>'Adj PDB'!H76</f>
        <v>7.44</v>
      </c>
      <c r="T14" s="119">
        <f>'Adj PDB'!I76</f>
        <v>7.44</v>
      </c>
      <c r="U14" s="119">
        <f>'Adj PDB'!J76</f>
        <v>6.36</v>
      </c>
      <c r="V14" s="119">
        <f>'Adj PDB'!K76</f>
        <v>8.31</v>
      </c>
    </row>
    <row r="15" spans="1:22" x14ac:dyDescent="0.25">
      <c r="A15" t="s">
        <v>304</v>
      </c>
      <c r="B15" s="103">
        <v>3.2071967296425585</v>
      </c>
      <c r="C15" s="103">
        <v>-3.725149891681951</v>
      </c>
      <c r="D15" s="103">
        <v>61.666666666666664</v>
      </c>
      <c r="E15" s="182">
        <v>1.75</v>
      </c>
      <c r="M15" t="s">
        <v>304</v>
      </c>
      <c r="N15" s="119">
        <f>'Adj PDB'!C77</f>
        <v>5.33</v>
      </c>
      <c r="O15" s="119">
        <f>'Adj PDB'!D77</f>
        <v>7.07</v>
      </c>
      <c r="P15" s="119">
        <f>'Adj PDB'!E77</f>
        <v>2.08</v>
      </c>
      <c r="Q15" s="119">
        <f>'Adj PDB'!F77</f>
        <v>10.42</v>
      </c>
      <c r="R15" s="119">
        <f>'Adj PDB'!G77</f>
        <v>10.42</v>
      </c>
      <c r="S15" s="119">
        <f>'Adj PDB'!H77</f>
        <v>7.73</v>
      </c>
      <c r="T15" s="119">
        <f>'Adj PDB'!I77</f>
        <v>7.73</v>
      </c>
      <c r="U15" s="119">
        <f>'Adj PDB'!J77</f>
        <v>6.64</v>
      </c>
      <c r="V15" s="119">
        <f>'Adj PDB'!K77</f>
        <v>9.5299999999999994</v>
      </c>
    </row>
    <row r="16" spans="1:22" x14ac:dyDescent="0.25">
      <c r="A16" t="s">
        <v>305</v>
      </c>
      <c r="B16" s="103">
        <v>2.3545818204568025</v>
      </c>
      <c r="C16" s="103">
        <v>-3.9664119580450028</v>
      </c>
      <c r="D16" s="103">
        <v>63.666666666666671</v>
      </c>
      <c r="E16" s="182">
        <v>2</v>
      </c>
      <c r="M16" t="s">
        <v>305</v>
      </c>
      <c r="N16" s="119">
        <f>'Adj PDB'!C78</f>
        <v>5.0999999999999996</v>
      </c>
      <c r="O16" s="119">
        <f>'Adj PDB'!D78</f>
        <v>8.3800000000000008</v>
      </c>
      <c r="P16" s="119">
        <f>'Adj PDB'!E78</f>
        <v>1.4</v>
      </c>
      <c r="Q16" s="119">
        <f>'Adj PDB'!F78</f>
        <v>9.3800000000000008</v>
      </c>
      <c r="R16" s="119">
        <f>'Adj PDB'!G78</f>
        <v>9.3800000000000008</v>
      </c>
      <c r="S16" s="119">
        <f>'Adj PDB'!H78</f>
        <v>7.69</v>
      </c>
      <c r="T16" s="119">
        <f>'Adj PDB'!I78</f>
        <v>7.69</v>
      </c>
      <c r="U16" s="119">
        <f>'Adj PDB'!J78</f>
        <v>7.03</v>
      </c>
      <c r="V16" s="119">
        <f>'Adj PDB'!K78</f>
        <v>8.77</v>
      </c>
    </row>
    <row r="18" spans="1:16" x14ac:dyDescent="0.25">
      <c r="A18" s="115" t="s">
        <v>165</v>
      </c>
      <c r="M18" s="186" t="s">
        <v>209</v>
      </c>
    </row>
    <row r="19" spans="1:16" x14ac:dyDescent="0.25">
      <c r="B19" t="s">
        <v>204</v>
      </c>
      <c r="C19" t="s">
        <v>65</v>
      </c>
      <c r="D19" t="s">
        <v>54</v>
      </c>
      <c r="E19" t="s">
        <v>205</v>
      </c>
      <c r="F19" t="s">
        <v>203</v>
      </c>
      <c r="N19" t="s">
        <v>66</v>
      </c>
      <c r="O19" t="s">
        <v>67</v>
      </c>
      <c r="P19" t="s">
        <v>68</v>
      </c>
    </row>
    <row r="20" spans="1:16" x14ac:dyDescent="0.25">
      <c r="A20" t="s">
        <v>93</v>
      </c>
      <c r="B20" s="103">
        <f>'Input Lain'!AG5</f>
        <v>14157</v>
      </c>
      <c r="C20" s="103">
        <f>'Input Lain'!AH5</f>
        <v>1.3655462199999999</v>
      </c>
      <c r="D20" s="103">
        <f>'Input Lain'!AJ5</f>
        <v>-0.69670625552852306</v>
      </c>
      <c r="E20" s="103">
        <f>'Input Lain'!AK5</f>
        <v>-3.7426013671929317</v>
      </c>
      <c r="F20" s="103">
        <f>'Input Lain'!AE5</f>
        <v>3.5</v>
      </c>
      <c r="M20" t="s">
        <v>93</v>
      </c>
      <c r="N20" s="119">
        <f>Inflasi!C15</f>
        <v>1.21</v>
      </c>
      <c r="O20" s="119">
        <f>Inflasi!D15</f>
        <v>0.88</v>
      </c>
      <c r="P20" s="119">
        <f>Inflasi!E15</f>
        <v>2.4900000000000002</v>
      </c>
    </row>
    <row r="21" spans="1:16" x14ac:dyDescent="0.25">
      <c r="A21" t="s">
        <v>94</v>
      </c>
      <c r="B21" s="103">
        <f>'Input Lain'!AG6</f>
        <v>14399</v>
      </c>
      <c r="C21" s="103">
        <f>'Input Lain'!AH6</f>
        <v>1.3325718600000001</v>
      </c>
      <c r="D21" s="103">
        <f>'Input Lain'!AJ6</f>
        <v>7.0666777700000001</v>
      </c>
      <c r="E21" s="103">
        <f>'Input Lain'!AK6</f>
        <v>0.59</v>
      </c>
      <c r="F21" s="103">
        <f>'Input Lain'!AE6</f>
        <v>3.5</v>
      </c>
      <c r="M21" t="s">
        <v>94</v>
      </c>
      <c r="N21" s="119">
        <f>Inflasi!C16</f>
        <v>1.4899</v>
      </c>
      <c r="O21" s="119">
        <f>Inflasi!D16</f>
        <v>0.49</v>
      </c>
      <c r="P21" s="119">
        <f>Inflasi!E16</f>
        <v>1.6</v>
      </c>
    </row>
    <row r="22" spans="1:16" x14ac:dyDescent="0.25">
      <c r="A22" t="s">
        <v>95</v>
      </c>
      <c r="B22" s="103">
        <f>'Input Lain'!AG7</f>
        <v>14373</v>
      </c>
      <c r="C22" s="103">
        <f>'Input Lain'!AH7</f>
        <v>1.60228897</v>
      </c>
      <c r="D22" s="103">
        <f>'Input Lain'!AJ7</f>
        <v>3.50857763</v>
      </c>
      <c r="E22" s="103">
        <f>'Input Lain'!AK7</f>
        <v>2.21</v>
      </c>
      <c r="F22" s="103">
        <f>'Input Lain'!AE7</f>
        <v>3.5</v>
      </c>
      <c r="M22" t="s">
        <v>95</v>
      </c>
      <c r="N22" s="119">
        <f>Inflasi!C17</f>
        <v>1.3</v>
      </c>
      <c r="O22" s="119">
        <f>Inflasi!D17</f>
        <v>0.99</v>
      </c>
      <c r="P22" s="119">
        <f>Inflasi!E17</f>
        <v>3.51</v>
      </c>
    </row>
    <row r="23" spans="1:16" x14ac:dyDescent="0.25">
      <c r="A23" t="s">
        <v>96</v>
      </c>
      <c r="B23" s="103">
        <f>'Input Lain'!AG8</f>
        <v>14259</v>
      </c>
      <c r="C23" s="103">
        <f>'Input Lain'!AH8</f>
        <v>1.87</v>
      </c>
      <c r="D23" s="103">
        <f>'Input Lain'!AJ8</f>
        <v>5.0199999999999996</v>
      </c>
      <c r="E23" s="103">
        <f>'Input Lain'!AK8</f>
        <v>5.3543250000000002</v>
      </c>
      <c r="F23" s="103">
        <f>'Input Lain'!AE8</f>
        <v>3.5</v>
      </c>
      <c r="M23" t="s">
        <v>96</v>
      </c>
      <c r="N23" s="119">
        <f>Inflasi!C18</f>
        <v>1.5600425372286564</v>
      </c>
      <c r="O23" s="119">
        <f>Inflasi!D18</f>
        <v>1.7899705399816668</v>
      </c>
      <c r="P23" s="119">
        <f>Inflasi!E18</f>
        <v>3.1999929462165566</v>
      </c>
    </row>
    <row r="24" spans="1:16" x14ac:dyDescent="0.25">
      <c r="A24" t="s">
        <v>97</v>
      </c>
      <c r="B24" s="103">
        <f>'Input Lain'!AG10</f>
        <v>14500</v>
      </c>
      <c r="C24" s="103">
        <f>'Input Lain'!AH10</f>
        <v>2.2999999999999998</v>
      </c>
      <c r="D24" s="103">
        <f>'Input Lain'!AJ10</f>
        <v>4.57</v>
      </c>
      <c r="E24" s="103">
        <f>'Input Lain'!AK10</f>
        <v>5.9853500000000004</v>
      </c>
      <c r="F24" s="103">
        <f>'Input Lain'!AE10</f>
        <v>3.5</v>
      </c>
      <c r="M24" t="s">
        <v>97</v>
      </c>
      <c r="N24" s="119">
        <f>Inflasi!C19</f>
        <v>2.23</v>
      </c>
      <c r="O24" s="119">
        <f>Inflasi!D19</f>
        <v>2.38</v>
      </c>
      <c r="P24" s="119">
        <f>Inflasi!E19</f>
        <v>2.48</v>
      </c>
    </row>
    <row r="25" spans="1:16" x14ac:dyDescent="0.25">
      <c r="A25" t="s">
        <v>98</v>
      </c>
      <c r="B25" s="103">
        <f>'Input Lain'!AG11</f>
        <v>14550</v>
      </c>
      <c r="C25" s="103">
        <f>'Input Lain'!AH11</f>
        <v>3.29</v>
      </c>
      <c r="D25" s="103">
        <f>'Input Lain'!AJ11</f>
        <v>5.0999999999999996</v>
      </c>
      <c r="E25" s="103">
        <f>'Input Lain'!AK11</f>
        <v>6.9502624999999991</v>
      </c>
      <c r="F25" s="103">
        <f>'Input Lain'!AE11</f>
        <v>3.5</v>
      </c>
      <c r="M25" t="s">
        <v>98</v>
      </c>
      <c r="N25" s="119">
        <f>Inflasi!C20</f>
        <v>2.83</v>
      </c>
      <c r="O25" s="119">
        <f>Inflasi!D20</f>
        <v>3.25</v>
      </c>
      <c r="P25" s="119">
        <f>Inflasi!E20</f>
        <v>5.15</v>
      </c>
    </row>
    <row r="26" spans="1:16" x14ac:dyDescent="0.25">
      <c r="A26" t="s">
        <v>99</v>
      </c>
      <c r="B26" s="103">
        <f>'Input Lain'!AG12</f>
        <v>14560</v>
      </c>
      <c r="C26" s="103">
        <f>'Input Lain'!AH12</f>
        <v>3.55</v>
      </c>
      <c r="D26" s="103">
        <f>'Input Lain'!AJ12</f>
        <v>5.43</v>
      </c>
      <c r="E26" s="103">
        <f>'Input Lain'!AK12</f>
        <v>6.9002624999999993</v>
      </c>
      <c r="F26" s="103">
        <f>'Input Lain'!AE12</f>
        <v>3.5</v>
      </c>
      <c r="M26" t="s">
        <v>99</v>
      </c>
      <c r="N26" s="119">
        <f>Inflasi!C21</f>
        <v>3.25</v>
      </c>
      <c r="O26" s="119">
        <f>Inflasi!D21</f>
        <v>3.25</v>
      </c>
      <c r="P26" s="119">
        <f>Inflasi!E21</f>
        <v>5.03</v>
      </c>
    </row>
    <row r="27" spans="1:16" x14ac:dyDescent="0.25">
      <c r="A27" t="s">
        <v>100</v>
      </c>
      <c r="B27" s="103">
        <f>'Input Lain'!AG13</f>
        <v>14580</v>
      </c>
      <c r="C27" s="103">
        <f>'Input Lain'!AH13</f>
        <v>3.29</v>
      </c>
      <c r="D27" s="103">
        <f>'Input Lain'!AJ13</f>
        <v>5.22</v>
      </c>
      <c r="E27" s="103">
        <f>'Input Lain'!AK13</f>
        <v>7.25535</v>
      </c>
      <c r="F27" s="103">
        <f>'Input Lain'!AE13</f>
        <v>3.5</v>
      </c>
      <c r="M27" t="s">
        <v>100</v>
      </c>
      <c r="N27" s="119">
        <f>Inflasi!C22</f>
        <v>3.26</v>
      </c>
      <c r="O27" s="119">
        <f>Inflasi!D22</f>
        <v>3.13</v>
      </c>
      <c r="P27" s="119">
        <f>Inflasi!E22</f>
        <v>3.66</v>
      </c>
    </row>
    <row r="28" spans="1:16" x14ac:dyDescent="0.25">
      <c r="A28" t="s">
        <v>302</v>
      </c>
      <c r="B28" s="103">
        <f>'Input Lain'!AG15</f>
        <v>14590</v>
      </c>
      <c r="C28" s="103">
        <f>'Input Lain'!AH15</f>
        <v>3.48</v>
      </c>
      <c r="D28" s="103">
        <f>'Input Lain'!AJ15</f>
        <v>5.2500000000000009</v>
      </c>
      <c r="E28" s="103">
        <f>'Input Lain'!AK15</f>
        <v>7.9</v>
      </c>
      <c r="F28" s="103">
        <f>'Input Lain'!AE15</f>
        <v>3.5</v>
      </c>
      <c r="M28" t="s">
        <v>97</v>
      </c>
      <c r="N28" s="119">
        <f>Inflasi!C23</f>
        <v>3.52</v>
      </c>
      <c r="O28" s="119">
        <f>Inflasi!D23</f>
        <v>2.93</v>
      </c>
      <c r="P28" s="119">
        <f>Inflasi!E23</f>
        <v>3.91</v>
      </c>
    </row>
    <row r="29" spans="1:16" x14ac:dyDescent="0.25">
      <c r="A29" t="s">
        <v>303</v>
      </c>
      <c r="B29" s="103">
        <f>'Input Lain'!AG16</f>
        <v>14600</v>
      </c>
      <c r="C29" s="103">
        <f>'Input Lain'!AH16</f>
        <v>3.43</v>
      </c>
      <c r="D29" s="103">
        <f>'Input Lain'!AJ16</f>
        <v>5.26</v>
      </c>
      <c r="E29" s="103">
        <f>'Input Lain'!AK16</f>
        <v>7.96</v>
      </c>
      <c r="F29" s="103">
        <f>'Input Lain'!AE16</f>
        <v>3.5</v>
      </c>
      <c r="M29" t="s">
        <v>98</v>
      </c>
      <c r="N29" s="119">
        <f>Inflasi!C24</f>
        <v>3.45</v>
      </c>
      <c r="O29" s="119">
        <f>Inflasi!D24</f>
        <v>2.4900000000000002</v>
      </c>
      <c r="P29" s="119">
        <f>Inflasi!E24</f>
        <v>4.3600000000000003</v>
      </c>
    </row>
    <row r="30" spans="1:16" x14ac:dyDescent="0.25">
      <c r="A30" t="s">
        <v>304</v>
      </c>
      <c r="B30" s="103">
        <f>'Input Lain'!AG17</f>
        <v>14600</v>
      </c>
      <c r="C30" s="103">
        <f>'Input Lain'!AH17</f>
        <v>3.34</v>
      </c>
      <c r="D30" s="103">
        <f>'Input Lain'!AJ17</f>
        <v>5.31</v>
      </c>
      <c r="E30" s="103">
        <f>'Input Lain'!AK17</f>
        <v>8.19</v>
      </c>
      <c r="F30" s="103">
        <f>'Input Lain'!AE17</f>
        <v>3.5</v>
      </c>
      <c r="M30" t="s">
        <v>99</v>
      </c>
      <c r="N30" s="119">
        <f>Inflasi!C25</f>
        <v>3.35</v>
      </c>
      <c r="O30" s="119">
        <f>Inflasi!D25</f>
        <v>2.64</v>
      </c>
      <c r="P30" s="119">
        <f>Inflasi!E25</f>
        <v>4.04</v>
      </c>
    </row>
    <row r="31" spans="1:16" x14ac:dyDescent="0.25">
      <c r="A31" t="s">
        <v>305</v>
      </c>
      <c r="B31" s="103">
        <f>'Input Lain'!AG18</f>
        <v>14610</v>
      </c>
      <c r="C31" s="103">
        <f>'Input Lain'!AH18</f>
        <v>3.24</v>
      </c>
      <c r="D31" s="103">
        <f>'Input Lain'!AJ18</f>
        <v>5.14</v>
      </c>
      <c r="E31" s="103">
        <f>'Input Lain'!AK18</f>
        <v>8.09</v>
      </c>
      <c r="F31" s="103">
        <f>'Input Lain'!AE18</f>
        <v>3.5</v>
      </c>
      <c r="M31" t="s">
        <v>100</v>
      </c>
      <c r="N31" s="119">
        <f>Inflasi!C26</f>
        <v>3.25</v>
      </c>
      <c r="O31" s="119">
        <f>Inflasi!D26</f>
        <v>3.1</v>
      </c>
      <c r="P31" s="119">
        <f>Inflasi!E26</f>
        <v>3.36</v>
      </c>
    </row>
    <row r="33" spans="1:17" x14ac:dyDescent="0.25">
      <c r="A33" s="115" t="s">
        <v>122</v>
      </c>
      <c r="M33" s="115" t="s">
        <v>276</v>
      </c>
    </row>
    <row r="34" spans="1:17" x14ac:dyDescent="0.25"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N34" t="s">
        <v>65</v>
      </c>
      <c r="O34" t="s">
        <v>204</v>
      </c>
      <c r="P34" t="s">
        <v>201</v>
      </c>
      <c r="Q34" t="s">
        <v>200</v>
      </c>
    </row>
    <row r="35" spans="1:17" x14ac:dyDescent="0.25">
      <c r="A35" t="s">
        <v>93</v>
      </c>
      <c r="B35" s="103">
        <f t="array" ref="B35:D46">TRANSPOSE('Input Lain'!C7:N9)</f>
        <v>-2.2146990944969747</v>
      </c>
      <c r="C35" s="103">
        <v>-3.6947789650720764</v>
      </c>
      <c r="D35" s="103">
        <v>2.5478126587004324</v>
      </c>
      <c r="E35" s="103">
        <f t="array" ref="E35:E46">TRANSPOSE('Input Lain'!C12:N12)</f>
        <v>1.4390707636551925</v>
      </c>
      <c r="F35" s="103">
        <f>E35</f>
        <v>1.4390707636551925</v>
      </c>
      <c r="G35" s="103">
        <f t="array" ref="G35:G46">TRANSPOSE('Input Lain'!C11:N11)</f>
        <v>-0.74324792071375212</v>
      </c>
      <c r="H35" s="103">
        <f>G35</f>
        <v>-0.74324792071375212</v>
      </c>
      <c r="I35" s="103">
        <f t="array" ref="I35:J46">TRANSPOSE('Input Lain'!C16:N17)</f>
        <v>6.9443605373703976</v>
      </c>
      <c r="J35" s="103">
        <v>4.410509839251775</v>
      </c>
      <c r="K35" s="123"/>
      <c r="M35" t="s">
        <v>93</v>
      </c>
      <c r="N35" s="347">
        <f t="array" ref="N35:N38">TRANSPOSE('Copas Tabel'!AX35:BA35)</f>
        <v>1.37</v>
      </c>
      <c r="O35" s="348">
        <f t="array" ref="O35:O38">TRANSPOSE('Copas Tabel'!AX12:BA12)</f>
        <v>14157</v>
      </c>
      <c r="P35" s="349">
        <f t="array" ref="P35:P38">TRANSPOSE('Copas Tabel'!AX7:BA7)</f>
        <v>60.11</v>
      </c>
      <c r="Q35" s="349">
        <f t="array" ref="Q35:Q38">TRANSPOSE('Copas Tabel'!AX8:BA8)</f>
        <v>23.73</v>
      </c>
    </row>
    <row r="36" spans="1:17" x14ac:dyDescent="0.25">
      <c r="A36" t="s">
        <v>94</v>
      </c>
      <c r="B36" s="103">
        <v>5.9588741314325899</v>
      </c>
      <c r="C36" s="103">
        <v>3.9936512335743801</v>
      </c>
      <c r="D36" s="103">
        <v>8.0557159693824598</v>
      </c>
      <c r="E36" s="103">
        <v>18.504922314709972</v>
      </c>
      <c r="F36" s="103">
        <f t="shared" ref="F36:H46" si="0">E36</f>
        <v>18.504922314709972</v>
      </c>
      <c r="G36" s="103">
        <v>4.3554642949579003</v>
      </c>
      <c r="H36" s="103">
        <f t="shared" si="0"/>
        <v>4.3554642949579003</v>
      </c>
      <c r="I36" s="103">
        <v>31.503033567146655</v>
      </c>
      <c r="J36" s="103">
        <v>31.835263573668684</v>
      </c>
      <c r="K36" s="123"/>
      <c r="M36" t="s">
        <v>94</v>
      </c>
      <c r="N36" s="347">
        <v>1.33</v>
      </c>
      <c r="O36" s="348">
        <v>14399</v>
      </c>
      <c r="P36" s="349">
        <v>66.66</v>
      </c>
      <c r="Q36" s="349">
        <v>58.52</v>
      </c>
    </row>
    <row r="37" spans="1:17" x14ac:dyDescent="0.25">
      <c r="A37" t="s">
        <v>95</v>
      </c>
      <c r="B37" s="103">
        <v>1.0228793419377658</v>
      </c>
      <c r="C37" s="103">
        <v>2.785364021576564</v>
      </c>
      <c r="D37" s="103">
        <v>0.61643279626937275</v>
      </c>
      <c r="E37" s="103">
        <v>4.9627516128236238</v>
      </c>
      <c r="F37" s="103">
        <f t="shared" si="0"/>
        <v>4.9627516128236238</v>
      </c>
      <c r="G37" s="103">
        <v>3.3561206656823384</v>
      </c>
      <c r="H37" s="103">
        <f t="shared" si="0"/>
        <v>3.3561206656823384</v>
      </c>
      <c r="I37" s="103">
        <v>29.161067954366683</v>
      </c>
      <c r="J37" s="103">
        <v>29.949072904117834</v>
      </c>
      <c r="K37" s="123"/>
      <c r="M37" t="s">
        <v>95</v>
      </c>
      <c r="N37" s="347">
        <v>1.6</v>
      </c>
      <c r="O37" s="348">
        <v>14373</v>
      </c>
      <c r="P37" s="349">
        <v>70.69</v>
      </c>
      <c r="Q37" s="349">
        <v>79.540000000000006</v>
      </c>
    </row>
    <row r="38" spans="1:17" x14ac:dyDescent="0.25">
      <c r="A38" t="s">
        <v>96</v>
      </c>
      <c r="B38" s="103">
        <v>3.5547131671521903</v>
      </c>
      <c r="C38" s="103">
        <v>3.288013198956441</v>
      </c>
      <c r="D38" s="103">
        <v>5.2470366923269784</v>
      </c>
      <c r="E38" s="103">
        <v>10.39778704316554</v>
      </c>
      <c r="F38" s="103">
        <f t="shared" si="0"/>
        <v>10.39778704316554</v>
      </c>
      <c r="G38" s="103">
        <v>2.4786379180042228</v>
      </c>
      <c r="H38" s="103">
        <f t="shared" si="0"/>
        <v>2.4786379180042228</v>
      </c>
      <c r="I38" s="103">
        <v>29.828737949287152</v>
      </c>
      <c r="J38" s="103">
        <v>29.601004234532667</v>
      </c>
      <c r="K38" s="123"/>
      <c r="M38" t="s">
        <v>96</v>
      </c>
      <c r="N38" s="347">
        <v>1.87</v>
      </c>
      <c r="O38" s="348">
        <v>14259</v>
      </c>
      <c r="P38" s="349">
        <v>77.459999999999994</v>
      </c>
      <c r="Q38" s="349">
        <v>76.55</v>
      </c>
    </row>
    <row r="39" spans="1:17" x14ac:dyDescent="0.25">
      <c r="A39" t="s">
        <v>97</v>
      </c>
      <c r="B39" s="103">
        <v>3.69</v>
      </c>
      <c r="C39" s="103">
        <v>4.3245626125672825</v>
      </c>
      <c r="D39" s="103">
        <v>1.75</v>
      </c>
      <c r="E39" s="103">
        <v>12</v>
      </c>
      <c r="F39" s="103">
        <f t="shared" si="0"/>
        <v>12</v>
      </c>
      <c r="G39" s="103">
        <v>1.5</v>
      </c>
      <c r="H39" s="103">
        <f t="shared" si="0"/>
        <v>1.5</v>
      </c>
      <c r="I39" s="103">
        <v>14.220254974737667</v>
      </c>
      <c r="J39" s="103">
        <v>13.45</v>
      </c>
      <c r="K39" s="123"/>
      <c r="M39" t="s">
        <v>97</v>
      </c>
      <c r="N39" s="347">
        <f t="array" ref="N39:N42">TRANSPOSE('Copas Tabel'!BC35:BF35)</f>
        <v>2.2999999999999998</v>
      </c>
      <c r="O39" s="348">
        <f t="array" ref="O39:O42">TRANSPOSE('Copas Tabel'!BC12:BF12)</f>
        <v>14500</v>
      </c>
      <c r="P39" s="349">
        <f t="array" ref="P39:P42">TRANSPOSE('Copas Tabel'!BC7:BF7)</f>
        <v>77.48</v>
      </c>
      <c r="Q39" s="349">
        <f t="array" ref="Q39:Q42">TRANSPOSE('Copas Tabel'!BC8:BF8)</f>
        <v>33.93</v>
      </c>
    </row>
    <row r="40" spans="1:17" x14ac:dyDescent="0.25">
      <c r="A40" t="s">
        <v>98</v>
      </c>
      <c r="B40" s="103">
        <v>4.37</v>
      </c>
      <c r="C40" s="103">
        <v>4.3260989560450271</v>
      </c>
      <c r="D40" s="103">
        <v>6.0067317212570384</v>
      </c>
      <c r="E40" s="103">
        <v>10.15</v>
      </c>
      <c r="F40" s="103">
        <f t="shared" si="0"/>
        <v>10.15</v>
      </c>
      <c r="G40" s="103">
        <v>3.2781726580698871</v>
      </c>
      <c r="H40" s="103">
        <f t="shared" si="0"/>
        <v>3.2781726580698871</v>
      </c>
      <c r="I40" s="103">
        <v>4.75</v>
      </c>
      <c r="J40" s="103">
        <v>3.96</v>
      </c>
      <c r="K40" s="123"/>
      <c r="M40" t="s">
        <v>98</v>
      </c>
      <c r="N40" s="347">
        <v>3.29</v>
      </c>
      <c r="O40" s="348">
        <v>14550</v>
      </c>
      <c r="P40" s="349">
        <v>68.67</v>
      </c>
      <c r="Q40" s="349">
        <v>9.4700000000000006</v>
      </c>
    </row>
    <row r="41" spans="1:17" x14ac:dyDescent="0.25">
      <c r="A41" t="s">
        <v>99</v>
      </c>
      <c r="B41" s="114">
        <v>0</v>
      </c>
      <c r="C41" s="114">
        <v>0</v>
      </c>
      <c r="D41" s="114">
        <v>0</v>
      </c>
      <c r="E41" s="114">
        <v>0</v>
      </c>
      <c r="F41" s="114">
        <f t="shared" si="0"/>
        <v>0</v>
      </c>
      <c r="G41" s="114">
        <v>0</v>
      </c>
      <c r="H41" s="114">
        <f t="shared" si="0"/>
        <v>0</v>
      </c>
      <c r="I41" s="114">
        <v>0</v>
      </c>
      <c r="J41" s="114">
        <v>0</v>
      </c>
      <c r="K41" s="123"/>
      <c r="M41" t="s">
        <v>99</v>
      </c>
      <c r="N41" s="347">
        <v>3.5573969491183335</v>
      </c>
      <c r="O41" s="348">
        <v>14560</v>
      </c>
      <c r="P41" s="349">
        <v>63.67</v>
      </c>
      <c r="Q41" s="349">
        <v>-8.36</v>
      </c>
    </row>
    <row r="42" spans="1:17" x14ac:dyDescent="0.25">
      <c r="A42" t="s">
        <v>100</v>
      </c>
      <c r="B42" s="114">
        <v>0</v>
      </c>
      <c r="C42" s="114">
        <v>0</v>
      </c>
      <c r="D42" s="114">
        <v>0</v>
      </c>
      <c r="E42" s="114">
        <v>0</v>
      </c>
      <c r="F42" s="114">
        <f t="shared" si="0"/>
        <v>0</v>
      </c>
      <c r="G42" s="114">
        <v>0</v>
      </c>
      <c r="H42" s="114">
        <f t="shared" si="0"/>
        <v>0</v>
      </c>
      <c r="I42" s="114">
        <v>0</v>
      </c>
      <c r="J42" s="114">
        <v>0</v>
      </c>
      <c r="K42" s="123"/>
      <c r="M42" t="s">
        <v>100</v>
      </c>
      <c r="N42" s="347">
        <v>3.3240684360088397</v>
      </c>
      <c r="O42" s="348">
        <v>14580</v>
      </c>
      <c r="P42" s="349">
        <v>63.33</v>
      </c>
      <c r="Q42" s="349">
        <v>-18.34</v>
      </c>
    </row>
    <row r="43" spans="1:17" x14ac:dyDescent="0.25">
      <c r="A43" t="s">
        <v>302</v>
      </c>
      <c r="B43" s="114">
        <v>0</v>
      </c>
      <c r="C43" s="114">
        <v>0</v>
      </c>
      <c r="D43" s="114">
        <v>0</v>
      </c>
      <c r="E43" s="114">
        <v>0</v>
      </c>
      <c r="F43" s="114">
        <f t="shared" si="0"/>
        <v>0</v>
      </c>
      <c r="G43" s="114">
        <v>0</v>
      </c>
      <c r="H43" s="114">
        <f t="shared" si="0"/>
        <v>0</v>
      </c>
      <c r="I43" s="114">
        <v>0</v>
      </c>
      <c r="J43" s="114">
        <v>0</v>
      </c>
      <c r="K43" s="123"/>
      <c r="M43" t="s">
        <v>302</v>
      </c>
      <c r="N43" s="347">
        <f t="array" ref="N43:N46">TRANSPOSE('Copas Tabel'!BH35:BK35)</f>
        <v>3.61505275946211</v>
      </c>
      <c r="O43" s="348">
        <f t="array" ref="O43:O46">TRANSPOSE('Copas Tabel'!BH12:BK12)</f>
        <v>14590</v>
      </c>
      <c r="P43" s="349">
        <f t="array" ref="P43:P46">TRANSPOSE('Copas Tabel'!BH7:BK7)</f>
        <v>62.33</v>
      </c>
      <c r="Q43" s="349">
        <f t="array" ref="Q43:Q46">TRANSPOSE('Copas Tabel'!BH8:BK8)</f>
        <v>-15.2</v>
      </c>
    </row>
    <row r="44" spans="1:17" x14ac:dyDescent="0.25">
      <c r="A44" t="s">
        <v>303</v>
      </c>
      <c r="B44" s="114">
        <v>0</v>
      </c>
      <c r="C44" s="114">
        <v>0</v>
      </c>
      <c r="D44" s="114">
        <v>0</v>
      </c>
      <c r="E44" s="114">
        <v>0</v>
      </c>
      <c r="F44" s="114">
        <f t="shared" si="0"/>
        <v>0</v>
      </c>
      <c r="G44" s="114">
        <v>0</v>
      </c>
      <c r="H44" s="114">
        <f t="shared" si="0"/>
        <v>0</v>
      </c>
      <c r="I44" s="114">
        <v>0</v>
      </c>
      <c r="J44" s="114">
        <v>0</v>
      </c>
      <c r="K44" s="123"/>
      <c r="M44" t="s">
        <v>303</v>
      </c>
      <c r="N44" s="347">
        <v>3.6392216170335967</v>
      </c>
      <c r="O44" s="348">
        <v>14600</v>
      </c>
      <c r="P44" s="349">
        <v>61.33</v>
      </c>
      <c r="Q44" s="349">
        <v>-9.68</v>
      </c>
    </row>
    <row r="45" spans="1:17" x14ac:dyDescent="0.25">
      <c r="A45" t="s">
        <v>304</v>
      </c>
      <c r="B45" s="114">
        <v>0</v>
      </c>
      <c r="C45" s="114">
        <v>0</v>
      </c>
      <c r="D45" s="114">
        <v>0</v>
      </c>
      <c r="E45" s="114">
        <v>0</v>
      </c>
      <c r="F45" s="114">
        <f t="shared" si="0"/>
        <v>0</v>
      </c>
      <c r="G45" s="114">
        <v>0</v>
      </c>
      <c r="H45" s="114">
        <f t="shared" si="0"/>
        <v>0</v>
      </c>
      <c r="I45" s="114">
        <v>0</v>
      </c>
      <c r="J45" s="114">
        <v>0</v>
      </c>
      <c r="K45" s="123"/>
      <c r="M45" t="s">
        <v>304</v>
      </c>
      <c r="N45" s="347">
        <v>3.5565976652164148</v>
      </c>
      <c r="O45" s="348">
        <v>14600</v>
      </c>
      <c r="P45" s="349">
        <v>61.67</v>
      </c>
      <c r="Q45" s="349">
        <v>-3.73</v>
      </c>
    </row>
    <row r="46" spans="1:17" x14ac:dyDescent="0.25">
      <c r="A46" t="s">
        <v>305</v>
      </c>
      <c r="B46" s="114">
        <v>0</v>
      </c>
      <c r="C46" s="114">
        <v>0</v>
      </c>
      <c r="D46" s="114">
        <v>0</v>
      </c>
      <c r="E46" s="114">
        <v>0</v>
      </c>
      <c r="F46" s="114">
        <f t="shared" si="0"/>
        <v>0</v>
      </c>
      <c r="G46" s="114">
        <v>0</v>
      </c>
      <c r="H46" s="114">
        <f t="shared" si="0"/>
        <v>0</v>
      </c>
      <c r="I46" s="114">
        <v>0</v>
      </c>
      <c r="J46" s="114">
        <v>0</v>
      </c>
      <c r="K46" s="123"/>
      <c r="M46" t="s">
        <v>305</v>
      </c>
      <c r="N46" s="347">
        <v>3.492340268872169</v>
      </c>
      <c r="O46" s="348">
        <v>14610</v>
      </c>
      <c r="P46" s="349">
        <v>63.67</v>
      </c>
      <c r="Q46" s="349">
        <v>-3.97</v>
      </c>
    </row>
    <row r="48" spans="1:17" x14ac:dyDescent="0.25">
      <c r="A48" s="115" t="s">
        <v>146</v>
      </c>
    </row>
    <row r="49" spans="1:4" x14ac:dyDescent="0.25">
      <c r="B49" s="183" t="s">
        <v>66</v>
      </c>
      <c r="C49" s="183" t="s">
        <v>67</v>
      </c>
      <c r="D49" s="183" t="s">
        <v>68</v>
      </c>
    </row>
    <row r="50" spans="1:4" x14ac:dyDescent="0.25">
      <c r="A50" t="s">
        <v>93</v>
      </c>
      <c r="B50" s="103">
        <f>'Input Lain'!U6</f>
        <v>1.2104460541364714</v>
      </c>
      <c r="C50" s="103">
        <f>'Input Lain'!AA6</f>
        <v>0.87685113016369165</v>
      </c>
      <c r="D50" s="103">
        <f>'Input Lain'!X6</f>
        <v>2.4907977129707826</v>
      </c>
    </row>
    <row r="51" spans="1:4" x14ac:dyDescent="0.25">
      <c r="A51" t="s">
        <v>94</v>
      </c>
      <c r="B51" s="103">
        <f>'Input Lain'!U9</f>
        <v>1.4926792165810943</v>
      </c>
      <c r="C51" s="103">
        <f>'Input Lain'!AA9</f>
        <v>0.49313479017598638</v>
      </c>
      <c r="D51" s="103">
        <f>'Input Lain'!X9</f>
        <v>1.5978945389604204</v>
      </c>
    </row>
    <row r="52" spans="1:4" x14ac:dyDescent="0.25">
      <c r="A52" t="s">
        <v>95</v>
      </c>
      <c r="B52" s="103">
        <f>'Input Lain'!U12</f>
        <v>1.3043478260869712</v>
      </c>
      <c r="C52" s="103">
        <f>'Input Lain'!AA12</f>
        <v>0.98904295549306909</v>
      </c>
      <c r="D52" s="103">
        <f>'Input Lain'!X12</f>
        <v>3.5051946790950472</v>
      </c>
    </row>
    <row r="53" spans="1:4" x14ac:dyDescent="0.25">
      <c r="A53" t="s">
        <v>96</v>
      </c>
      <c r="B53" s="103">
        <f>'Input Lain'!U15</f>
        <v>1.56</v>
      </c>
      <c r="C53" s="103">
        <f>'Input Lain'!AA15</f>
        <v>1.79</v>
      </c>
      <c r="D53" s="103">
        <f>'Input Lain'!X15</f>
        <v>3.2</v>
      </c>
    </row>
    <row r="54" spans="1:4" x14ac:dyDescent="0.25">
      <c r="A54" t="s">
        <v>97</v>
      </c>
      <c r="B54" s="103">
        <f>'Input Lain'!U21</f>
        <v>2.23</v>
      </c>
      <c r="C54" s="103">
        <f>'Input Lain'!AA21</f>
        <v>2.38</v>
      </c>
      <c r="D54" s="103">
        <f>'Input Lain'!X21</f>
        <v>2.48</v>
      </c>
    </row>
    <row r="55" spans="1:4" x14ac:dyDescent="0.25">
      <c r="A55" t="s">
        <v>98</v>
      </c>
      <c r="B55" s="103">
        <f>'Input Lain'!U24</f>
        <v>2.83</v>
      </c>
      <c r="C55" s="103">
        <f>'Input Lain'!AA24</f>
        <v>3.25</v>
      </c>
      <c r="D55" s="103">
        <f>'Input Lain'!X24</f>
        <v>5.15</v>
      </c>
    </row>
    <row r="56" spans="1:4" x14ac:dyDescent="0.25">
      <c r="A56" t="s">
        <v>99</v>
      </c>
      <c r="B56" s="103">
        <f>'Input Lain'!U27</f>
        <v>3.25</v>
      </c>
      <c r="C56" s="103">
        <f>'Input Lain'!AA27</f>
        <v>3.25</v>
      </c>
      <c r="D56" s="103">
        <f>'Input Lain'!X27</f>
        <v>5.03</v>
      </c>
    </row>
    <row r="57" spans="1:4" x14ac:dyDescent="0.25">
      <c r="A57" t="s">
        <v>100</v>
      </c>
      <c r="B57" s="103">
        <f>'Input Lain'!U30</f>
        <v>3.26</v>
      </c>
      <c r="C57" s="103">
        <f>'Input Lain'!AA30</f>
        <v>3.13</v>
      </c>
      <c r="D57" s="103">
        <f>'Input Lain'!X30</f>
        <v>3.66</v>
      </c>
    </row>
    <row r="58" spans="1:4" x14ac:dyDescent="0.25">
      <c r="A58" t="s">
        <v>302</v>
      </c>
      <c r="B58" s="184"/>
      <c r="C58" s="184"/>
      <c r="D58" s="184"/>
    </row>
    <row r="59" spans="1:4" x14ac:dyDescent="0.25">
      <c r="A59" t="s">
        <v>303</v>
      </c>
      <c r="B59" s="184"/>
      <c r="C59" s="184"/>
      <c r="D59" s="184"/>
    </row>
    <row r="60" spans="1:4" x14ac:dyDescent="0.25">
      <c r="A60" t="s">
        <v>304</v>
      </c>
      <c r="B60" s="184"/>
      <c r="C60" s="184"/>
      <c r="D60" s="184"/>
    </row>
    <row r="61" spans="1:4" x14ac:dyDescent="0.25">
      <c r="A61" t="s">
        <v>305</v>
      </c>
      <c r="B61" s="184"/>
      <c r="C61" s="184"/>
      <c r="D61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P26"/>
  <sheetViews>
    <sheetView topLeftCell="A10" workbookViewId="0">
      <selection activeCell="B19" sqref="B19:C26"/>
    </sheetView>
  </sheetViews>
  <sheetFormatPr defaultRowHeight="15" x14ac:dyDescent="0.25"/>
  <sheetData>
    <row r="1" spans="1:16" x14ac:dyDescent="0.25">
      <c r="A1" s="125" t="s">
        <v>69</v>
      </c>
      <c r="B1" s="126"/>
      <c r="C1" s="126"/>
      <c r="D1" s="126"/>
      <c r="E1" s="126"/>
      <c r="G1" s="127" t="s">
        <v>70</v>
      </c>
      <c r="H1" s="128"/>
      <c r="I1" s="128"/>
      <c r="J1" s="128"/>
      <c r="L1" s="130" t="s">
        <v>71</v>
      </c>
      <c r="M1" s="130"/>
      <c r="N1" s="130"/>
      <c r="O1" s="130"/>
      <c r="P1" s="129"/>
    </row>
    <row r="2" spans="1:16" x14ac:dyDescent="0.25">
      <c r="B2" s="115" t="s">
        <v>65</v>
      </c>
      <c r="C2" s="115" t="s">
        <v>66</v>
      </c>
      <c r="D2" s="115" t="s">
        <v>67</v>
      </c>
      <c r="E2" s="115" t="s">
        <v>68</v>
      </c>
      <c r="G2" s="115" t="s">
        <v>65</v>
      </c>
      <c r="H2" s="115" t="s">
        <v>66</v>
      </c>
      <c r="I2" s="115" t="s">
        <v>67</v>
      </c>
      <c r="J2" s="115" t="s">
        <v>68</v>
      </c>
      <c r="L2" s="115" t="s">
        <v>65</v>
      </c>
      <c r="M2" s="115" t="s">
        <v>66</v>
      </c>
      <c r="N2" s="115" t="s">
        <v>67</v>
      </c>
      <c r="O2" s="115" t="s">
        <v>68</v>
      </c>
      <c r="P2" s="115" t="s">
        <v>72</v>
      </c>
    </row>
    <row r="3" spans="1:16" x14ac:dyDescent="0.25">
      <c r="A3" t="s">
        <v>4</v>
      </c>
      <c r="B3" s="103">
        <v>3.4004055529558599</v>
      </c>
      <c r="C3" s="116">
        <v>2.6730865017433301</v>
      </c>
      <c r="D3" s="103">
        <v>5.1075268817204202</v>
      </c>
      <c r="E3" s="103">
        <v>4.0571105456601799</v>
      </c>
      <c r="P3" s="371"/>
    </row>
    <row r="4" spans="1:16" x14ac:dyDescent="0.25">
      <c r="A4" t="s">
        <v>5</v>
      </c>
      <c r="B4" s="103">
        <v>3.1221091581868698</v>
      </c>
      <c r="C4" s="116">
        <v>2.7243457442417101</v>
      </c>
      <c r="D4" s="103">
        <v>2.8800317796610302</v>
      </c>
      <c r="E4" s="103">
        <v>4.59543276007894</v>
      </c>
      <c r="P4" s="371"/>
    </row>
    <row r="5" spans="1:16" x14ac:dyDescent="0.25">
      <c r="A5" t="s">
        <v>6</v>
      </c>
      <c r="B5" s="103">
        <v>2.8828413284132699</v>
      </c>
      <c r="C5" s="116">
        <v>2.82277859597446</v>
      </c>
      <c r="D5" s="103">
        <v>2.3966009427073001</v>
      </c>
      <c r="E5" s="103">
        <v>3.7518759379689901</v>
      </c>
      <c r="P5" s="371"/>
    </row>
    <row r="6" spans="1:16" x14ac:dyDescent="0.25">
      <c r="A6" t="s">
        <v>7</v>
      </c>
      <c r="B6" s="103">
        <v>3.1307129798902902</v>
      </c>
      <c r="C6" s="116">
        <v>3.0712830957230199</v>
      </c>
      <c r="D6" s="103">
        <v>3.3617859487852901</v>
      </c>
      <c r="E6" s="103">
        <v>3.38781782620842</v>
      </c>
      <c r="P6" s="371"/>
    </row>
    <row r="7" spans="1:16" x14ac:dyDescent="0.25">
      <c r="A7" t="s">
        <v>8</v>
      </c>
      <c r="B7" s="103">
        <v>2.4815205913410501</v>
      </c>
      <c r="C7" s="116">
        <v>3.0320181112548399</v>
      </c>
      <c r="D7" s="103">
        <v>3.2526723063807301</v>
      </c>
      <c r="E7" s="103">
        <v>0.16302132862382401</v>
      </c>
      <c r="G7" s="103">
        <f>SUM(H7:J7)</f>
        <v>100</v>
      </c>
      <c r="H7" s="103">
        <v>61</v>
      </c>
      <c r="I7" s="103">
        <v>20.8</v>
      </c>
      <c r="J7" s="103">
        <v>18.2</v>
      </c>
      <c r="L7" s="102">
        <f>SUM(M7:O7)</f>
        <v>2.5557567694021799</v>
      </c>
      <c r="M7" s="102">
        <f>C7*H7/100</f>
        <v>1.8495310478654523</v>
      </c>
      <c r="N7" s="102">
        <f>D7*I7/100</f>
        <v>0.6765558397271918</v>
      </c>
      <c r="O7" s="102">
        <f>E7*J7/100</f>
        <v>2.9669881809535968E-2</v>
      </c>
      <c r="P7" s="381">
        <f>B7-L7</f>
        <v>-7.4236178061129809E-2</v>
      </c>
    </row>
    <row r="8" spans="1:16" x14ac:dyDescent="0.25">
      <c r="A8" t="s">
        <v>9</v>
      </c>
      <c r="B8" s="103">
        <v>3.2817522613441001</v>
      </c>
      <c r="C8" s="116">
        <v>3.2548420798842601</v>
      </c>
      <c r="D8" s="103">
        <v>1.8855782225368301</v>
      </c>
      <c r="E8" s="103">
        <v>4.9123989218328799</v>
      </c>
      <c r="G8" s="103">
        <f t="shared" ref="G8:G22" si="0">SUM(H8:J8)</f>
        <v>100</v>
      </c>
      <c r="H8" s="103">
        <v>61</v>
      </c>
      <c r="I8" s="103">
        <v>20.8</v>
      </c>
      <c r="J8" s="103">
        <v>18.2</v>
      </c>
      <c r="L8" s="102">
        <f t="shared" ref="L8:L22" si="1">SUM(M8:O8)</f>
        <v>3.2717105427906432</v>
      </c>
      <c r="M8" s="102">
        <f t="shared" ref="M8:M22" si="2">C8*H8/100</f>
        <v>1.9854536687293987</v>
      </c>
      <c r="N8" s="102">
        <f t="shared" ref="N8:N22" si="3">D8*I8/100</f>
        <v>0.39220027028766069</v>
      </c>
      <c r="O8" s="102">
        <f t="shared" ref="O8:O22" si="4">E8*J8/100</f>
        <v>0.8940566037735842</v>
      </c>
      <c r="P8" s="381">
        <f t="shared" ref="P8:P22" si="5">B8-L8</f>
        <v>1.0041718553456924E-2</v>
      </c>
    </row>
    <row r="9" spans="1:16" x14ac:dyDescent="0.25">
      <c r="A9" t="s">
        <v>10</v>
      </c>
      <c r="B9" s="103">
        <v>3.3923634461630199</v>
      </c>
      <c r="C9" s="116">
        <v>3.3182143709715901</v>
      </c>
      <c r="D9" s="103">
        <v>1.8801867219916799</v>
      </c>
      <c r="E9" s="103">
        <v>5.4897368783578901</v>
      </c>
      <c r="G9" s="103">
        <f t="shared" si="0"/>
        <v>100</v>
      </c>
      <c r="H9" s="103">
        <v>61</v>
      </c>
      <c r="I9" s="103">
        <v>20.8</v>
      </c>
      <c r="J9" s="103">
        <v>18.2</v>
      </c>
      <c r="L9" s="102">
        <f t="shared" si="1"/>
        <v>3.4143217163280752</v>
      </c>
      <c r="M9" s="102">
        <f t="shared" si="2"/>
        <v>2.0241107662926701</v>
      </c>
      <c r="N9" s="102">
        <f t="shared" si="3"/>
        <v>0.39107883817426947</v>
      </c>
      <c r="O9" s="102">
        <f t="shared" si="4"/>
        <v>0.99913211186113604</v>
      </c>
      <c r="P9" s="381">
        <f t="shared" si="5"/>
        <v>-2.195827016505536E-2</v>
      </c>
    </row>
    <row r="10" spans="1:16" x14ac:dyDescent="0.25">
      <c r="A10" t="s">
        <v>11</v>
      </c>
      <c r="B10" s="103">
        <v>2.7180737129773198</v>
      </c>
      <c r="C10" s="116">
        <v>3.01928548846033</v>
      </c>
      <c r="D10" s="103">
        <v>0.50819463854656599</v>
      </c>
      <c r="E10" s="103">
        <v>4.3037632592392399</v>
      </c>
      <c r="G10" s="103">
        <f t="shared" si="0"/>
        <v>100</v>
      </c>
      <c r="H10" s="103">
        <v>61</v>
      </c>
      <c r="I10" s="103">
        <v>20.8</v>
      </c>
      <c r="J10" s="103">
        <v>18.2</v>
      </c>
      <c r="L10" s="102">
        <f t="shared" si="1"/>
        <v>2.7307535459600287</v>
      </c>
      <c r="M10" s="102">
        <f t="shared" si="2"/>
        <v>1.8417641479608013</v>
      </c>
      <c r="N10" s="102">
        <f t="shared" si="3"/>
        <v>0.10570448481768573</v>
      </c>
      <c r="O10" s="102">
        <f t="shared" si="4"/>
        <v>0.78328491318154159</v>
      </c>
      <c r="P10" s="381">
        <f t="shared" si="5"/>
        <v>-1.2679832982708916E-2</v>
      </c>
    </row>
    <row r="11" spans="1:16" x14ac:dyDescent="0.25">
      <c r="A11" t="s">
        <v>12</v>
      </c>
      <c r="B11" s="103">
        <v>2.9593943565037799</v>
      </c>
      <c r="C11" s="116">
        <v>2.87283066967349</v>
      </c>
      <c r="D11" s="103">
        <v>0.156128024980484</v>
      </c>
      <c r="E11" s="103">
        <v>6.4761904761904798</v>
      </c>
      <c r="G11" s="103">
        <f t="shared" si="0"/>
        <v>100</v>
      </c>
      <c r="H11" s="103">
        <v>61</v>
      </c>
      <c r="I11" s="103">
        <v>20.8</v>
      </c>
      <c r="J11" s="103">
        <v>18.2</v>
      </c>
      <c r="L11" s="102">
        <f t="shared" si="1"/>
        <v>2.9635680043634371</v>
      </c>
      <c r="M11" s="102">
        <f t="shared" si="2"/>
        <v>1.7524267085008289</v>
      </c>
      <c r="N11" s="102">
        <f t="shared" si="3"/>
        <v>3.2474629195940671E-2</v>
      </c>
      <c r="O11" s="102">
        <f t="shared" si="4"/>
        <v>1.1786666666666674</v>
      </c>
      <c r="P11" s="381">
        <f t="shared" si="5"/>
        <v>-4.1736478596572368E-3</v>
      </c>
    </row>
    <row r="12" spans="1:16" x14ac:dyDescent="0.25">
      <c r="A12" t="s">
        <v>13</v>
      </c>
      <c r="B12" s="103">
        <v>1.9604037267080701</v>
      </c>
      <c r="C12" s="116">
        <v>2.2554929029749302</v>
      </c>
      <c r="D12" s="103">
        <v>0.52488335925351404</v>
      </c>
      <c r="E12" s="103">
        <v>2.3177534141181</v>
      </c>
      <c r="G12" s="103">
        <f t="shared" si="0"/>
        <v>100</v>
      </c>
      <c r="H12" s="103">
        <v>61</v>
      </c>
      <c r="I12" s="103">
        <v>20.8</v>
      </c>
      <c r="J12" s="103">
        <v>18.2</v>
      </c>
      <c r="L12" s="102">
        <f t="shared" si="1"/>
        <v>1.9068575309089328</v>
      </c>
      <c r="M12" s="102">
        <f t="shared" si="2"/>
        <v>1.3758506708147076</v>
      </c>
      <c r="N12" s="102">
        <f t="shared" si="3"/>
        <v>0.10917573872473092</v>
      </c>
      <c r="O12" s="102">
        <f t="shared" si="4"/>
        <v>0.42183112136949419</v>
      </c>
      <c r="P12" s="381">
        <f t="shared" si="5"/>
        <v>5.3546195799137219E-2</v>
      </c>
    </row>
    <row r="13" spans="1:16" x14ac:dyDescent="0.25">
      <c r="A13" t="s">
        <v>14</v>
      </c>
      <c r="B13" s="103">
        <v>1.4219384793964001</v>
      </c>
      <c r="C13" s="116">
        <v>1.8580918455761899</v>
      </c>
      <c r="D13" s="103">
        <v>0.63427010148320295</v>
      </c>
      <c r="E13" s="103">
        <v>0.54671482963974904</v>
      </c>
      <c r="G13" s="103">
        <f t="shared" si="0"/>
        <v>100</v>
      </c>
      <c r="H13" s="103">
        <v>61</v>
      </c>
      <c r="I13" s="103">
        <v>20.8</v>
      </c>
      <c r="J13" s="103">
        <v>18.2</v>
      </c>
      <c r="L13" s="102">
        <f t="shared" si="1"/>
        <v>1.3648663059044166</v>
      </c>
      <c r="M13" s="102">
        <f t="shared" si="2"/>
        <v>1.133436025801476</v>
      </c>
      <c r="N13" s="102">
        <f t="shared" si="3"/>
        <v>0.13192818110850621</v>
      </c>
      <c r="O13" s="102">
        <f t="shared" si="4"/>
        <v>9.9502098994434324E-2</v>
      </c>
      <c r="P13" s="381">
        <f t="shared" si="5"/>
        <v>5.7072173491983458E-2</v>
      </c>
    </row>
    <row r="14" spans="1:16" x14ac:dyDescent="0.25">
      <c r="A14" t="s">
        <v>15</v>
      </c>
      <c r="B14" s="103">
        <v>1.6838256518810699</v>
      </c>
      <c r="C14" s="116">
        <v>1.6014576141158501</v>
      </c>
      <c r="D14" s="103">
        <v>0.251840371948852</v>
      </c>
      <c r="E14" s="103">
        <v>3.6212238574748299</v>
      </c>
      <c r="G14" s="103">
        <f t="shared" si="0"/>
        <v>100</v>
      </c>
      <c r="H14" s="103">
        <v>61</v>
      </c>
      <c r="I14" s="103">
        <v>20.8</v>
      </c>
      <c r="J14" s="103">
        <v>18.2</v>
      </c>
      <c r="L14" s="102">
        <f t="shared" si="1"/>
        <v>1.6883346840364486</v>
      </c>
      <c r="M14" s="102">
        <f t="shared" si="2"/>
        <v>0.97688914461066856</v>
      </c>
      <c r="N14" s="102">
        <f t="shared" si="3"/>
        <v>5.2382797365361222E-2</v>
      </c>
      <c r="O14" s="102">
        <f t="shared" si="4"/>
        <v>0.65906274206041904</v>
      </c>
      <c r="P14" s="381">
        <f t="shared" si="5"/>
        <v>-4.5090321553786783E-3</v>
      </c>
    </row>
    <row r="15" spans="1:16" x14ac:dyDescent="0.25">
      <c r="A15" t="s">
        <v>16</v>
      </c>
      <c r="B15" s="103">
        <v>1.37</v>
      </c>
      <c r="C15" s="116">
        <v>1.21</v>
      </c>
      <c r="D15" s="103">
        <v>0.88</v>
      </c>
      <c r="E15" s="103">
        <v>2.4900000000000002</v>
      </c>
      <c r="G15" s="103">
        <f t="shared" si="0"/>
        <v>100</v>
      </c>
      <c r="H15">
        <v>65.88</v>
      </c>
      <c r="I15">
        <v>17.73</v>
      </c>
      <c r="J15">
        <v>16.39</v>
      </c>
      <c r="L15" s="102">
        <f t="shared" si="1"/>
        <v>1.361283</v>
      </c>
      <c r="M15" s="102">
        <f t="shared" si="2"/>
        <v>0.79714799999999997</v>
      </c>
      <c r="N15" s="102">
        <f t="shared" si="3"/>
        <v>0.15602400000000002</v>
      </c>
      <c r="O15" s="102">
        <f t="shared" si="4"/>
        <v>0.40811100000000006</v>
      </c>
      <c r="P15" s="381">
        <f t="shared" si="5"/>
        <v>8.7170000000000858E-3</v>
      </c>
    </row>
    <row r="16" spans="1:16" x14ac:dyDescent="0.25">
      <c r="A16" t="s">
        <v>17</v>
      </c>
      <c r="B16" s="103">
        <v>1.3299000000000001</v>
      </c>
      <c r="C16" s="116">
        <v>1.4899</v>
      </c>
      <c r="D16" s="103">
        <v>0.49</v>
      </c>
      <c r="E16" s="103">
        <v>1.6</v>
      </c>
      <c r="G16" s="103">
        <f t="shared" si="0"/>
        <v>100</v>
      </c>
      <c r="H16">
        <v>65.88</v>
      </c>
      <c r="I16">
        <v>17.73</v>
      </c>
      <c r="J16">
        <v>16.39</v>
      </c>
      <c r="L16" s="102">
        <f t="shared" si="1"/>
        <v>1.3306631200000001</v>
      </c>
      <c r="M16" s="102">
        <f t="shared" si="2"/>
        <v>0.98154611999999997</v>
      </c>
      <c r="N16" s="102">
        <f t="shared" si="3"/>
        <v>8.6876999999999996E-2</v>
      </c>
      <c r="O16" s="102">
        <f t="shared" si="4"/>
        <v>0.26224000000000003</v>
      </c>
      <c r="P16" s="381">
        <f t="shared" si="5"/>
        <v>-7.6312000000000602E-4</v>
      </c>
    </row>
    <row r="17" spans="1:16" x14ac:dyDescent="0.25">
      <c r="A17" t="s">
        <v>18</v>
      </c>
      <c r="B17" s="103">
        <v>1.6</v>
      </c>
      <c r="C17" s="116">
        <v>1.3</v>
      </c>
      <c r="D17" s="103">
        <v>0.99</v>
      </c>
      <c r="E17" s="103">
        <v>3.51</v>
      </c>
      <c r="G17" s="103">
        <f t="shared" si="0"/>
        <v>100</v>
      </c>
      <c r="H17">
        <v>65.88</v>
      </c>
      <c r="I17">
        <v>17.73</v>
      </c>
      <c r="J17">
        <v>16.39</v>
      </c>
      <c r="L17" s="102">
        <f t="shared" si="1"/>
        <v>1.607256</v>
      </c>
      <c r="M17" s="102">
        <f t="shared" si="2"/>
        <v>0.85643999999999987</v>
      </c>
      <c r="N17" s="102">
        <f t="shared" si="3"/>
        <v>0.17552700000000002</v>
      </c>
      <c r="O17" s="102">
        <f t="shared" si="4"/>
        <v>0.57528900000000005</v>
      </c>
      <c r="P17" s="381">
        <f t="shared" si="5"/>
        <v>-7.2559999999999292E-3</v>
      </c>
    </row>
    <row r="18" spans="1:16" x14ac:dyDescent="0.25">
      <c r="A18" t="s">
        <v>19</v>
      </c>
      <c r="B18" s="103">
        <v>1.8699776879874674</v>
      </c>
      <c r="C18" s="116">
        <v>1.5600425372286564</v>
      </c>
      <c r="D18" s="103">
        <v>1.7899705399816668</v>
      </c>
      <c r="E18" s="103">
        <v>3.1999929462165566</v>
      </c>
      <c r="G18" s="103">
        <f t="shared" si="0"/>
        <v>100</v>
      </c>
      <c r="H18">
        <v>65.88</v>
      </c>
      <c r="I18">
        <v>17.73</v>
      </c>
      <c r="J18">
        <v>16.39</v>
      </c>
      <c r="L18" s="102">
        <f t="shared" si="1"/>
        <v>1.8695966441498819</v>
      </c>
      <c r="M18" s="102">
        <f t="shared" si="2"/>
        <v>1.0277560235262388</v>
      </c>
      <c r="N18" s="102">
        <f t="shared" si="3"/>
        <v>0.31736177673874955</v>
      </c>
      <c r="O18" s="102">
        <f t="shared" si="4"/>
        <v>0.52447884388489363</v>
      </c>
      <c r="P18" s="381">
        <f t="shared" si="5"/>
        <v>3.8104383758552629E-4</v>
      </c>
    </row>
    <row r="19" spans="1:16" x14ac:dyDescent="0.25">
      <c r="A19" t="s">
        <v>20</v>
      </c>
      <c r="B19" s="139">
        <v>2.2999999999999998</v>
      </c>
      <c r="C19" s="141">
        <v>2.23</v>
      </c>
      <c r="D19" s="139">
        <v>2.38</v>
      </c>
      <c r="E19" s="139">
        <v>2.48</v>
      </c>
      <c r="G19" s="103">
        <f t="shared" si="0"/>
        <v>100</v>
      </c>
      <c r="H19">
        <v>65.88</v>
      </c>
      <c r="I19">
        <v>17.73</v>
      </c>
      <c r="J19">
        <v>16.39</v>
      </c>
      <c r="L19" s="102">
        <f t="shared" si="1"/>
        <v>2.2975699999999999</v>
      </c>
      <c r="M19" s="102">
        <f t="shared" si="2"/>
        <v>1.4691239999999999</v>
      </c>
      <c r="N19" s="102">
        <f t="shared" si="3"/>
        <v>0.42197400000000002</v>
      </c>
      <c r="O19" s="102">
        <f t="shared" si="4"/>
        <v>0.406472</v>
      </c>
      <c r="P19" s="381">
        <f t="shared" si="5"/>
        <v>2.4299999999999322E-3</v>
      </c>
    </row>
    <row r="20" spans="1:16" x14ac:dyDescent="0.25">
      <c r="A20" t="s">
        <v>21</v>
      </c>
      <c r="B20" s="139">
        <v>3.29</v>
      </c>
      <c r="C20" s="141">
        <v>2.83</v>
      </c>
      <c r="D20" s="139">
        <v>3.25</v>
      </c>
      <c r="E20" s="139">
        <v>5.15</v>
      </c>
      <c r="G20" s="103">
        <f t="shared" si="0"/>
        <v>100</v>
      </c>
      <c r="H20">
        <v>65.88</v>
      </c>
      <c r="I20">
        <v>17.73</v>
      </c>
      <c r="J20">
        <v>16.39</v>
      </c>
      <c r="L20" s="102">
        <f t="shared" si="1"/>
        <v>3.2847139999999997</v>
      </c>
      <c r="M20" s="102">
        <f t="shared" si="2"/>
        <v>1.8644039999999997</v>
      </c>
      <c r="N20" s="102">
        <f t="shared" si="3"/>
        <v>0.57622499999999999</v>
      </c>
      <c r="O20" s="102">
        <f t="shared" si="4"/>
        <v>0.84408500000000009</v>
      </c>
      <c r="P20" s="381">
        <f t="shared" si="5"/>
        <v>5.286000000000346E-3</v>
      </c>
    </row>
    <row r="21" spans="1:16" x14ac:dyDescent="0.25">
      <c r="A21" t="s">
        <v>22</v>
      </c>
      <c r="B21" s="139">
        <v>3.55</v>
      </c>
      <c r="C21" s="141">
        <v>3.25</v>
      </c>
      <c r="D21" s="139">
        <v>3.25</v>
      </c>
      <c r="E21" s="139">
        <v>5.03</v>
      </c>
      <c r="G21" s="103">
        <f t="shared" si="0"/>
        <v>100</v>
      </c>
      <c r="H21">
        <v>65.88</v>
      </c>
      <c r="I21">
        <v>17.73</v>
      </c>
      <c r="J21">
        <v>16.39</v>
      </c>
      <c r="L21" s="102">
        <f t="shared" si="1"/>
        <v>3.5417419999999997</v>
      </c>
      <c r="M21" s="102">
        <f t="shared" si="2"/>
        <v>2.1410999999999998</v>
      </c>
      <c r="N21" s="102">
        <f t="shared" si="3"/>
        <v>0.57622499999999999</v>
      </c>
      <c r="O21" s="102">
        <f t="shared" si="4"/>
        <v>0.82441700000000007</v>
      </c>
      <c r="P21" s="381">
        <f t="shared" si="5"/>
        <v>8.2580000000000986E-3</v>
      </c>
    </row>
    <row r="22" spans="1:16" x14ac:dyDescent="0.25">
      <c r="A22" t="s">
        <v>23</v>
      </c>
      <c r="B22" s="139">
        <v>3.29</v>
      </c>
      <c r="C22" s="141">
        <v>3.26</v>
      </c>
      <c r="D22" s="139">
        <v>3.13</v>
      </c>
      <c r="E22" s="139">
        <v>3.66</v>
      </c>
      <c r="G22" s="103">
        <f t="shared" si="0"/>
        <v>100</v>
      </c>
      <c r="H22">
        <v>65.88</v>
      </c>
      <c r="I22">
        <v>17.73</v>
      </c>
      <c r="J22">
        <v>16.39</v>
      </c>
      <c r="L22" s="102">
        <f t="shared" si="1"/>
        <v>3.302511</v>
      </c>
      <c r="M22" s="102">
        <f t="shared" si="2"/>
        <v>2.1476879999999996</v>
      </c>
      <c r="N22" s="102">
        <f t="shared" si="3"/>
        <v>0.55494900000000003</v>
      </c>
      <c r="O22" s="102">
        <f t="shared" si="4"/>
        <v>0.59987400000000002</v>
      </c>
      <c r="P22" s="381">
        <f t="shared" si="5"/>
        <v>-1.2510999999999939E-2</v>
      </c>
    </row>
    <row r="23" spans="1:16" x14ac:dyDescent="0.25">
      <c r="A23" t="s">
        <v>298</v>
      </c>
      <c r="B23" s="139">
        <v>3.48</v>
      </c>
      <c r="C23" s="141">
        <v>3.52</v>
      </c>
      <c r="D23" s="139">
        <v>2.93</v>
      </c>
      <c r="E23" s="139">
        <v>3.91</v>
      </c>
      <c r="G23" s="103">
        <f t="shared" ref="G23:G26" si="6">SUM(H23:J23)</f>
        <v>100</v>
      </c>
      <c r="H23">
        <v>65.88</v>
      </c>
      <c r="I23">
        <v>17.73</v>
      </c>
      <c r="J23">
        <v>16.39</v>
      </c>
      <c r="L23" s="102">
        <f t="shared" ref="L23:L26" si="7">SUM(M23:O23)</f>
        <v>3.4793139999999996</v>
      </c>
      <c r="M23" s="102">
        <f t="shared" ref="M23:M26" si="8">C23*H23/100</f>
        <v>2.3189759999999997</v>
      </c>
      <c r="N23" s="102">
        <f t="shared" ref="N23:N26" si="9">D23*I23/100</f>
        <v>0.51948899999999998</v>
      </c>
      <c r="O23" s="102">
        <f t="shared" ref="O23:O26" si="10">E23*J23/100</f>
        <v>0.640849</v>
      </c>
      <c r="P23" s="381">
        <f t="shared" ref="P23:P26" si="11">B23-L23</f>
        <v>6.8600000000040851E-4</v>
      </c>
    </row>
    <row r="24" spans="1:16" x14ac:dyDescent="0.25">
      <c r="A24" t="s">
        <v>299</v>
      </c>
      <c r="B24" s="139">
        <v>3.43</v>
      </c>
      <c r="C24" s="141">
        <v>3.45</v>
      </c>
      <c r="D24" s="139">
        <v>2.4900000000000002</v>
      </c>
      <c r="E24" s="139">
        <v>4.3600000000000003</v>
      </c>
      <c r="G24" s="103">
        <f t="shared" si="6"/>
        <v>100</v>
      </c>
      <c r="H24">
        <v>65.88</v>
      </c>
      <c r="I24">
        <v>17.73</v>
      </c>
      <c r="J24">
        <v>16.39</v>
      </c>
      <c r="L24" s="102">
        <f t="shared" si="7"/>
        <v>3.428941</v>
      </c>
      <c r="M24" s="102">
        <f t="shared" si="8"/>
        <v>2.2728600000000001</v>
      </c>
      <c r="N24" s="102">
        <f t="shared" si="9"/>
        <v>0.44147700000000006</v>
      </c>
      <c r="O24" s="102">
        <f t="shared" si="10"/>
        <v>0.71460400000000002</v>
      </c>
      <c r="P24" s="381">
        <f t="shared" si="11"/>
        <v>1.0590000000001432E-3</v>
      </c>
    </row>
    <row r="25" spans="1:16" x14ac:dyDescent="0.25">
      <c r="A25" t="s">
        <v>300</v>
      </c>
      <c r="B25" s="139">
        <v>3.34</v>
      </c>
      <c r="C25" s="141">
        <v>3.35</v>
      </c>
      <c r="D25" s="139">
        <v>2.64</v>
      </c>
      <c r="E25" s="139">
        <v>4.04</v>
      </c>
      <c r="G25" s="103">
        <f t="shared" si="6"/>
        <v>100</v>
      </c>
      <c r="H25">
        <v>65.88</v>
      </c>
      <c r="I25">
        <v>17.73</v>
      </c>
      <c r="J25">
        <v>16.39</v>
      </c>
      <c r="L25" s="102">
        <f t="shared" si="7"/>
        <v>3.337208</v>
      </c>
      <c r="M25" s="102">
        <f t="shared" si="8"/>
        <v>2.2069799999999997</v>
      </c>
      <c r="N25" s="102">
        <f t="shared" si="9"/>
        <v>0.46807200000000004</v>
      </c>
      <c r="O25" s="102">
        <f t="shared" si="10"/>
        <v>0.66215600000000008</v>
      </c>
      <c r="P25" s="381">
        <f t="shared" si="11"/>
        <v>2.7919999999999057E-3</v>
      </c>
    </row>
    <row r="26" spans="1:16" x14ac:dyDescent="0.25">
      <c r="A26" t="s">
        <v>301</v>
      </c>
      <c r="B26" s="139">
        <v>3.24</v>
      </c>
      <c r="C26" s="141">
        <v>3.25</v>
      </c>
      <c r="D26" s="139">
        <v>3.1</v>
      </c>
      <c r="E26" s="139">
        <v>3.36</v>
      </c>
      <c r="G26" s="103">
        <f t="shared" si="6"/>
        <v>100</v>
      </c>
      <c r="H26">
        <v>65.88</v>
      </c>
      <c r="I26">
        <v>17.73</v>
      </c>
      <c r="J26">
        <v>16.39</v>
      </c>
      <c r="L26" s="102">
        <f t="shared" si="7"/>
        <v>3.2414339999999999</v>
      </c>
      <c r="M26" s="102">
        <f t="shared" si="8"/>
        <v>2.1410999999999998</v>
      </c>
      <c r="N26" s="102">
        <f t="shared" si="9"/>
        <v>0.54963000000000006</v>
      </c>
      <c r="O26" s="102">
        <f t="shared" si="10"/>
        <v>0.55070399999999997</v>
      </c>
      <c r="P26" s="381">
        <f t="shared" si="11"/>
        <v>-1.4339999999997133E-3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R26"/>
  <sheetViews>
    <sheetView topLeftCell="A10" workbookViewId="0">
      <selection activeCell="B23" sqref="B23:E26"/>
    </sheetView>
  </sheetViews>
  <sheetFormatPr defaultRowHeight="15" x14ac:dyDescent="0.25"/>
  <cols>
    <col min="17" max="17" width="9.42578125" customWidth="1"/>
  </cols>
  <sheetData>
    <row r="1" spans="1:18" x14ac:dyDescent="0.25">
      <c r="A1" s="125" t="s">
        <v>69</v>
      </c>
      <c r="B1" s="126"/>
      <c r="C1" s="126"/>
      <c r="D1" s="126"/>
      <c r="E1" s="126"/>
      <c r="G1" s="127" t="s">
        <v>70</v>
      </c>
      <c r="H1" s="128"/>
      <c r="I1" s="128"/>
      <c r="J1" s="128"/>
      <c r="L1" s="130" t="s">
        <v>71</v>
      </c>
      <c r="M1" s="130"/>
      <c r="N1" s="130"/>
      <c r="O1" s="130"/>
      <c r="P1" s="129"/>
      <c r="Q1" s="129"/>
    </row>
    <row r="2" spans="1:18" x14ac:dyDescent="0.25">
      <c r="B2" s="115" t="s">
        <v>65</v>
      </c>
      <c r="C2" s="115" t="s">
        <v>66</v>
      </c>
      <c r="D2" s="115" t="s">
        <v>67</v>
      </c>
      <c r="E2" s="115" t="s">
        <v>68</v>
      </c>
      <c r="G2" s="115" t="s">
        <v>65</v>
      </c>
      <c r="H2" s="115" t="s">
        <v>66</v>
      </c>
      <c r="I2" s="115" t="s">
        <v>67</v>
      </c>
      <c r="J2" s="115" t="s">
        <v>68</v>
      </c>
      <c r="L2" s="115" t="s">
        <v>65</v>
      </c>
      <c r="M2" s="115" t="s">
        <v>66</v>
      </c>
      <c r="N2" s="115" t="s">
        <v>67</v>
      </c>
      <c r="O2" s="115" t="s">
        <v>68</v>
      </c>
      <c r="P2" s="115" t="s">
        <v>72</v>
      </c>
      <c r="Q2" s="115" t="s">
        <v>312</v>
      </c>
    </row>
    <row r="3" spans="1:18" x14ac:dyDescent="0.25">
      <c r="A3" t="str">
        <f>Inflasi!A3</f>
        <v>Q1-18</v>
      </c>
      <c r="B3" s="116">
        <v>3.4004055529558599</v>
      </c>
      <c r="C3" s="116">
        <v>2.6730865017433301</v>
      </c>
      <c r="D3" s="103">
        <f>Inflasi!D3</f>
        <v>5.1075268817204202</v>
      </c>
      <c r="E3" s="103">
        <f>Inflasi!E3</f>
        <v>4.0571105456601799</v>
      </c>
      <c r="P3" s="371"/>
      <c r="Q3" s="384"/>
    </row>
    <row r="4" spans="1:18" x14ac:dyDescent="0.25">
      <c r="A4" t="str">
        <f>Inflasi!A4</f>
        <v>Q2-18</v>
      </c>
      <c r="B4" s="116">
        <v>3.1221091581868698</v>
      </c>
      <c r="C4" s="116">
        <v>2.7243457442417101</v>
      </c>
      <c r="D4" s="103">
        <f>Inflasi!D4</f>
        <v>2.8800317796610302</v>
      </c>
      <c r="E4" s="103">
        <f>Inflasi!E4</f>
        <v>4.59543276007894</v>
      </c>
      <c r="P4" s="371"/>
      <c r="Q4" s="384"/>
    </row>
    <row r="5" spans="1:18" x14ac:dyDescent="0.25">
      <c r="A5" t="str">
        <f>Inflasi!A5</f>
        <v>Q3-18</v>
      </c>
      <c r="B5" s="116">
        <v>2.8828413284132699</v>
      </c>
      <c r="C5" s="116">
        <v>2.82277859597446</v>
      </c>
      <c r="D5" s="103">
        <f>Inflasi!D5</f>
        <v>2.3966009427073001</v>
      </c>
      <c r="E5" s="103">
        <f>Inflasi!E5</f>
        <v>3.7518759379689901</v>
      </c>
      <c r="P5" s="371"/>
      <c r="Q5" s="384"/>
    </row>
    <row r="6" spans="1:18" x14ac:dyDescent="0.25">
      <c r="A6" t="str">
        <f>Inflasi!A6</f>
        <v>Q4-18</v>
      </c>
      <c r="B6" s="116">
        <v>3.1307129798902902</v>
      </c>
      <c r="C6" s="116">
        <v>3.0712830957230199</v>
      </c>
      <c r="D6" s="103">
        <f>Inflasi!D6</f>
        <v>3.3617859487852901</v>
      </c>
      <c r="E6" s="103">
        <f>Inflasi!E6</f>
        <v>3.38781782620842</v>
      </c>
      <c r="P6" s="371"/>
      <c r="Q6" s="384"/>
    </row>
    <row r="7" spans="1:18" x14ac:dyDescent="0.25">
      <c r="A7" t="str">
        <f>Inflasi!A7</f>
        <v>Q1-19</v>
      </c>
      <c r="B7" s="116">
        <v>2.4815205913410501</v>
      </c>
      <c r="C7" s="116">
        <v>3.0320181112548399</v>
      </c>
      <c r="D7" s="103">
        <f>Inflasi!D7</f>
        <v>3.2526723063807301</v>
      </c>
      <c r="E7" s="103">
        <f>Inflasi!E7</f>
        <v>0.16302132862382401</v>
      </c>
      <c r="G7" s="103">
        <f>Inflasi!G7</f>
        <v>100</v>
      </c>
      <c r="H7" s="103">
        <f>Inflasi!H7</f>
        <v>61</v>
      </c>
      <c r="I7" s="103">
        <f>Inflasi!I7</f>
        <v>20.8</v>
      </c>
      <c r="J7" s="103">
        <f>Inflasi!J7</f>
        <v>18.2</v>
      </c>
      <c r="L7" s="102">
        <f>SUM(M7:O7)</f>
        <v>2.5557567694021799</v>
      </c>
      <c r="M7" s="102">
        <f>C7*H7/100</f>
        <v>1.8495310478654523</v>
      </c>
      <c r="N7" s="102">
        <f>D7*I7/100</f>
        <v>0.6765558397271918</v>
      </c>
      <c r="O7" s="102">
        <f>E7*J7/100</f>
        <v>2.9669881809535968E-2</v>
      </c>
      <c r="P7" s="381">
        <f>B7-L7</f>
        <v>-7.4236178061129809E-2</v>
      </c>
      <c r="Q7" s="385">
        <f>Inflasi!P7</f>
        <v>-7.4236178061129809E-2</v>
      </c>
      <c r="R7" s="382"/>
    </row>
    <row r="8" spans="1:18" x14ac:dyDescent="0.25">
      <c r="A8" t="str">
        <f>Inflasi!A8</f>
        <v>Q2-19</v>
      </c>
      <c r="B8" s="116">
        <v>3.2817522613441001</v>
      </c>
      <c r="C8" s="116">
        <v>3.2548420798842601</v>
      </c>
      <c r="D8" s="103">
        <f>Inflasi!D8</f>
        <v>1.8855782225368301</v>
      </c>
      <c r="E8" s="103">
        <f>Inflasi!E8</f>
        <v>4.9123989218328799</v>
      </c>
      <c r="G8" s="103">
        <f>Inflasi!G8</f>
        <v>100</v>
      </c>
      <c r="H8" s="103">
        <f>Inflasi!H8</f>
        <v>61</v>
      </c>
      <c r="I8" s="103">
        <f>Inflasi!I8</f>
        <v>20.8</v>
      </c>
      <c r="J8" s="103">
        <f>Inflasi!J8</f>
        <v>18.2</v>
      </c>
      <c r="L8" s="102">
        <f t="shared" ref="L8:L22" si="0">SUM(M8:O8)</f>
        <v>3.2717105427906432</v>
      </c>
      <c r="M8" s="102">
        <f t="shared" ref="M8:O22" si="1">C8*H8/100</f>
        <v>1.9854536687293987</v>
      </c>
      <c r="N8" s="102">
        <f t="shared" si="1"/>
        <v>0.39220027028766069</v>
      </c>
      <c r="O8" s="102">
        <f t="shared" si="1"/>
        <v>0.8940566037735842</v>
      </c>
      <c r="P8" s="381">
        <f t="shared" ref="P8:P22" si="2">B8-L8</f>
        <v>1.0041718553456924E-2</v>
      </c>
      <c r="Q8" s="385">
        <f>Inflasi!P8</f>
        <v>1.0041718553456924E-2</v>
      </c>
    </row>
    <row r="9" spans="1:18" x14ac:dyDescent="0.25">
      <c r="A9" t="str">
        <f>Inflasi!A9</f>
        <v>Q3-19</v>
      </c>
      <c r="B9" s="116">
        <v>3.3923634461630199</v>
      </c>
      <c r="C9" s="116">
        <v>3.3182143709715901</v>
      </c>
      <c r="D9" s="103">
        <f>Inflasi!D9</f>
        <v>1.8801867219916799</v>
      </c>
      <c r="E9" s="103">
        <f>Inflasi!E9</f>
        <v>5.4897368783578901</v>
      </c>
      <c r="G9" s="103">
        <f>Inflasi!G9</f>
        <v>100</v>
      </c>
      <c r="H9" s="103">
        <f>Inflasi!H9</f>
        <v>61</v>
      </c>
      <c r="I9" s="103">
        <f>Inflasi!I9</f>
        <v>20.8</v>
      </c>
      <c r="J9" s="103">
        <f>Inflasi!J9</f>
        <v>18.2</v>
      </c>
      <c r="L9" s="102">
        <f t="shared" si="0"/>
        <v>3.4143217163280752</v>
      </c>
      <c r="M9" s="102">
        <f t="shared" si="1"/>
        <v>2.0241107662926701</v>
      </c>
      <c r="N9" s="102">
        <f t="shared" si="1"/>
        <v>0.39107883817426947</v>
      </c>
      <c r="O9" s="102">
        <f t="shared" si="1"/>
        <v>0.99913211186113604</v>
      </c>
      <c r="P9" s="381">
        <f t="shared" si="2"/>
        <v>-2.195827016505536E-2</v>
      </c>
      <c r="Q9" s="385">
        <f>Inflasi!P9</f>
        <v>-2.195827016505536E-2</v>
      </c>
    </row>
    <row r="10" spans="1:18" x14ac:dyDescent="0.25">
      <c r="A10" t="str">
        <f>Inflasi!A10</f>
        <v>Q4-19</v>
      </c>
      <c r="B10" s="116">
        <v>2.7180737129773198</v>
      </c>
      <c r="C10" s="116">
        <v>3.01928548846033</v>
      </c>
      <c r="D10" s="103">
        <f>Inflasi!D10</f>
        <v>0.50819463854656599</v>
      </c>
      <c r="E10" s="103">
        <f>Inflasi!E10</f>
        <v>4.3037632592392399</v>
      </c>
      <c r="G10" s="103">
        <f>Inflasi!G10</f>
        <v>100</v>
      </c>
      <c r="H10" s="103">
        <f>Inflasi!H10</f>
        <v>61</v>
      </c>
      <c r="I10" s="103">
        <f>Inflasi!I10</f>
        <v>20.8</v>
      </c>
      <c r="J10" s="103">
        <f>Inflasi!J10</f>
        <v>18.2</v>
      </c>
      <c r="L10" s="102">
        <f t="shared" si="0"/>
        <v>2.7307535459600287</v>
      </c>
      <c r="M10" s="102">
        <f t="shared" si="1"/>
        <v>1.8417641479608013</v>
      </c>
      <c r="N10" s="102">
        <f t="shared" si="1"/>
        <v>0.10570448481768573</v>
      </c>
      <c r="O10" s="102">
        <f t="shared" si="1"/>
        <v>0.78328491318154159</v>
      </c>
      <c r="P10" s="381">
        <f t="shared" si="2"/>
        <v>-1.2679832982708916E-2</v>
      </c>
      <c r="Q10" s="385">
        <f>Inflasi!P10</f>
        <v>-1.2679832982708916E-2</v>
      </c>
    </row>
    <row r="11" spans="1:18" x14ac:dyDescent="0.25">
      <c r="A11" t="str">
        <f>Inflasi!A11</f>
        <v>Q1-20</v>
      </c>
      <c r="B11" s="116">
        <v>2.9593943565037799</v>
      </c>
      <c r="C11" s="116">
        <v>2.87283066967349</v>
      </c>
      <c r="D11" s="103">
        <f>Inflasi!D11</f>
        <v>0.156128024980484</v>
      </c>
      <c r="E11" s="103">
        <f>Inflasi!E11</f>
        <v>6.4761904761904798</v>
      </c>
      <c r="G11" s="103">
        <f>Inflasi!G11</f>
        <v>100</v>
      </c>
      <c r="H11" s="103">
        <f>Inflasi!H11</f>
        <v>61</v>
      </c>
      <c r="I11" s="103">
        <f>Inflasi!I11</f>
        <v>20.8</v>
      </c>
      <c r="J11" s="103">
        <f>Inflasi!J11</f>
        <v>18.2</v>
      </c>
      <c r="L11" s="102">
        <f t="shared" si="0"/>
        <v>2.9635680043634371</v>
      </c>
      <c r="M11" s="102">
        <f t="shared" si="1"/>
        <v>1.7524267085008289</v>
      </c>
      <c r="N11" s="102">
        <f t="shared" si="1"/>
        <v>3.2474629195940671E-2</v>
      </c>
      <c r="O11" s="102">
        <f t="shared" si="1"/>
        <v>1.1786666666666674</v>
      </c>
      <c r="P11" s="381">
        <f t="shared" si="2"/>
        <v>-4.1736478596572368E-3</v>
      </c>
      <c r="Q11" s="385">
        <f>Inflasi!P11</f>
        <v>-4.1736478596572368E-3</v>
      </c>
    </row>
    <row r="12" spans="1:18" x14ac:dyDescent="0.25">
      <c r="A12" t="str">
        <f>Inflasi!A12</f>
        <v>Q2-20</v>
      </c>
      <c r="B12" s="116">
        <v>1.9604037267080701</v>
      </c>
      <c r="C12" s="116">
        <v>2.2554929029749302</v>
      </c>
      <c r="D12" s="103">
        <f>Inflasi!D12</f>
        <v>0.52488335925351404</v>
      </c>
      <c r="E12" s="103">
        <f>Inflasi!E12</f>
        <v>2.3177534141181</v>
      </c>
      <c r="G12" s="103">
        <f>Inflasi!G12</f>
        <v>100</v>
      </c>
      <c r="H12" s="103">
        <f>Inflasi!H12</f>
        <v>61</v>
      </c>
      <c r="I12" s="103">
        <f>Inflasi!I12</f>
        <v>20.8</v>
      </c>
      <c r="J12" s="103">
        <f>Inflasi!J12</f>
        <v>18.2</v>
      </c>
      <c r="L12" s="102">
        <f t="shared" si="0"/>
        <v>1.9068575309089328</v>
      </c>
      <c r="M12" s="102">
        <f t="shared" si="1"/>
        <v>1.3758506708147076</v>
      </c>
      <c r="N12" s="102">
        <f t="shared" si="1"/>
        <v>0.10917573872473092</v>
      </c>
      <c r="O12" s="102">
        <f t="shared" si="1"/>
        <v>0.42183112136949419</v>
      </c>
      <c r="P12" s="381">
        <f t="shared" si="2"/>
        <v>5.3546195799137219E-2</v>
      </c>
      <c r="Q12" s="385">
        <f>Inflasi!P12</f>
        <v>5.3546195799137219E-2</v>
      </c>
    </row>
    <row r="13" spans="1:18" x14ac:dyDescent="0.25">
      <c r="A13" t="str">
        <f>Inflasi!A13</f>
        <v>Q3-20</v>
      </c>
      <c r="B13" s="116">
        <v>1.4219384793964001</v>
      </c>
      <c r="C13" s="116">
        <v>1.8580918455761899</v>
      </c>
      <c r="D13" s="103">
        <f>Inflasi!D13</f>
        <v>0.63427010148320295</v>
      </c>
      <c r="E13" s="103">
        <f>Inflasi!E13</f>
        <v>0.54671482963974904</v>
      </c>
      <c r="G13" s="103">
        <f>Inflasi!G13</f>
        <v>100</v>
      </c>
      <c r="H13" s="103">
        <f>Inflasi!H13</f>
        <v>61</v>
      </c>
      <c r="I13" s="103">
        <f>Inflasi!I13</f>
        <v>20.8</v>
      </c>
      <c r="J13" s="103">
        <f>Inflasi!J13</f>
        <v>18.2</v>
      </c>
      <c r="L13" s="102">
        <f t="shared" si="0"/>
        <v>1.3648663059044166</v>
      </c>
      <c r="M13" s="102">
        <f t="shared" si="1"/>
        <v>1.133436025801476</v>
      </c>
      <c r="N13" s="102">
        <f t="shared" si="1"/>
        <v>0.13192818110850621</v>
      </c>
      <c r="O13" s="102">
        <f t="shared" si="1"/>
        <v>9.9502098994434324E-2</v>
      </c>
      <c r="P13" s="381">
        <f t="shared" si="2"/>
        <v>5.7072173491983458E-2</v>
      </c>
      <c r="Q13" s="385">
        <f>Inflasi!P13</f>
        <v>5.7072173491983458E-2</v>
      </c>
    </row>
    <row r="14" spans="1:18" x14ac:dyDescent="0.25">
      <c r="A14" t="str">
        <f>Inflasi!A14</f>
        <v>Q4-20</v>
      </c>
      <c r="B14" s="116">
        <v>1.6838256518810699</v>
      </c>
      <c r="C14" s="116">
        <v>1.6014576141158501</v>
      </c>
      <c r="D14" s="103">
        <f>Inflasi!D14</f>
        <v>0.251840371948852</v>
      </c>
      <c r="E14" s="103">
        <f>Inflasi!E14</f>
        <v>3.6212238574748299</v>
      </c>
      <c r="G14" s="103">
        <f>Inflasi!G14</f>
        <v>100</v>
      </c>
      <c r="H14" s="103">
        <f>Inflasi!H14</f>
        <v>61</v>
      </c>
      <c r="I14" s="103">
        <f>Inflasi!I14</f>
        <v>20.8</v>
      </c>
      <c r="J14" s="103">
        <f>Inflasi!J14</f>
        <v>18.2</v>
      </c>
      <c r="L14" s="102">
        <f t="shared" si="0"/>
        <v>1.6883346840364486</v>
      </c>
      <c r="M14" s="102">
        <f t="shared" si="1"/>
        <v>0.97688914461066856</v>
      </c>
      <c r="N14" s="102">
        <f t="shared" si="1"/>
        <v>5.2382797365361222E-2</v>
      </c>
      <c r="O14" s="102">
        <f t="shared" si="1"/>
        <v>0.65906274206041904</v>
      </c>
      <c r="P14" s="381">
        <f t="shared" si="2"/>
        <v>-4.5090321553786783E-3</v>
      </c>
      <c r="Q14" s="385">
        <f>Inflasi!P14</f>
        <v>-4.5090321553786783E-3</v>
      </c>
    </row>
    <row r="15" spans="1:18" x14ac:dyDescent="0.25">
      <c r="A15" t="str">
        <f>Inflasi!A15</f>
        <v>Q1-21</v>
      </c>
      <c r="B15" s="116">
        <v>1.37</v>
      </c>
      <c r="C15" s="116">
        <v>1.21</v>
      </c>
      <c r="D15" s="103">
        <f>Inflasi!D15</f>
        <v>0.88</v>
      </c>
      <c r="E15" s="103">
        <f>Inflasi!E15</f>
        <v>2.4900000000000002</v>
      </c>
      <c r="G15" s="103">
        <f>Inflasi!G15</f>
        <v>100</v>
      </c>
      <c r="H15" s="103">
        <f>Inflasi!H15</f>
        <v>65.88</v>
      </c>
      <c r="I15" s="103">
        <f>Inflasi!I15</f>
        <v>17.73</v>
      </c>
      <c r="J15" s="103">
        <f>Inflasi!J15</f>
        <v>16.39</v>
      </c>
      <c r="L15" s="102">
        <f t="shared" si="0"/>
        <v>1.361283</v>
      </c>
      <c r="M15" s="102">
        <f t="shared" si="1"/>
        <v>0.79714799999999997</v>
      </c>
      <c r="N15" s="102">
        <f t="shared" si="1"/>
        <v>0.15602400000000002</v>
      </c>
      <c r="O15" s="102">
        <f t="shared" si="1"/>
        <v>0.40811100000000006</v>
      </c>
      <c r="P15" s="381">
        <f t="shared" si="2"/>
        <v>8.7170000000000858E-3</v>
      </c>
      <c r="Q15" s="385">
        <f>Inflasi!P15</f>
        <v>8.7170000000000858E-3</v>
      </c>
    </row>
    <row r="16" spans="1:18" x14ac:dyDescent="0.25">
      <c r="A16" t="str">
        <f>Inflasi!A16</f>
        <v>Q2-21</v>
      </c>
      <c r="B16" s="116">
        <v>1.3299000000000001</v>
      </c>
      <c r="C16" s="116">
        <v>1.4899</v>
      </c>
      <c r="D16" s="103">
        <f>Inflasi!D16</f>
        <v>0.49</v>
      </c>
      <c r="E16" s="103">
        <f>Inflasi!E16</f>
        <v>1.6</v>
      </c>
      <c r="G16" s="103">
        <f>Inflasi!G16</f>
        <v>100</v>
      </c>
      <c r="H16" s="103">
        <f>Inflasi!H16</f>
        <v>65.88</v>
      </c>
      <c r="I16" s="103">
        <f>Inflasi!I16</f>
        <v>17.73</v>
      </c>
      <c r="J16" s="103">
        <f>Inflasi!J16</f>
        <v>16.39</v>
      </c>
      <c r="L16" s="102">
        <f t="shared" si="0"/>
        <v>1.3306631200000001</v>
      </c>
      <c r="M16" s="102">
        <f t="shared" si="1"/>
        <v>0.98154611999999997</v>
      </c>
      <c r="N16" s="102">
        <f t="shared" si="1"/>
        <v>8.6876999999999996E-2</v>
      </c>
      <c r="O16" s="102">
        <f t="shared" si="1"/>
        <v>0.26224000000000003</v>
      </c>
      <c r="P16" s="381">
        <f t="shared" si="2"/>
        <v>-7.6312000000000602E-4</v>
      </c>
      <c r="Q16" s="385">
        <f>Inflasi!P16</f>
        <v>-7.6312000000000602E-4</v>
      </c>
    </row>
    <row r="17" spans="1:17" x14ac:dyDescent="0.25">
      <c r="A17" t="str">
        <f>Inflasi!A17</f>
        <v>Q3-21</v>
      </c>
      <c r="B17" s="116">
        <v>1.6</v>
      </c>
      <c r="C17" s="116">
        <v>1.3</v>
      </c>
      <c r="D17" s="103">
        <f>Inflasi!D17</f>
        <v>0.99</v>
      </c>
      <c r="E17" s="103">
        <f>Inflasi!E17</f>
        <v>3.51</v>
      </c>
      <c r="G17" s="103">
        <f>Inflasi!G17</f>
        <v>100</v>
      </c>
      <c r="H17" s="103">
        <f>Inflasi!H17</f>
        <v>65.88</v>
      </c>
      <c r="I17" s="103">
        <f>Inflasi!I17</f>
        <v>17.73</v>
      </c>
      <c r="J17" s="103">
        <f>Inflasi!J17</f>
        <v>16.39</v>
      </c>
      <c r="L17" s="102">
        <f t="shared" si="0"/>
        <v>1.607256</v>
      </c>
      <c r="M17" s="102">
        <f t="shared" si="1"/>
        <v>0.85643999999999987</v>
      </c>
      <c r="N17" s="102">
        <f t="shared" si="1"/>
        <v>0.17552700000000002</v>
      </c>
      <c r="O17" s="102">
        <f t="shared" si="1"/>
        <v>0.57528900000000005</v>
      </c>
      <c r="P17" s="381">
        <f t="shared" si="2"/>
        <v>-7.2559999999999292E-3</v>
      </c>
      <c r="Q17" s="385">
        <f>Inflasi!P17</f>
        <v>-7.2559999999999292E-3</v>
      </c>
    </row>
    <row r="18" spans="1:17" x14ac:dyDescent="0.25">
      <c r="A18" t="str">
        <f>Inflasi!A18</f>
        <v>Q4-21</v>
      </c>
      <c r="B18" s="116">
        <v>1.8699776879874674</v>
      </c>
      <c r="C18" s="116">
        <v>1.5600425372286564</v>
      </c>
      <c r="D18" s="139">
        <f>Inflasi!D18</f>
        <v>1.7899705399816668</v>
      </c>
      <c r="E18" s="139">
        <f>Inflasi!E18</f>
        <v>3.1999929462165566</v>
      </c>
      <c r="G18" s="103">
        <f>Inflasi!G18</f>
        <v>100</v>
      </c>
      <c r="H18" s="103">
        <f>Inflasi!H18</f>
        <v>65.88</v>
      </c>
      <c r="I18" s="103">
        <f>Inflasi!I18</f>
        <v>17.73</v>
      </c>
      <c r="J18" s="103">
        <f>Inflasi!J18</f>
        <v>16.39</v>
      </c>
      <c r="L18" s="102">
        <f t="shared" si="0"/>
        <v>1.8695966441498819</v>
      </c>
      <c r="M18" s="102">
        <f t="shared" si="1"/>
        <v>1.0277560235262388</v>
      </c>
      <c r="N18" s="102">
        <f t="shared" si="1"/>
        <v>0.31736177673874955</v>
      </c>
      <c r="O18" s="102">
        <f t="shared" si="1"/>
        <v>0.52447884388489363</v>
      </c>
      <c r="P18" s="381">
        <f t="shared" si="2"/>
        <v>3.8104383758552629E-4</v>
      </c>
      <c r="Q18" s="385">
        <f>Inflasi!P18</f>
        <v>3.8104383758552629E-4</v>
      </c>
    </row>
    <row r="19" spans="1:17" x14ac:dyDescent="0.25">
      <c r="A19" t="str">
        <f>Inflasi!A19</f>
        <v>Q1-22</v>
      </c>
      <c r="B19" s="141">
        <v>2.2999999999999998</v>
      </c>
      <c r="C19" s="141">
        <v>2.23</v>
      </c>
      <c r="D19" s="139">
        <f>Inflasi!D19</f>
        <v>2.38</v>
      </c>
      <c r="E19" s="139">
        <f>Inflasi!E19</f>
        <v>2.48</v>
      </c>
      <c r="G19" s="103">
        <f>Inflasi!G19</f>
        <v>100</v>
      </c>
      <c r="H19" s="103">
        <f>Inflasi!H19</f>
        <v>65.88</v>
      </c>
      <c r="I19" s="103">
        <f>Inflasi!I19</f>
        <v>17.73</v>
      </c>
      <c r="J19" s="103">
        <f>Inflasi!J19</f>
        <v>16.39</v>
      </c>
      <c r="L19" s="102">
        <f t="shared" si="0"/>
        <v>2.2975699999999999</v>
      </c>
      <c r="M19" s="102">
        <f t="shared" si="1"/>
        <v>1.4691239999999999</v>
      </c>
      <c r="N19" s="102">
        <f t="shared" si="1"/>
        <v>0.42197400000000002</v>
      </c>
      <c r="O19" s="102">
        <f t="shared" si="1"/>
        <v>0.406472</v>
      </c>
      <c r="P19" s="381">
        <f t="shared" si="2"/>
        <v>2.4299999999999322E-3</v>
      </c>
      <c r="Q19" s="385">
        <f>Inflasi!P19</f>
        <v>2.4299999999999322E-3</v>
      </c>
    </row>
    <row r="20" spans="1:17" x14ac:dyDescent="0.25">
      <c r="A20" t="str">
        <f>Inflasi!A20</f>
        <v>Q2-22</v>
      </c>
      <c r="B20" s="141">
        <v>3.29</v>
      </c>
      <c r="C20" s="141">
        <v>2.83</v>
      </c>
      <c r="D20" s="139">
        <f>Inflasi!D20</f>
        <v>3.25</v>
      </c>
      <c r="E20" s="139">
        <f>Inflasi!E20</f>
        <v>5.15</v>
      </c>
      <c r="G20" s="103">
        <f>Inflasi!G20</f>
        <v>100</v>
      </c>
      <c r="H20" s="103">
        <f>Inflasi!H20</f>
        <v>65.88</v>
      </c>
      <c r="I20" s="103">
        <f>Inflasi!I20</f>
        <v>17.73</v>
      </c>
      <c r="J20" s="103">
        <f>Inflasi!J20</f>
        <v>16.39</v>
      </c>
      <c r="L20" s="102">
        <f t="shared" si="0"/>
        <v>3.2847139999999997</v>
      </c>
      <c r="M20" s="102">
        <f t="shared" si="1"/>
        <v>1.8644039999999997</v>
      </c>
      <c r="N20" s="102">
        <f t="shared" si="1"/>
        <v>0.57622499999999999</v>
      </c>
      <c r="O20" s="102">
        <f t="shared" si="1"/>
        <v>0.84408500000000009</v>
      </c>
      <c r="P20" s="381">
        <f t="shared" si="2"/>
        <v>5.286000000000346E-3</v>
      </c>
      <c r="Q20" s="385">
        <f>Inflasi!P20</f>
        <v>5.286000000000346E-3</v>
      </c>
    </row>
    <row r="21" spans="1:17" x14ac:dyDescent="0.25">
      <c r="A21" t="str">
        <f>Inflasi!A21</f>
        <v>Q3-22</v>
      </c>
      <c r="B21" s="141">
        <v>3.5573969491183335</v>
      </c>
      <c r="C21" s="141">
        <v>3.2612248772288002</v>
      </c>
      <c r="D21" s="139">
        <f>Inflasi!D21</f>
        <v>3.25</v>
      </c>
      <c r="E21" s="139">
        <f>Inflasi!E21</f>
        <v>5.03</v>
      </c>
      <c r="G21" s="103">
        <f>Inflasi!G21</f>
        <v>100</v>
      </c>
      <c r="H21" s="103">
        <f>Inflasi!H21</f>
        <v>65.88</v>
      </c>
      <c r="I21" s="103">
        <f>Inflasi!I21</f>
        <v>17.73</v>
      </c>
      <c r="J21" s="103">
        <f>Inflasi!J21</f>
        <v>16.39</v>
      </c>
      <c r="L21" s="102">
        <f t="shared" si="0"/>
        <v>3.5491369491183336</v>
      </c>
      <c r="M21" s="102">
        <f t="shared" si="1"/>
        <v>2.1484949491183336</v>
      </c>
      <c r="N21" s="102">
        <f t="shared" si="1"/>
        <v>0.57622499999999999</v>
      </c>
      <c r="O21" s="102">
        <f t="shared" si="1"/>
        <v>0.82441700000000007</v>
      </c>
      <c r="P21" s="381">
        <f t="shared" si="2"/>
        <v>8.2599999999999341E-3</v>
      </c>
      <c r="Q21" s="385">
        <f>Inflasi!P21</f>
        <v>8.2580000000000986E-3</v>
      </c>
    </row>
    <row r="22" spans="1:17" x14ac:dyDescent="0.25">
      <c r="A22" t="str">
        <f>Inflasi!A22</f>
        <v>Q4-22</v>
      </c>
      <c r="B22" s="141">
        <v>3.3240684360088397</v>
      </c>
      <c r="C22" s="141">
        <v>3.3117113479187004</v>
      </c>
      <c r="D22" s="139">
        <f>Inflasi!D22</f>
        <v>3.13</v>
      </c>
      <c r="E22" s="139">
        <f>Inflasi!E22</f>
        <v>3.66</v>
      </c>
      <c r="G22" s="103">
        <f>Inflasi!G22</f>
        <v>100</v>
      </c>
      <c r="H22" s="103">
        <f>Inflasi!H22</f>
        <v>65.88</v>
      </c>
      <c r="I22" s="103">
        <f>Inflasi!I22</f>
        <v>17.73</v>
      </c>
      <c r="J22" s="103">
        <f>Inflasi!J22</f>
        <v>16.39</v>
      </c>
      <c r="L22" s="102">
        <f t="shared" si="0"/>
        <v>3.33657843600884</v>
      </c>
      <c r="M22" s="102">
        <f t="shared" si="1"/>
        <v>2.1817554360088396</v>
      </c>
      <c r="N22" s="102">
        <f t="shared" si="1"/>
        <v>0.55494900000000003</v>
      </c>
      <c r="O22" s="102">
        <f t="shared" si="1"/>
        <v>0.59987400000000002</v>
      </c>
      <c r="P22" s="381">
        <f t="shared" si="2"/>
        <v>-1.2510000000000243E-2</v>
      </c>
      <c r="Q22" s="385">
        <f>Inflasi!P22</f>
        <v>-1.2510999999999939E-2</v>
      </c>
    </row>
    <row r="23" spans="1:17" x14ac:dyDescent="0.25">
      <c r="A23" t="str">
        <f>Inflasi!A23</f>
        <v>Q1-23</v>
      </c>
      <c r="B23" s="141">
        <v>3.61505275946211</v>
      </c>
      <c r="C23" s="141">
        <v>3.7249920453280359</v>
      </c>
      <c r="D23" s="139">
        <f>Inflasi!D23</f>
        <v>2.93</v>
      </c>
      <c r="E23" s="139">
        <f>Inflasi!E23</f>
        <v>3.91</v>
      </c>
      <c r="G23" s="103">
        <f>Inflasi!G23</f>
        <v>100</v>
      </c>
      <c r="H23" s="103">
        <f>Inflasi!H23</f>
        <v>65.88</v>
      </c>
      <c r="I23" s="103">
        <f>Inflasi!I23</f>
        <v>17.73</v>
      </c>
      <c r="J23" s="103">
        <f>Inflasi!J23</f>
        <v>16.39</v>
      </c>
      <c r="L23" s="102">
        <f t="shared" ref="L23:L26" si="3">SUM(M23:O23)</f>
        <v>3.6143627594621099</v>
      </c>
      <c r="M23" s="102">
        <f t="shared" ref="M23:M26" si="4">C23*H23/100</f>
        <v>2.4540247594621096</v>
      </c>
      <c r="N23" s="102">
        <f t="shared" ref="N23:N26" si="5">D23*I23/100</f>
        <v>0.51948899999999998</v>
      </c>
      <c r="O23" s="102">
        <f t="shared" ref="O23:O26" si="6">E23*J23/100</f>
        <v>0.640849</v>
      </c>
      <c r="P23" s="381">
        <f t="shared" ref="P23:P26" si="7">B23-L23</f>
        <v>6.9000000000007944E-4</v>
      </c>
      <c r="Q23" s="385">
        <f>Inflasi!P23</f>
        <v>6.8600000000040851E-4</v>
      </c>
    </row>
    <row r="24" spans="1:17" x14ac:dyDescent="0.25">
      <c r="A24" t="str">
        <f>Inflasi!A24</f>
        <v>Q2-23</v>
      </c>
      <c r="B24" s="141">
        <v>3.6392216170335967</v>
      </c>
      <c r="C24" s="141">
        <v>3.767578350081358</v>
      </c>
      <c r="D24" s="139">
        <f>Inflasi!D24</f>
        <v>2.4900000000000002</v>
      </c>
      <c r="E24" s="139">
        <f>Inflasi!E24</f>
        <v>4.3600000000000003</v>
      </c>
      <c r="G24" s="103">
        <f>Inflasi!G24</f>
        <v>100</v>
      </c>
      <c r="H24" s="103">
        <f>Inflasi!H24</f>
        <v>65.88</v>
      </c>
      <c r="I24" s="103">
        <f>Inflasi!I24</f>
        <v>17.73</v>
      </c>
      <c r="J24" s="103">
        <f>Inflasi!J24</f>
        <v>16.39</v>
      </c>
      <c r="L24" s="102">
        <f t="shared" si="3"/>
        <v>3.6381616170335982</v>
      </c>
      <c r="M24" s="102">
        <f t="shared" si="4"/>
        <v>2.4820806170335983</v>
      </c>
      <c r="N24" s="102">
        <f t="shared" si="5"/>
        <v>0.44147700000000006</v>
      </c>
      <c r="O24" s="102">
        <f t="shared" si="6"/>
        <v>0.71460400000000002</v>
      </c>
      <c r="P24" s="381">
        <f t="shared" si="7"/>
        <v>1.0599999999985066E-3</v>
      </c>
      <c r="Q24" s="385">
        <f>Inflasi!P24</f>
        <v>1.0590000000001432E-3</v>
      </c>
    </row>
    <row r="25" spans="1:17" x14ac:dyDescent="0.25">
      <c r="A25" t="str">
        <f>Inflasi!A25</f>
        <v>Q3-23</v>
      </c>
      <c r="B25" s="141">
        <v>3.5565976652164148</v>
      </c>
      <c r="C25" s="141">
        <v>3.678779091099603</v>
      </c>
      <c r="D25" s="139">
        <f>Inflasi!D25</f>
        <v>2.64</v>
      </c>
      <c r="E25" s="139">
        <f>Inflasi!E25</f>
        <v>4.04</v>
      </c>
      <c r="G25" s="103">
        <f>Inflasi!G25</f>
        <v>100</v>
      </c>
      <c r="H25" s="103">
        <f>Inflasi!H25</f>
        <v>65.88</v>
      </c>
      <c r="I25" s="103">
        <f>Inflasi!I25</f>
        <v>17.73</v>
      </c>
      <c r="J25" s="103">
        <f>Inflasi!J25</f>
        <v>16.39</v>
      </c>
      <c r="L25" s="102">
        <f t="shared" si="3"/>
        <v>3.5538076652164183</v>
      </c>
      <c r="M25" s="102">
        <f t="shared" si="4"/>
        <v>2.4235796652164181</v>
      </c>
      <c r="N25" s="102">
        <f t="shared" si="5"/>
        <v>0.46807200000000004</v>
      </c>
      <c r="O25" s="102">
        <f t="shared" si="6"/>
        <v>0.66215600000000008</v>
      </c>
      <c r="P25" s="381">
        <f t="shared" si="7"/>
        <v>2.7899999999965175E-3</v>
      </c>
      <c r="Q25" s="385">
        <f>Inflasi!P25</f>
        <v>2.7919999999999057E-3</v>
      </c>
    </row>
    <row r="26" spans="1:17" x14ac:dyDescent="0.25">
      <c r="A26" t="str">
        <f>Inflasi!A26</f>
        <v>Q4-23</v>
      </c>
      <c r="B26" s="141">
        <v>3.492340268872169</v>
      </c>
      <c r="C26" s="141">
        <v>3.6330240875412403</v>
      </c>
      <c r="D26" s="139">
        <f>Inflasi!D26</f>
        <v>3.1</v>
      </c>
      <c r="E26" s="139">
        <f>Inflasi!E26</f>
        <v>3.36</v>
      </c>
      <c r="G26" s="103">
        <f>Inflasi!G26</f>
        <v>100</v>
      </c>
      <c r="H26" s="103">
        <f>Inflasi!H26</f>
        <v>65.88</v>
      </c>
      <c r="I26" s="103">
        <f>Inflasi!I26</f>
        <v>17.73</v>
      </c>
      <c r="J26" s="103">
        <f>Inflasi!J26</f>
        <v>16.39</v>
      </c>
      <c r="L26" s="102">
        <f t="shared" si="3"/>
        <v>3.493770268872169</v>
      </c>
      <c r="M26" s="102">
        <f t="shared" si="4"/>
        <v>2.3934362688721689</v>
      </c>
      <c r="N26" s="102">
        <f t="shared" si="5"/>
        <v>0.54963000000000006</v>
      </c>
      <c r="O26" s="102">
        <f t="shared" si="6"/>
        <v>0.55070399999999997</v>
      </c>
      <c r="P26" s="381">
        <f t="shared" si="7"/>
        <v>-1.4300000000000423E-3</v>
      </c>
      <c r="Q26" s="385">
        <f>Inflasi!P26</f>
        <v>-1.4339999999997133E-3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236"/>
  <sheetViews>
    <sheetView topLeftCell="A53" zoomScale="85" zoomScaleNormal="85" workbookViewId="0">
      <selection activeCell="B71" sqref="B71:K78"/>
    </sheetView>
  </sheetViews>
  <sheetFormatPr defaultRowHeight="15" outlineLevelRow="7" x14ac:dyDescent="0.25"/>
  <cols>
    <col min="2" max="2" width="14.42578125" bestFit="1" customWidth="1"/>
    <col min="3" max="3" width="13.42578125" bestFit="1" customWidth="1"/>
    <col min="4" max="7" width="11.7109375" bestFit="1" customWidth="1"/>
    <col min="8" max="8" width="13.42578125" bestFit="1" customWidth="1"/>
    <col min="9" max="9" width="11.7109375" bestFit="1" customWidth="1"/>
    <col min="10" max="11" width="13.42578125" bestFit="1" customWidth="1"/>
    <col min="12" max="12" width="12.28515625" bestFit="1" customWidth="1"/>
    <col min="13" max="13" width="10.85546875" customWidth="1"/>
    <col min="14" max="14" width="11.5703125" bestFit="1" customWidth="1"/>
    <col min="15" max="16" width="14.28515625" bestFit="1" customWidth="1"/>
    <col min="17" max="21" width="13.28515625" bestFit="1" customWidth="1"/>
  </cols>
  <sheetData>
    <row r="1" spans="1:22" x14ac:dyDescent="0.25">
      <c r="A1" s="115" t="s">
        <v>101</v>
      </c>
    </row>
    <row r="2" spans="1:22" x14ac:dyDescent="0.25">
      <c r="B2" s="115" t="s">
        <v>54</v>
      </c>
      <c r="C2" s="115" t="s">
        <v>55</v>
      </c>
      <c r="D2" s="115" t="s">
        <v>56</v>
      </c>
      <c r="E2" s="115" t="s">
        <v>57</v>
      </c>
      <c r="F2" s="115" t="s">
        <v>58</v>
      </c>
      <c r="G2" s="115" t="s">
        <v>59</v>
      </c>
      <c r="H2" s="115" t="s">
        <v>60</v>
      </c>
      <c r="I2" s="115" t="s">
        <v>61</v>
      </c>
      <c r="J2" s="115" t="s">
        <v>62</v>
      </c>
      <c r="K2" s="115" t="s">
        <v>63</v>
      </c>
      <c r="L2" s="115" t="s">
        <v>102</v>
      </c>
      <c r="N2" s="115" t="s">
        <v>103</v>
      </c>
      <c r="O2" s="115" t="s">
        <v>104</v>
      </c>
      <c r="P2" s="115" t="s">
        <v>105</v>
      </c>
      <c r="Q2" s="115" t="s">
        <v>106</v>
      </c>
      <c r="R2" s="115" t="s">
        <v>107</v>
      </c>
      <c r="S2" s="115" t="s">
        <v>108</v>
      </c>
      <c r="T2" s="115" t="s">
        <v>109</v>
      </c>
      <c r="U2" s="115" t="s">
        <v>110</v>
      </c>
      <c r="V2" s="115" t="s">
        <v>111</v>
      </c>
    </row>
    <row r="3" spans="1:22" outlineLevel="1" x14ac:dyDescent="0.25">
      <c r="A3" t="s">
        <v>73</v>
      </c>
      <c r="B3" s="131">
        <v>2264721</v>
      </c>
      <c r="C3" s="131">
        <v>1247309.5224454</v>
      </c>
      <c r="D3" s="131">
        <v>25126.245482359998</v>
      </c>
      <c r="E3" s="131">
        <v>138468.21276220999</v>
      </c>
      <c r="F3" s="131">
        <v>171205.000668222</v>
      </c>
      <c r="G3" s="131">
        <v>9908.2682054679008</v>
      </c>
      <c r="H3" s="131">
        <v>514686.54798889701</v>
      </c>
      <c r="I3" s="131">
        <v>29786.8189557326</v>
      </c>
      <c r="J3" s="131">
        <v>483046.66476876999</v>
      </c>
      <c r="K3" s="131">
        <v>443518.14315159002</v>
      </c>
      <c r="L3" s="131">
        <v>53056.15</v>
      </c>
      <c r="N3" s="131">
        <v>35645.711874530003</v>
      </c>
      <c r="O3" s="131">
        <f>C3+D3+E3+F3+G3+H3+I3+J3-K3+L3+N3</f>
        <v>2264720.9999999995</v>
      </c>
      <c r="P3" s="131">
        <f>R3+S3</f>
        <v>2136490.6165082897</v>
      </c>
      <c r="Q3" s="131">
        <f>C3+D3</f>
        <v>1272435.76792776</v>
      </c>
      <c r="R3" s="131">
        <f>C3+D3+E3</f>
        <v>1410903.9806899701</v>
      </c>
      <c r="S3" s="131">
        <f>F3+G3+H3+I3</f>
        <v>725586.63581831951</v>
      </c>
      <c r="T3" s="131">
        <f>F3+G3</f>
        <v>181113.2688736899</v>
      </c>
      <c r="U3" s="131">
        <f>H3+I3</f>
        <v>544473.36694462958</v>
      </c>
      <c r="V3" s="143">
        <f>B3-O3</f>
        <v>0</v>
      </c>
    </row>
    <row r="4" spans="1:22" outlineLevel="1" x14ac:dyDescent="0.25">
      <c r="A4" t="s">
        <v>74</v>
      </c>
      <c r="B4" s="131">
        <v>2355445</v>
      </c>
      <c r="C4" s="131">
        <v>1264230.0382617</v>
      </c>
      <c r="D4" s="131">
        <v>25759.707339510001</v>
      </c>
      <c r="E4" s="131">
        <v>187555.50146130001</v>
      </c>
      <c r="F4" s="131">
        <v>174592.78515159199</v>
      </c>
      <c r="G4" s="131">
        <v>16091.1683038874</v>
      </c>
      <c r="H4" s="131">
        <v>505630.57654534798</v>
      </c>
      <c r="I4" s="131">
        <v>46600.933135461099</v>
      </c>
      <c r="J4" s="131">
        <v>497198.62004065001</v>
      </c>
      <c r="K4" s="131">
        <v>455895.82294828998</v>
      </c>
      <c r="L4" s="131">
        <v>56147.8</v>
      </c>
      <c r="N4" s="131">
        <v>37533.692708850002</v>
      </c>
      <c r="O4" s="131">
        <f t="shared" ref="O4:O37" si="0">C4+D4+E4+F4+G4+H4+I4+J4-K4+L4+N4</f>
        <v>2355445.0000000084</v>
      </c>
      <c r="P4" s="131">
        <f t="shared" ref="P4:P37" si="1">R4+S4</f>
        <v>2220460.7101987987</v>
      </c>
      <c r="Q4" s="131">
        <f t="shared" ref="Q4:Q28" si="2">C4+D4</f>
        <v>1289989.74560121</v>
      </c>
      <c r="R4" s="131">
        <f t="shared" ref="R4:R28" si="3">C4+D4+E4</f>
        <v>1477545.2470625101</v>
      </c>
      <c r="S4" s="131">
        <f t="shared" ref="S4:S28" si="4">F4+G4+H4+I4</f>
        <v>742915.46313628845</v>
      </c>
      <c r="T4" s="131">
        <f t="shared" ref="T4:T28" si="5">F4+G4</f>
        <v>190683.95345547938</v>
      </c>
      <c r="U4" s="131">
        <f t="shared" ref="U4:U28" si="6">H4+I4</f>
        <v>552231.5096808091</v>
      </c>
      <c r="V4" s="143">
        <f t="shared" ref="V4:V37" si="7">B4-O4</f>
        <v>-8.3819031715393066E-9</v>
      </c>
    </row>
    <row r="5" spans="1:22" outlineLevel="1" x14ac:dyDescent="0.25">
      <c r="A5" t="s">
        <v>75</v>
      </c>
      <c r="B5" s="131">
        <v>2429260.6</v>
      </c>
      <c r="C5" s="131">
        <v>1307794.2556453</v>
      </c>
      <c r="D5" s="131">
        <v>26858.45607049</v>
      </c>
      <c r="E5" s="131">
        <v>187162.02285278999</v>
      </c>
      <c r="F5" s="131">
        <v>180198.40586525999</v>
      </c>
      <c r="G5" s="131">
        <v>12537.5661335599</v>
      </c>
      <c r="H5" s="131">
        <v>538812.50183417799</v>
      </c>
      <c r="I5" s="131">
        <v>37488.663359131497</v>
      </c>
      <c r="J5" s="131">
        <v>474544.38687525998</v>
      </c>
      <c r="K5" s="131">
        <v>431267.72363707999</v>
      </c>
      <c r="L5" s="131">
        <v>60856.23</v>
      </c>
      <c r="N5" s="131">
        <v>34275.835001120002</v>
      </c>
      <c r="O5" s="131">
        <f t="shared" si="0"/>
        <v>2429260.6000000099</v>
      </c>
      <c r="P5" s="131">
        <f t="shared" si="1"/>
        <v>2290851.8717607097</v>
      </c>
      <c r="Q5" s="131">
        <f t="shared" si="2"/>
        <v>1334652.71171579</v>
      </c>
      <c r="R5" s="131">
        <f t="shared" si="3"/>
        <v>1521814.7345685801</v>
      </c>
      <c r="S5" s="131">
        <f t="shared" si="4"/>
        <v>769037.13719212951</v>
      </c>
      <c r="T5" s="131">
        <f t="shared" si="5"/>
        <v>192735.97199881991</v>
      </c>
      <c r="U5" s="131">
        <f t="shared" si="6"/>
        <v>576301.16519330954</v>
      </c>
      <c r="V5" s="143">
        <f t="shared" si="7"/>
        <v>-9.7788870334625244E-9</v>
      </c>
    </row>
    <row r="6" spans="1:22" outlineLevel="1" x14ac:dyDescent="0.25">
      <c r="A6" t="s">
        <v>76</v>
      </c>
      <c r="B6" s="131">
        <v>2385186.7999999998</v>
      </c>
      <c r="C6" s="131">
        <v>1306974.1520913001</v>
      </c>
      <c r="D6" s="131">
        <v>27617.862650589999</v>
      </c>
      <c r="E6" s="131">
        <v>261118.79453568</v>
      </c>
      <c r="F6" s="131">
        <v>174359.432935861</v>
      </c>
      <c r="G6" s="131">
        <v>25482.037990968998</v>
      </c>
      <c r="H6" s="131">
        <v>527161.15937411599</v>
      </c>
      <c r="I6" s="131">
        <v>77042.810155713101</v>
      </c>
      <c r="J6" s="131">
        <v>516392.96650541999</v>
      </c>
      <c r="K6" s="131">
        <v>487451.47278355999</v>
      </c>
      <c r="L6" s="131">
        <v>-36660.030170240003</v>
      </c>
      <c r="N6" s="131">
        <v>-6850.9132858399998</v>
      </c>
      <c r="O6" s="131">
        <f t="shared" si="0"/>
        <v>2385186.8000000091</v>
      </c>
      <c r="P6" s="131">
        <f t="shared" si="1"/>
        <v>2399756.2497342294</v>
      </c>
      <c r="Q6" s="131">
        <f t="shared" si="2"/>
        <v>1334592.0147418901</v>
      </c>
      <c r="R6" s="131">
        <f t="shared" si="3"/>
        <v>1595710.8092775701</v>
      </c>
      <c r="S6" s="131">
        <f t="shared" si="4"/>
        <v>804045.44045665907</v>
      </c>
      <c r="T6" s="131">
        <f t="shared" si="5"/>
        <v>199841.47092682999</v>
      </c>
      <c r="U6" s="131">
        <f t="shared" si="6"/>
        <v>604203.9695298291</v>
      </c>
      <c r="V6" s="143">
        <f t="shared" si="7"/>
        <v>-9.3132257461547852E-9</v>
      </c>
    </row>
    <row r="7" spans="1:22" x14ac:dyDescent="0.25">
      <c r="A7" s="115">
        <v>2016</v>
      </c>
      <c r="B7" s="132">
        <f>SUM(B3:B6)</f>
        <v>9434613.3999999985</v>
      </c>
      <c r="C7" s="132">
        <f t="shared" ref="C7:N7" si="8">SUM(C3:C6)</f>
        <v>5126307.9684437001</v>
      </c>
      <c r="D7" s="132">
        <f t="shared" si="8"/>
        <v>105362.27154294999</v>
      </c>
      <c r="E7" s="132">
        <f t="shared" si="8"/>
        <v>774304.53161197994</v>
      </c>
      <c r="F7" s="132">
        <f t="shared" si="8"/>
        <v>700355.62462093495</v>
      </c>
      <c r="G7" s="132">
        <f t="shared" si="8"/>
        <v>64019.0406338842</v>
      </c>
      <c r="H7" s="132">
        <f t="shared" si="8"/>
        <v>2086290.785742539</v>
      </c>
      <c r="I7" s="132">
        <f t="shared" si="8"/>
        <v>190919.22560603829</v>
      </c>
      <c r="J7" s="132">
        <f t="shared" si="8"/>
        <v>1971182.6381901</v>
      </c>
      <c r="K7" s="132">
        <f t="shared" si="8"/>
        <v>1818133.1625205199</v>
      </c>
      <c r="L7" s="132">
        <f t="shared" si="8"/>
        <v>133400.14982976002</v>
      </c>
      <c r="N7" s="132">
        <f t="shared" si="8"/>
        <v>100604.32629866</v>
      </c>
      <c r="O7" s="132">
        <f t="shared" si="0"/>
        <v>9434613.4000000264</v>
      </c>
      <c r="P7" s="132">
        <f t="shared" si="1"/>
        <v>9047559.4482020251</v>
      </c>
      <c r="Q7" s="132">
        <f t="shared" si="2"/>
        <v>5231670.2399866497</v>
      </c>
      <c r="R7" s="132">
        <f t="shared" si="3"/>
        <v>6005974.7715986297</v>
      </c>
      <c r="S7" s="132">
        <f t="shared" si="4"/>
        <v>3041584.6766033964</v>
      </c>
      <c r="T7" s="132">
        <f t="shared" si="5"/>
        <v>764374.66525481921</v>
      </c>
      <c r="U7" s="132">
        <f t="shared" si="6"/>
        <v>2277210.0113485772</v>
      </c>
      <c r="V7" s="143">
        <f t="shared" si="7"/>
        <v>-2.7939677238464355E-8</v>
      </c>
    </row>
    <row r="8" spans="1:22" outlineLevel="1" x14ac:dyDescent="0.25">
      <c r="A8" t="s">
        <v>77</v>
      </c>
      <c r="B8" s="131">
        <v>2378146.4</v>
      </c>
      <c r="C8" s="131">
        <v>1308761.6509735</v>
      </c>
      <c r="D8" s="131">
        <v>27155.655511429999</v>
      </c>
      <c r="E8" s="131">
        <v>142182.68474354999</v>
      </c>
      <c r="F8" s="131">
        <v>174693.980577776</v>
      </c>
      <c r="G8" s="131">
        <v>9060.0836779130605</v>
      </c>
      <c r="H8" s="131">
        <v>548014.46334423195</v>
      </c>
      <c r="I8" s="131">
        <v>28421.4537798276</v>
      </c>
      <c r="J8" s="131">
        <v>523324.33338084997</v>
      </c>
      <c r="K8" s="131">
        <v>464879.71137982002</v>
      </c>
      <c r="L8" s="131">
        <v>60428.518569740001</v>
      </c>
      <c r="N8" s="131">
        <v>20983.286821000002</v>
      </c>
      <c r="O8" s="131">
        <f t="shared" si="0"/>
        <v>2378146.3999999985</v>
      </c>
      <c r="P8" s="131">
        <f t="shared" si="1"/>
        <v>2238289.9726082282</v>
      </c>
      <c r="Q8" s="131">
        <f t="shared" si="2"/>
        <v>1335917.30648493</v>
      </c>
      <c r="R8" s="131">
        <f t="shared" si="3"/>
        <v>1478099.9912284799</v>
      </c>
      <c r="S8" s="131">
        <f t="shared" si="4"/>
        <v>760189.98137974855</v>
      </c>
      <c r="T8" s="131">
        <f t="shared" si="5"/>
        <v>183754.06425568907</v>
      </c>
      <c r="U8" s="131">
        <f t="shared" si="6"/>
        <v>576435.91712405952</v>
      </c>
      <c r="V8" s="143">
        <f t="shared" si="7"/>
        <v>0</v>
      </c>
    </row>
    <row r="9" spans="1:22" outlineLevel="1" x14ac:dyDescent="0.25">
      <c r="A9" t="s">
        <v>78</v>
      </c>
      <c r="B9" s="131">
        <v>2473512.9</v>
      </c>
      <c r="C9" s="131">
        <v>1326685.9751983001</v>
      </c>
      <c r="D9" s="131">
        <v>27957.73922272</v>
      </c>
      <c r="E9" s="131">
        <v>183934.51587559999</v>
      </c>
      <c r="F9" s="131">
        <v>180280.82535782899</v>
      </c>
      <c r="G9" s="131">
        <v>16591.362817829999</v>
      </c>
      <c r="H9" s="131">
        <v>536384.67841310205</v>
      </c>
      <c r="I9" s="131">
        <v>49363.8344056473</v>
      </c>
      <c r="J9" s="131">
        <v>510668.86399158998</v>
      </c>
      <c r="K9" s="131">
        <v>456855.27154399001</v>
      </c>
      <c r="L9" s="131">
        <v>57137.139119489999</v>
      </c>
      <c r="N9" s="131">
        <v>41363.237141899997</v>
      </c>
      <c r="O9" s="131">
        <f t="shared" si="0"/>
        <v>2473512.9000000181</v>
      </c>
      <c r="P9" s="131">
        <f t="shared" si="1"/>
        <v>2321198.9312910289</v>
      </c>
      <c r="Q9" s="131">
        <f t="shared" si="2"/>
        <v>1354643.7144210201</v>
      </c>
      <c r="R9" s="131">
        <f t="shared" si="3"/>
        <v>1538578.2302966202</v>
      </c>
      <c r="S9" s="131">
        <f t="shared" si="4"/>
        <v>782620.70099440846</v>
      </c>
      <c r="T9" s="131">
        <f t="shared" si="5"/>
        <v>196872.18817565899</v>
      </c>
      <c r="U9" s="131">
        <f t="shared" si="6"/>
        <v>585748.5128187493</v>
      </c>
      <c r="V9" s="143">
        <f t="shared" si="7"/>
        <v>-1.8160790205001831E-8</v>
      </c>
    </row>
    <row r="10" spans="1:22" outlineLevel="1" x14ac:dyDescent="0.25">
      <c r="A10" t="s">
        <v>79</v>
      </c>
      <c r="B10" s="131">
        <v>2552296.9</v>
      </c>
      <c r="C10" s="131">
        <v>1372039.9818726</v>
      </c>
      <c r="D10" s="131">
        <v>28479.95943382</v>
      </c>
      <c r="E10" s="131">
        <v>193619.44221482999</v>
      </c>
      <c r="F10" s="131">
        <v>195951.23413900999</v>
      </c>
      <c r="G10" s="131">
        <v>15037.269555429801</v>
      </c>
      <c r="H10" s="131">
        <v>568855.41408519098</v>
      </c>
      <c r="I10" s="131">
        <v>43653.882749198499</v>
      </c>
      <c r="J10" s="131">
        <v>552347.62526379002</v>
      </c>
      <c r="K10" s="131">
        <v>497794.43212352</v>
      </c>
      <c r="L10" s="131">
        <v>46060.508122569998</v>
      </c>
      <c r="N10" s="131">
        <v>34046.014687089999</v>
      </c>
      <c r="O10" s="131">
        <f t="shared" si="0"/>
        <v>2552296.9000000097</v>
      </c>
      <c r="P10" s="131">
        <f t="shared" si="1"/>
        <v>2417637.1840500794</v>
      </c>
      <c r="Q10" s="131">
        <f t="shared" si="2"/>
        <v>1400519.9413064201</v>
      </c>
      <c r="R10" s="131">
        <f t="shared" si="3"/>
        <v>1594139.3835212502</v>
      </c>
      <c r="S10" s="131">
        <f t="shared" si="4"/>
        <v>823497.80052882922</v>
      </c>
      <c r="T10" s="131">
        <f t="shared" si="5"/>
        <v>210988.5036944398</v>
      </c>
      <c r="U10" s="131">
        <f t="shared" si="6"/>
        <v>612509.29683438945</v>
      </c>
      <c r="V10" s="143">
        <f t="shared" si="7"/>
        <v>-9.7788870334625244E-9</v>
      </c>
    </row>
    <row r="11" spans="1:22" outlineLevel="1" x14ac:dyDescent="0.25">
      <c r="A11" t="s">
        <v>80</v>
      </c>
      <c r="B11" s="131">
        <v>2508971.9</v>
      </c>
      <c r="C11" s="131">
        <v>1372141.0344565001</v>
      </c>
      <c r="D11" s="131">
        <v>29070.997124919999</v>
      </c>
      <c r="E11" s="131">
        <v>271019.75618894998</v>
      </c>
      <c r="F11" s="131">
        <v>189977.27506019699</v>
      </c>
      <c r="G11" s="131">
        <v>27899.1550471923</v>
      </c>
      <c r="H11" s="131">
        <v>562039.63803244196</v>
      </c>
      <c r="I11" s="131">
        <v>82538.456239917898</v>
      </c>
      <c r="J11" s="131">
        <v>560223.69419633003</v>
      </c>
      <c r="K11" s="131">
        <v>545289.75376008998</v>
      </c>
      <c r="L11" s="131">
        <v>-36742.608552689999</v>
      </c>
      <c r="N11" s="131">
        <v>-3905.7440336700001</v>
      </c>
      <c r="O11" s="131">
        <f t="shared" si="0"/>
        <v>2508971.8999999985</v>
      </c>
      <c r="P11" s="131">
        <f t="shared" si="1"/>
        <v>2534686.3121501193</v>
      </c>
      <c r="Q11" s="131">
        <f t="shared" si="2"/>
        <v>1401212.03158142</v>
      </c>
      <c r="R11" s="131">
        <f t="shared" si="3"/>
        <v>1672231.78777037</v>
      </c>
      <c r="S11" s="131">
        <f t="shared" si="4"/>
        <v>862454.5243797492</v>
      </c>
      <c r="T11" s="131">
        <f t="shared" si="5"/>
        <v>217876.43010738929</v>
      </c>
      <c r="U11" s="131">
        <f t="shared" si="6"/>
        <v>644578.09427235986</v>
      </c>
      <c r="V11" s="143">
        <f t="shared" si="7"/>
        <v>0</v>
      </c>
    </row>
    <row r="12" spans="1:22" x14ac:dyDescent="0.25">
      <c r="A12" s="115">
        <v>2017</v>
      </c>
      <c r="B12" s="132">
        <f>SUM(B8:B11)</f>
        <v>9912928.0999999996</v>
      </c>
      <c r="C12" s="132">
        <f t="shared" ref="C12" si="9">SUM(C8:C11)</f>
        <v>5379628.6425009007</v>
      </c>
      <c r="D12" s="132">
        <f t="shared" ref="D12" si="10">SUM(D8:D11)</f>
        <v>112664.35129289</v>
      </c>
      <c r="E12" s="132">
        <f t="shared" ref="E12" si="11">SUM(E8:E11)</f>
        <v>790756.39902292984</v>
      </c>
      <c r="F12" s="132">
        <f t="shared" ref="F12" si="12">SUM(F8:F11)</f>
        <v>740903.31513481191</v>
      </c>
      <c r="G12" s="132">
        <f t="shared" ref="G12" si="13">SUM(G8:G11)</f>
        <v>68587.871098365154</v>
      </c>
      <c r="H12" s="132">
        <f t="shared" ref="H12" si="14">SUM(H8:H11)</f>
        <v>2215294.1938749673</v>
      </c>
      <c r="I12" s="132">
        <f t="shared" ref="I12" si="15">SUM(I8:I11)</f>
        <v>203977.6271745913</v>
      </c>
      <c r="J12" s="132">
        <f t="shared" ref="J12" si="16">SUM(J8:J11)</f>
        <v>2146564.5168325598</v>
      </c>
      <c r="K12" s="132">
        <f t="shared" ref="K12:L12" si="17">SUM(K8:K11)</f>
        <v>1964819.1688074199</v>
      </c>
      <c r="L12" s="132">
        <f t="shared" si="17"/>
        <v>126883.55725910999</v>
      </c>
      <c r="N12" s="132">
        <f t="shared" ref="N12" si="18">SUM(N8:N11)</f>
        <v>92486.794616319996</v>
      </c>
      <c r="O12" s="132">
        <f t="shared" si="0"/>
        <v>9912928.1000000257</v>
      </c>
      <c r="P12" s="132">
        <f t="shared" si="1"/>
        <v>9511812.4000994563</v>
      </c>
      <c r="Q12" s="132">
        <f t="shared" si="2"/>
        <v>5492292.9937937902</v>
      </c>
      <c r="R12" s="132">
        <f t="shared" si="3"/>
        <v>6283049.3928167205</v>
      </c>
      <c r="S12" s="132">
        <f t="shared" si="4"/>
        <v>3228763.0072827353</v>
      </c>
      <c r="T12" s="132">
        <f t="shared" si="5"/>
        <v>809491.18623317708</v>
      </c>
      <c r="U12" s="132">
        <f t="shared" si="6"/>
        <v>2419271.8210495585</v>
      </c>
      <c r="V12" s="143">
        <f t="shared" si="7"/>
        <v>-2.6077032089233398E-8</v>
      </c>
    </row>
    <row r="13" spans="1:22" outlineLevel="1" x14ac:dyDescent="0.25">
      <c r="A13" t="s">
        <v>81</v>
      </c>
      <c r="B13" s="131">
        <v>2498697.5</v>
      </c>
      <c r="C13" s="131">
        <v>1373633.7759901001</v>
      </c>
      <c r="D13" s="131">
        <v>29367.782975670001</v>
      </c>
      <c r="E13" s="131">
        <v>146068.56319357999</v>
      </c>
      <c r="F13" s="131">
        <v>199371.938415337</v>
      </c>
      <c r="G13" s="131">
        <v>9296.1963529421391</v>
      </c>
      <c r="H13" s="131">
        <v>584480.11625596799</v>
      </c>
      <c r="I13" s="131">
        <v>27252.791783501099</v>
      </c>
      <c r="J13" s="131">
        <v>553461.30626352003</v>
      </c>
      <c r="K13" s="131">
        <v>523195.61320281</v>
      </c>
      <c r="L13" s="131">
        <v>68765.597511879998</v>
      </c>
      <c r="N13" s="131">
        <v>30195.04446031</v>
      </c>
      <c r="O13" s="131">
        <f t="shared" si="0"/>
        <v>2498697.4999999986</v>
      </c>
      <c r="P13" s="131">
        <f t="shared" si="1"/>
        <v>2369471.1649670983</v>
      </c>
      <c r="Q13" s="131">
        <f t="shared" si="2"/>
        <v>1403001.5589657701</v>
      </c>
      <c r="R13" s="131">
        <f t="shared" si="3"/>
        <v>1549070.12215935</v>
      </c>
      <c r="S13" s="131">
        <f t="shared" si="4"/>
        <v>820401.04280774819</v>
      </c>
      <c r="T13" s="131">
        <f t="shared" si="5"/>
        <v>208668.13476827915</v>
      </c>
      <c r="U13" s="131">
        <f t="shared" si="6"/>
        <v>611732.90803946904</v>
      </c>
      <c r="V13" s="143">
        <f t="shared" si="7"/>
        <v>0</v>
      </c>
    </row>
    <row r="14" spans="1:22" outlineLevel="1" x14ac:dyDescent="0.25">
      <c r="A14" t="s">
        <v>82</v>
      </c>
      <c r="B14" s="131">
        <v>2603852.6</v>
      </c>
      <c r="C14" s="131">
        <v>1395305.623348</v>
      </c>
      <c r="D14" s="131">
        <v>30421.716042249998</v>
      </c>
      <c r="E14" s="131">
        <v>193533.58397678001</v>
      </c>
      <c r="F14" s="131">
        <v>200060.47693114</v>
      </c>
      <c r="G14" s="131">
        <v>13215.7431764998</v>
      </c>
      <c r="H14" s="131">
        <v>576688.57083119894</v>
      </c>
      <c r="I14" s="131">
        <v>38095.320784180098</v>
      </c>
      <c r="J14" s="131">
        <v>548582.99924845004</v>
      </c>
      <c r="K14" s="131">
        <v>526297.24432444002</v>
      </c>
      <c r="L14" s="131">
        <v>81439.27</v>
      </c>
      <c r="N14" s="131">
        <v>52806.539985939999</v>
      </c>
      <c r="O14" s="131">
        <f t="shared" si="0"/>
        <v>2603852.5999999987</v>
      </c>
      <c r="P14" s="131">
        <f t="shared" si="1"/>
        <v>2447321.0350900488</v>
      </c>
      <c r="Q14" s="131">
        <f t="shared" si="2"/>
        <v>1425727.3393902499</v>
      </c>
      <c r="R14" s="131">
        <f t="shared" si="3"/>
        <v>1619260.92336703</v>
      </c>
      <c r="S14" s="131">
        <f t="shared" si="4"/>
        <v>828060.11172301881</v>
      </c>
      <c r="T14" s="131">
        <f t="shared" si="5"/>
        <v>213276.22010763979</v>
      </c>
      <c r="U14" s="131">
        <f t="shared" si="6"/>
        <v>614783.89161537902</v>
      </c>
      <c r="V14" s="143">
        <f t="shared" si="7"/>
        <v>0</v>
      </c>
    </row>
    <row r="15" spans="1:22" outlineLevel="1" x14ac:dyDescent="0.25">
      <c r="A15" t="s">
        <v>83</v>
      </c>
      <c r="B15" s="131">
        <v>2684332.2000000002</v>
      </c>
      <c r="C15" s="131">
        <v>1440669.0986194999</v>
      </c>
      <c r="D15" s="131">
        <v>30947.73172892</v>
      </c>
      <c r="E15" s="131">
        <v>205734.33083670001</v>
      </c>
      <c r="F15" s="131">
        <v>216022.165634117</v>
      </c>
      <c r="G15" s="131">
        <v>17612.033179962498</v>
      </c>
      <c r="H15" s="131">
        <v>598077.13690555003</v>
      </c>
      <c r="I15" s="131">
        <v>48760.525793439403</v>
      </c>
      <c r="J15" s="131">
        <v>598185.74220659002</v>
      </c>
      <c r="K15" s="131">
        <v>568282.63056354003</v>
      </c>
      <c r="L15" s="131">
        <v>45518.35443087</v>
      </c>
      <c r="N15" s="131">
        <v>51087.711227879998</v>
      </c>
      <c r="O15" s="131">
        <f t="shared" si="0"/>
        <v>2684332.1999999885</v>
      </c>
      <c r="P15" s="131">
        <f t="shared" si="1"/>
        <v>2557823.0226981891</v>
      </c>
      <c r="Q15" s="131">
        <f t="shared" si="2"/>
        <v>1471616.83034842</v>
      </c>
      <c r="R15" s="131">
        <f t="shared" si="3"/>
        <v>1677351.16118512</v>
      </c>
      <c r="S15" s="131">
        <f t="shared" si="4"/>
        <v>880471.8615130689</v>
      </c>
      <c r="T15" s="131">
        <f t="shared" si="5"/>
        <v>233634.19881407951</v>
      </c>
      <c r="U15" s="131">
        <f t="shared" si="6"/>
        <v>646837.66269898938</v>
      </c>
      <c r="V15" s="143">
        <f t="shared" si="7"/>
        <v>1.1641532182693481E-8</v>
      </c>
    </row>
    <row r="16" spans="1:22" outlineLevel="1" x14ac:dyDescent="0.25">
      <c r="A16" t="s">
        <v>84</v>
      </c>
      <c r="B16" s="131">
        <v>2638969.6</v>
      </c>
      <c r="C16" s="131">
        <v>1441847.7703094999</v>
      </c>
      <c r="D16" s="131">
        <v>32232.612639530002</v>
      </c>
      <c r="E16" s="131">
        <v>283540.11478210997</v>
      </c>
      <c r="F16" s="131">
        <v>214029.514365877</v>
      </c>
      <c r="G16" s="131">
        <v>24430.595689382899</v>
      </c>
      <c r="H16" s="131">
        <v>607565.95132715104</v>
      </c>
      <c r="I16" s="131">
        <v>69351.174091508496</v>
      </c>
      <c r="J16" s="131">
        <v>586164.84537942999</v>
      </c>
      <c r="K16" s="131">
        <v>585494.4522083</v>
      </c>
      <c r="L16" s="131">
        <v>1646.41310327</v>
      </c>
      <c r="N16" s="131">
        <v>-36344.939479460001</v>
      </c>
      <c r="O16" s="131">
        <f t="shared" si="0"/>
        <v>2638969.5999999992</v>
      </c>
      <c r="P16" s="131">
        <f t="shared" si="1"/>
        <v>2672997.7332050595</v>
      </c>
      <c r="Q16" s="131">
        <f t="shared" si="2"/>
        <v>1474080.38294903</v>
      </c>
      <c r="R16" s="131">
        <f t="shared" si="3"/>
        <v>1757620.4977311399</v>
      </c>
      <c r="S16" s="131">
        <f t="shared" si="4"/>
        <v>915377.23547391943</v>
      </c>
      <c r="T16" s="131">
        <f t="shared" si="5"/>
        <v>238460.11005525989</v>
      </c>
      <c r="U16" s="131">
        <f t="shared" si="6"/>
        <v>676917.12541865953</v>
      </c>
      <c r="V16" s="143">
        <f t="shared" si="7"/>
        <v>0</v>
      </c>
    </row>
    <row r="17" spans="1:22" x14ac:dyDescent="0.25">
      <c r="A17" s="115">
        <v>2018</v>
      </c>
      <c r="B17" s="132">
        <f>SUM(B13:B16)</f>
        <v>10425851.9</v>
      </c>
      <c r="C17" s="132">
        <f t="shared" ref="C17" si="19">SUM(C13:C16)</f>
        <v>5651456.2682671007</v>
      </c>
      <c r="D17" s="132">
        <f t="shared" ref="D17" si="20">SUM(D13:D16)</f>
        <v>122969.84338636999</v>
      </c>
      <c r="E17" s="132">
        <f t="shared" ref="E17" si="21">SUM(E13:E16)</f>
        <v>828876.59278916998</v>
      </c>
      <c r="F17" s="132">
        <f t="shared" ref="F17" si="22">SUM(F13:F16)</f>
        <v>829484.09534647106</v>
      </c>
      <c r="G17" s="132">
        <f t="shared" ref="G17" si="23">SUM(G13:G16)</f>
        <v>64554.568398787334</v>
      </c>
      <c r="H17" s="132">
        <f t="shared" ref="H17" si="24">SUM(H13:H16)</f>
        <v>2366811.7753198682</v>
      </c>
      <c r="I17" s="132">
        <f t="shared" ref="I17" si="25">SUM(I13:I16)</f>
        <v>183459.81245262909</v>
      </c>
      <c r="J17" s="132">
        <f t="shared" ref="J17" si="26">SUM(J13:J16)</f>
        <v>2286394.8930979902</v>
      </c>
      <c r="K17" s="132">
        <f t="shared" ref="K17:L17" si="27">SUM(K13:K16)</f>
        <v>2203269.94029909</v>
      </c>
      <c r="L17" s="132">
        <f t="shared" si="27"/>
        <v>197369.63504602</v>
      </c>
      <c r="N17" s="132">
        <f t="shared" ref="N17" si="28">SUM(N13:N16)</f>
        <v>97744.356194669992</v>
      </c>
      <c r="O17" s="132">
        <f t="shared" si="0"/>
        <v>10425851.899999985</v>
      </c>
      <c r="P17" s="132">
        <f t="shared" si="1"/>
        <v>10047612.955960397</v>
      </c>
      <c r="Q17" s="132">
        <f t="shared" si="2"/>
        <v>5774426.1116534704</v>
      </c>
      <c r="R17" s="132">
        <f t="shared" si="3"/>
        <v>6603302.7044426408</v>
      </c>
      <c r="S17" s="132">
        <f t="shared" si="4"/>
        <v>3444310.2515177559</v>
      </c>
      <c r="T17" s="132">
        <f t="shared" si="5"/>
        <v>894038.66374525835</v>
      </c>
      <c r="U17" s="132">
        <f t="shared" si="6"/>
        <v>2550271.5877724974</v>
      </c>
      <c r="V17" s="143">
        <f t="shared" si="7"/>
        <v>1.4901161193847656E-8</v>
      </c>
    </row>
    <row r="18" spans="1:22" outlineLevel="1" x14ac:dyDescent="0.25">
      <c r="A18" t="s">
        <v>85</v>
      </c>
      <c r="B18" s="131">
        <v>2625180.5</v>
      </c>
      <c r="C18" s="131">
        <v>1442549.4780592001</v>
      </c>
      <c r="D18" s="131">
        <v>34348.256663779997</v>
      </c>
      <c r="E18" s="131">
        <v>153748.37864504001</v>
      </c>
      <c r="F18" s="131">
        <v>207302.223862037</v>
      </c>
      <c r="G18" s="131">
        <v>9057.9139272228294</v>
      </c>
      <c r="H18" s="131">
        <v>618266.08016656095</v>
      </c>
      <c r="I18" s="131">
        <v>27014.668892299</v>
      </c>
      <c r="J18" s="131">
        <v>547617.74903684005</v>
      </c>
      <c r="K18" s="131">
        <v>492861.98950040003</v>
      </c>
      <c r="L18" s="131">
        <v>61523.990657540002</v>
      </c>
      <c r="N18" s="131">
        <v>16613.749589890002</v>
      </c>
      <c r="O18" s="131">
        <f t="shared" si="0"/>
        <v>2625180.5000000098</v>
      </c>
      <c r="P18" s="131">
        <f t="shared" si="1"/>
        <v>2492287.0002161399</v>
      </c>
      <c r="Q18" s="131">
        <f t="shared" si="2"/>
        <v>1476897.7347229801</v>
      </c>
      <c r="R18" s="131">
        <f t="shared" si="3"/>
        <v>1630646.1133680202</v>
      </c>
      <c r="S18" s="131">
        <f t="shared" si="4"/>
        <v>861640.88684811979</v>
      </c>
      <c r="T18" s="131">
        <f t="shared" si="5"/>
        <v>216360.13778925984</v>
      </c>
      <c r="U18" s="131">
        <f t="shared" si="6"/>
        <v>645280.74905885989</v>
      </c>
      <c r="V18" s="143">
        <f t="shared" si="7"/>
        <v>-9.7788870334625244E-9</v>
      </c>
    </row>
    <row r="19" spans="1:22" outlineLevel="1" x14ac:dyDescent="0.25">
      <c r="A19" t="s">
        <v>86</v>
      </c>
      <c r="B19" s="131">
        <v>2735414.1</v>
      </c>
      <c r="C19" s="131">
        <v>1467584.8135434</v>
      </c>
      <c r="D19" s="131">
        <v>35070.43788361</v>
      </c>
      <c r="E19" s="131">
        <v>209471.29990397999</v>
      </c>
      <c r="F19" s="131">
        <v>205217.82475112801</v>
      </c>
      <c r="G19" s="131">
        <v>12228.018529791299</v>
      </c>
      <c r="H19" s="131">
        <v>611870.23080842302</v>
      </c>
      <c r="I19" s="131">
        <v>36458.628918936498</v>
      </c>
      <c r="J19" s="131">
        <v>541848.28426759003</v>
      </c>
      <c r="K19" s="131">
        <v>495399.15395836998</v>
      </c>
      <c r="L19" s="131">
        <v>59179.553855919999</v>
      </c>
      <c r="N19" s="131">
        <v>51884.161495580003</v>
      </c>
      <c r="O19" s="131">
        <f t="shared" si="0"/>
        <v>2735414.0999999889</v>
      </c>
      <c r="P19" s="131">
        <f t="shared" si="1"/>
        <v>2577901.2543392684</v>
      </c>
      <c r="Q19" s="131">
        <f t="shared" si="2"/>
        <v>1502655.2514270099</v>
      </c>
      <c r="R19" s="131">
        <f t="shared" si="3"/>
        <v>1712126.5513309899</v>
      </c>
      <c r="S19" s="131">
        <f t="shared" si="4"/>
        <v>865774.70300827874</v>
      </c>
      <c r="T19" s="131">
        <f t="shared" si="5"/>
        <v>217445.8432809193</v>
      </c>
      <c r="U19" s="131">
        <f t="shared" si="6"/>
        <v>648328.85972735949</v>
      </c>
      <c r="V19" s="143">
        <f t="shared" si="7"/>
        <v>1.1175870895385742E-8</v>
      </c>
    </row>
    <row r="20" spans="1:22" outlineLevel="1" x14ac:dyDescent="0.25">
      <c r="A20" t="s">
        <v>87</v>
      </c>
      <c r="B20" s="131">
        <v>2818812.7</v>
      </c>
      <c r="C20" s="131">
        <v>1512796.6861654001</v>
      </c>
      <c r="D20" s="131">
        <v>33238.356215400003</v>
      </c>
      <c r="E20" s="131">
        <v>207784.18797053999</v>
      </c>
      <c r="F20" s="131">
        <v>222527.176463949</v>
      </c>
      <c r="G20" s="131">
        <v>15653.7618256602</v>
      </c>
      <c r="H20" s="131">
        <v>634722.297080194</v>
      </c>
      <c r="I20" s="131">
        <v>44649.789845055398</v>
      </c>
      <c r="J20" s="131">
        <v>603451.13308702002</v>
      </c>
      <c r="K20" s="131">
        <v>519921.78535601002</v>
      </c>
      <c r="L20" s="131">
        <v>35709.165561759997</v>
      </c>
      <c r="N20" s="131">
        <v>28201.93114103</v>
      </c>
      <c r="O20" s="131">
        <f t="shared" si="0"/>
        <v>2818812.6999999988</v>
      </c>
      <c r="P20" s="131">
        <f t="shared" si="1"/>
        <v>2671372.2555661984</v>
      </c>
      <c r="Q20" s="131">
        <f t="shared" si="2"/>
        <v>1546035.0423808</v>
      </c>
      <c r="R20" s="131">
        <f t="shared" si="3"/>
        <v>1753819.23035134</v>
      </c>
      <c r="S20" s="131">
        <f t="shared" si="4"/>
        <v>917553.02521485859</v>
      </c>
      <c r="T20" s="131">
        <f t="shared" si="5"/>
        <v>238180.93828960921</v>
      </c>
      <c r="U20" s="131">
        <f t="shared" si="6"/>
        <v>679372.08692524943</v>
      </c>
      <c r="V20" s="143">
        <f t="shared" si="7"/>
        <v>0</v>
      </c>
    </row>
    <row r="21" spans="1:22" outlineLevel="1" x14ac:dyDescent="0.25">
      <c r="A21" t="s">
        <v>88</v>
      </c>
      <c r="B21" s="131">
        <v>2769748.1</v>
      </c>
      <c r="C21" s="131">
        <v>1513468.4874780001</v>
      </c>
      <c r="D21" s="131">
        <v>33370.358404049999</v>
      </c>
      <c r="E21" s="131">
        <v>284959.12647899002</v>
      </c>
      <c r="F21" s="131">
        <v>211083.84766361699</v>
      </c>
      <c r="G21" s="131">
        <v>27290.270177812599</v>
      </c>
      <c r="H21" s="131">
        <v>632542.28011106397</v>
      </c>
      <c r="I21" s="131">
        <v>81779.112491025095</v>
      </c>
      <c r="J21" s="131">
        <v>582571.09203777998</v>
      </c>
      <c r="K21" s="131">
        <v>538061.27339661901</v>
      </c>
      <c r="L21" s="131">
        <v>-26458.870407769999</v>
      </c>
      <c r="N21" s="131">
        <v>-32796.331037950004</v>
      </c>
      <c r="O21" s="131">
        <f t="shared" si="0"/>
        <v>2769748.0999999996</v>
      </c>
      <c r="P21" s="131">
        <f t="shared" si="1"/>
        <v>2784493.4828045592</v>
      </c>
      <c r="Q21" s="131">
        <f t="shared" si="2"/>
        <v>1546838.8458820502</v>
      </c>
      <c r="R21" s="131">
        <f t="shared" si="3"/>
        <v>1831797.9723610403</v>
      </c>
      <c r="S21" s="131">
        <f t="shared" si="4"/>
        <v>952695.51044351864</v>
      </c>
      <c r="T21" s="131">
        <f t="shared" si="5"/>
        <v>238374.1178414296</v>
      </c>
      <c r="U21" s="131">
        <f t="shared" si="6"/>
        <v>714321.39260208909</v>
      </c>
      <c r="V21" s="143">
        <f t="shared" si="7"/>
        <v>0</v>
      </c>
    </row>
    <row r="22" spans="1:22" x14ac:dyDescent="0.25">
      <c r="A22" s="115">
        <v>2019</v>
      </c>
      <c r="B22" s="132">
        <f>SUM(B18:B21)</f>
        <v>10949155.4</v>
      </c>
      <c r="C22" s="132">
        <f t="shared" ref="C22" si="29">SUM(C18:C21)</f>
        <v>5936399.4652460003</v>
      </c>
      <c r="D22" s="132">
        <f t="shared" ref="D22" si="30">SUM(D18:D21)</f>
        <v>136027.40916683999</v>
      </c>
      <c r="E22" s="132">
        <f t="shared" ref="E22" si="31">SUM(E18:E21)</f>
        <v>855962.99299854995</v>
      </c>
      <c r="F22" s="132">
        <f t="shared" ref="F22" si="32">SUM(F18:F21)</f>
        <v>846131.07274073106</v>
      </c>
      <c r="G22" s="132">
        <f t="shared" ref="G22" si="33">SUM(G18:G21)</f>
        <v>64229.964460486932</v>
      </c>
      <c r="H22" s="132">
        <f t="shared" ref="H22" si="34">SUM(H18:H21)</f>
        <v>2497400.8881662423</v>
      </c>
      <c r="I22" s="132">
        <f t="shared" ref="I22" si="35">SUM(I18:I21)</f>
        <v>189902.20014731598</v>
      </c>
      <c r="J22" s="132">
        <f t="shared" ref="J22" si="36">SUM(J18:J21)</f>
        <v>2275488.2584292302</v>
      </c>
      <c r="K22" s="132">
        <f t="shared" ref="K22:L22" si="37">SUM(K18:K21)</f>
        <v>2046244.2022113991</v>
      </c>
      <c r="L22" s="132">
        <f t="shared" si="37"/>
        <v>129953.83966745001</v>
      </c>
      <c r="N22" s="132">
        <f t="shared" ref="N22" si="38">SUM(N18:N21)</f>
        <v>63903.511188549994</v>
      </c>
      <c r="O22" s="132">
        <f t="shared" si="0"/>
        <v>10949155.399999997</v>
      </c>
      <c r="P22" s="132">
        <f t="shared" si="1"/>
        <v>10526053.992926165</v>
      </c>
      <c r="Q22" s="132">
        <f t="shared" si="2"/>
        <v>6072426.8744128402</v>
      </c>
      <c r="R22" s="132">
        <f t="shared" si="3"/>
        <v>6928389.8674113899</v>
      </c>
      <c r="S22" s="132">
        <f t="shared" si="4"/>
        <v>3597664.125514776</v>
      </c>
      <c r="T22" s="132">
        <f t="shared" si="5"/>
        <v>910361.03720121796</v>
      </c>
      <c r="U22" s="132">
        <f t="shared" si="6"/>
        <v>2687303.0883135581</v>
      </c>
      <c r="V22" s="143">
        <f t="shared" si="7"/>
        <v>0</v>
      </c>
    </row>
    <row r="23" spans="1:22" outlineLevel="1" x14ac:dyDescent="0.25">
      <c r="A23" t="s">
        <v>89</v>
      </c>
      <c r="B23" s="131">
        <v>2703033</v>
      </c>
      <c r="C23" s="131">
        <v>1483329.2327624999</v>
      </c>
      <c r="D23" s="131">
        <v>32635.156039580001</v>
      </c>
      <c r="E23" s="131">
        <v>159592.51031683001</v>
      </c>
      <c r="F23" s="131">
        <v>205011.42213276299</v>
      </c>
      <c r="G23" s="131">
        <v>8198.7025032762904</v>
      </c>
      <c r="H23" s="131">
        <v>637616.50409926602</v>
      </c>
      <c r="I23" s="131">
        <v>25499.203770723601</v>
      </c>
      <c r="J23" s="131">
        <v>548558.54644357006</v>
      </c>
      <c r="K23" s="131">
        <v>466058.32163174998</v>
      </c>
      <c r="L23" s="131">
        <v>50546.325019770004</v>
      </c>
      <c r="N23" s="131">
        <v>18103.718543480001</v>
      </c>
      <c r="O23" s="131">
        <f t="shared" si="0"/>
        <v>2703033.0000000088</v>
      </c>
      <c r="P23" s="131">
        <f t="shared" si="1"/>
        <v>2551882.731624939</v>
      </c>
      <c r="Q23" s="131">
        <f t="shared" si="2"/>
        <v>1515964.3888020799</v>
      </c>
      <c r="R23" s="131">
        <f t="shared" si="3"/>
        <v>1675556.8991189101</v>
      </c>
      <c r="S23" s="131">
        <f t="shared" si="4"/>
        <v>876325.83250602894</v>
      </c>
      <c r="T23" s="131">
        <f t="shared" si="5"/>
        <v>213210.12463603928</v>
      </c>
      <c r="U23" s="131">
        <f t="shared" si="6"/>
        <v>663115.70786998956</v>
      </c>
      <c r="V23" s="143">
        <f t="shared" si="7"/>
        <v>-8.8475644588470459E-9</v>
      </c>
    </row>
    <row r="24" spans="1:22" outlineLevel="1" x14ac:dyDescent="0.25">
      <c r="A24" t="s">
        <v>90</v>
      </c>
      <c r="B24" s="131">
        <v>2589789.1</v>
      </c>
      <c r="C24" s="131">
        <v>1386530.1778062</v>
      </c>
      <c r="D24" s="131">
        <v>32340.49535913</v>
      </c>
      <c r="E24" s="131">
        <v>194973.88805981001</v>
      </c>
      <c r="F24" s="131">
        <v>165978.69702865099</v>
      </c>
      <c r="G24" s="131">
        <v>10983.071293798799</v>
      </c>
      <c r="H24" s="131">
        <v>576122.44417661102</v>
      </c>
      <c r="I24" s="131">
        <v>38122.927771008603</v>
      </c>
      <c r="J24" s="131">
        <v>474512.65320551</v>
      </c>
      <c r="K24" s="131">
        <v>392642.64749238</v>
      </c>
      <c r="L24" s="131">
        <v>66004.87</v>
      </c>
      <c r="N24" s="131">
        <v>36862.522791659998</v>
      </c>
      <c r="O24" s="131">
        <f t="shared" si="0"/>
        <v>2589789.0999999992</v>
      </c>
      <c r="P24" s="131">
        <f t="shared" si="1"/>
        <v>2405051.7014952092</v>
      </c>
      <c r="Q24" s="131">
        <f t="shared" si="2"/>
        <v>1418870.67316533</v>
      </c>
      <c r="R24" s="131">
        <f t="shared" si="3"/>
        <v>1613844.56122514</v>
      </c>
      <c r="S24" s="131">
        <f t="shared" si="4"/>
        <v>791207.14027006936</v>
      </c>
      <c r="T24" s="131">
        <f t="shared" si="5"/>
        <v>176961.76832244979</v>
      </c>
      <c r="U24" s="131">
        <f t="shared" si="6"/>
        <v>614245.3719476196</v>
      </c>
      <c r="V24" s="143">
        <f t="shared" si="7"/>
        <v>0</v>
      </c>
    </row>
    <row r="25" spans="1:22" outlineLevel="1" x14ac:dyDescent="0.25">
      <c r="A25" t="s">
        <v>91</v>
      </c>
      <c r="B25" s="131">
        <v>2720491.9</v>
      </c>
      <c r="C25" s="131">
        <v>1451572.6760080999</v>
      </c>
      <c r="D25" s="131">
        <v>32600.181887139999</v>
      </c>
      <c r="E25" s="131">
        <v>228134.79462982001</v>
      </c>
      <c r="F25" s="131">
        <v>197785.254845155</v>
      </c>
      <c r="G25" s="131">
        <v>18576.762867464498</v>
      </c>
      <c r="H25" s="131">
        <v>586263.12941966404</v>
      </c>
      <c r="I25" s="131">
        <v>55064.120637775603</v>
      </c>
      <c r="J25" s="131">
        <v>524767.87987799</v>
      </c>
      <c r="K25" s="131">
        <v>392576.99141650001</v>
      </c>
      <c r="L25" s="131">
        <v>-7509.0660542699998</v>
      </c>
      <c r="N25" s="131">
        <v>25813.157297649999</v>
      </c>
      <c r="O25" s="131">
        <f t="shared" si="0"/>
        <v>2720491.8999999887</v>
      </c>
      <c r="P25" s="131">
        <f t="shared" si="1"/>
        <v>2569996.9202951193</v>
      </c>
      <c r="Q25" s="131">
        <f t="shared" si="2"/>
        <v>1484172.85789524</v>
      </c>
      <c r="R25" s="131">
        <f t="shared" si="3"/>
        <v>1712307.6525250599</v>
      </c>
      <c r="S25" s="131">
        <f t="shared" si="4"/>
        <v>857689.26777005917</v>
      </c>
      <c r="T25" s="131">
        <f t="shared" si="5"/>
        <v>216362.0177126195</v>
      </c>
      <c r="U25" s="131">
        <f t="shared" si="6"/>
        <v>641327.25005743967</v>
      </c>
      <c r="V25" s="143">
        <f t="shared" si="7"/>
        <v>1.1175870895385742E-8</v>
      </c>
    </row>
    <row r="26" spans="1:22" outlineLevel="1" x14ac:dyDescent="0.25">
      <c r="A26" t="s">
        <v>92</v>
      </c>
      <c r="B26" s="131">
        <v>2709740.8</v>
      </c>
      <c r="C26" s="131">
        <v>1458791.3525986001</v>
      </c>
      <c r="D26" s="131">
        <v>32672.829572089999</v>
      </c>
      <c r="E26" s="131">
        <v>290072.86863302003</v>
      </c>
      <c r="F26" s="131">
        <v>204798.07399634199</v>
      </c>
      <c r="G26" s="131">
        <v>22226.6545539576</v>
      </c>
      <c r="H26" s="131">
        <v>601638.99408120802</v>
      </c>
      <c r="I26" s="131">
        <v>65295.643785561399</v>
      </c>
      <c r="J26" s="131">
        <v>542434.275593</v>
      </c>
      <c r="K26" s="131">
        <v>452887.05366322002</v>
      </c>
      <c r="L26" s="131">
        <v>-57707.998072189999</v>
      </c>
      <c r="N26" s="131">
        <v>2405.1589216399998</v>
      </c>
      <c r="O26" s="131">
        <f t="shared" si="0"/>
        <v>2709740.8000000087</v>
      </c>
      <c r="P26" s="131">
        <f t="shared" si="1"/>
        <v>2675496.4172207788</v>
      </c>
      <c r="Q26" s="131">
        <f t="shared" si="2"/>
        <v>1491464.18217069</v>
      </c>
      <c r="R26" s="131">
        <f t="shared" si="3"/>
        <v>1781537.05080371</v>
      </c>
      <c r="S26" s="131">
        <f t="shared" si="4"/>
        <v>893959.36641706899</v>
      </c>
      <c r="T26" s="131">
        <f t="shared" si="5"/>
        <v>227024.72855029959</v>
      </c>
      <c r="U26" s="131">
        <f t="shared" si="6"/>
        <v>666934.63786676945</v>
      </c>
      <c r="V26" s="143">
        <f t="shared" si="7"/>
        <v>-8.8475644588470459E-9</v>
      </c>
    </row>
    <row r="27" spans="1:22" x14ac:dyDescent="0.25">
      <c r="A27" s="115">
        <v>2020</v>
      </c>
      <c r="B27" s="132">
        <f>SUM(B23:B26)</f>
        <v>10723054.800000001</v>
      </c>
      <c r="C27" s="132">
        <f t="shared" ref="C27" si="39">SUM(C23:C26)</f>
        <v>5780223.4391754</v>
      </c>
      <c r="D27" s="132">
        <f t="shared" ref="D27" si="40">SUM(D23:D26)</f>
        <v>130248.66285794001</v>
      </c>
      <c r="E27" s="132">
        <f t="shared" ref="E27" si="41">SUM(E23:E26)</f>
        <v>872774.06163948006</v>
      </c>
      <c r="F27" s="132">
        <f t="shared" ref="F27" si="42">SUM(F23:F26)</f>
        <v>773573.44800291094</v>
      </c>
      <c r="G27" s="132">
        <f t="shared" ref="G27" si="43">SUM(G23:G26)</f>
        <v>59985.191218497188</v>
      </c>
      <c r="H27" s="132">
        <f t="shared" ref="H27" si="44">SUM(H23:H26)</f>
        <v>2401641.0717767491</v>
      </c>
      <c r="I27" s="132">
        <f t="shared" ref="I27" si="45">SUM(I23:I26)</f>
        <v>183981.89596506921</v>
      </c>
      <c r="J27" s="132">
        <f t="shared" ref="J27" si="46">SUM(J23:J26)</f>
        <v>2090273.35512007</v>
      </c>
      <c r="K27" s="132">
        <f t="shared" ref="K27:L27" si="47">SUM(K23:K26)</f>
        <v>1704165.0142038499</v>
      </c>
      <c r="L27" s="132">
        <f t="shared" si="47"/>
        <v>51334.130893310001</v>
      </c>
      <c r="N27" s="132">
        <f t="shared" ref="N27" si="48">SUM(N23:N26)</f>
        <v>83184.557554430008</v>
      </c>
      <c r="O27" s="132">
        <f t="shared" si="0"/>
        <v>10723054.800000008</v>
      </c>
      <c r="P27" s="132">
        <f t="shared" si="1"/>
        <v>10202427.770636046</v>
      </c>
      <c r="Q27" s="132">
        <f t="shared" si="2"/>
        <v>5910472.1020333404</v>
      </c>
      <c r="R27" s="132">
        <f t="shared" si="3"/>
        <v>6783246.1636728207</v>
      </c>
      <c r="S27" s="132">
        <f t="shared" si="4"/>
        <v>3419181.6069632261</v>
      </c>
      <c r="T27" s="132">
        <f t="shared" si="5"/>
        <v>833558.63922140817</v>
      </c>
      <c r="U27" s="132">
        <f t="shared" si="6"/>
        <v>2585622.9677418182</v>
      </c>
      <c r="V27" s="143">
        <f t="shared" si="7"/>
        <v>0</v>
      </c>
    </row>
    <row r="28" spans="1:22" outlineLevel="1" x14ac:dyDescent="0.25">
      <c r="A28" t="s">
        <v>93</v>
      </c>
      <c r="B28" s="131">
        <v>2684200.7999999998</v>
      </c>
      <c r="C28" s="131">
        <v>1450477.9536760999</v>
      </c>
      <c r="D28" s="131">
        <v>31429.359159020001</v>
      </c>
      <c r="E28" s="131">
        <v>163658.62849701999</v>
      </c>
      <c r="F28" s="131">
        <v>205179.88562809999</v>
      </c>
      <c r="G28" s="131">
        <v>11098.483576729001</v>
      </c>
      <c r="H28" s="131">
        <v>624411.75833539001</v>
      </c>
      <c r="I28" s="131">
        <v>33775.3558239294</v>
      </c>
      <c r="J28" s="131">
        <v>586652.42966717004</v>
      </c>
      <c r="K28" s="131">
        <v>486613.86976397003</v>
      </c>
      <c r="L28" s="131">
        <v>61381.01642</v>
      </c>
      <c r="N28" s="131">
        <v>2749.79898052</v>
      </c>
      <c r="O28" s="131">
        <f t="shared" si="0"/>
        <v>2684200.8000000091</v>
      </c>
      <c r="P28" s="131">
        <f t="shared" si="1"/>
        <v>2520031.4246962885</v>
      </c>
      <c r="Q28" s="131">
        <f t="shared" si="2"/>
        <v>1481907.3128351199</v>
      </c>
      <c r="R28" s="131">
        <f t="shared" si="3"/>
        <v>1645565.94133214</v>
      </c>
      <c r="S28" s="131">
        <f t="shared" si="4"/>
        <v>874465.48336414841</v>
      </c>
      <c r="T28" s="131">
        <f t="shared" si="5"/>
        <v>216278.36920482898</v>
      </c>
      <c r="U28" s="131">
        <f t="shared" si="6"/>
        <v>658187.11415931943</v>
      </c>
      <c r="V28" s="143">
        <f t="shared" si="7"/>
        <v>-9.3132257461547852E-9</v>
      </c>
    </row>
    <row r="29" spans="1:22" outlineLevel="1" x14ac:dyDescent="0.25">
      <c r="A29" t="s">
        <v>94</v>
      </c>
      <c r="B29" s="372">
        <v>2772939.4</v>
      </c>
      <c r="C29" s="372">
        <v>1469151.765896</v>
      </c>
      <c r="D29" s="372">
        <v>33632.061950989999</v>
      </c>
      <c r="E29" s="372">
        <v>210680.43069636999</v>
      </c>
      <c r="F29" s="372">
        <v>197733.522918398</v>
      </c>
      <c r="G29" s="372">
        <v>11974.883158861699</v>
      </c>
      <c r="H29" s="372">
        <v>604395.95948331</v>
      </c>
      <c r="I29" s="372">
        <v>36602.650322919697</v>
      </c>
      <c r="J29" s="372">
        <v>623998.53362520004</v>
      </c>
      <c r="K29" s="372">
        <v>517641.46922421001</v>
      </c>
      <c r="L29" s="146">
        <v>56016.227550000003</v>
      </c>
      <c r="N29" s="372">
        <v>46394.833622179998</v>
      </c>
      <c r="O29" s="372">
        <f t="shared" si="0"/>
        <v>2772939.4000000195</v>
      </c>
      <c r="P29" s="372">
        <f t="shared" si="1"/>
        <v>2564171.2744268496</v>
      </c>
      <c r="Q29" s="372">
        <f t="shared" ref="Q29:Q37" si="49">C29+D29</f>
        <v>1502783.82784699</v>
      </c>
      <c r="R29" s="372">
        <f t="shared" ref="R29:R37" si="50">C29+D29+E29</f>
        <v>1713464.25854336</v>
      </c>
      <c r="S29" s="372">
        <f t="shared" ref="S29:S37" si="51">F29+G29+H29+I29</f>
        <v>850707.0158834894</v>
      </c>
      <c r="T29" s="372">
        <f t="shared" ref="T29:T37" si="52">F29+G29</f>
        <v>209708.40607725969</v>
      </c>
      <c r="U29" s="372">
        <f t="shared" ref="U29:U37" si="53">H29+I29</f>
        <v>640998.60980622971</v>
      </c>
      <c r="V29" s="143">
        <f t="shared" si="7"/>
        <v>-1.9557774066925049E-8</v>
      </c>
    </row>
    <row r="30" spans="1:22" outlineLevel="1" x14ac:dyDescent="0.25">
      <c r="A30" t="s">
        <v>95</v>
      </c>
      <c r="B30" s="372">
        <v>2815869.7</v>
      </c>
      <c r="C30" s="372">
        <v>1466420.5130441999</v>
      </c>
      <c r="D30" s="372">
        <v>33508.2156244</v>
      </c>
      <c r="E30" s="372">
        <v>229541.09232361999</v>
      </c>
      <c r="F30" s="372">
        <v>211754.00842930301</v>
      </c>
      <c r="G30" s="372">
        <v>15345.5188068961</v>
      </c>
      <c r="H30" s="372">
        <v>618060.948172178</v>
      </c>
      <c r="I30" s="372">
        <v>44790.018259090997</v>
      </c>
      <c r="J30" s="372">
        <v>677795.79793190002</v>
      </c>
      <c r="K30" s="372">
        <v>510150.16078062</v>
      </c>
      <c r="L30" s="146">
        <v>8033.2369766399997</v>
      </c>
      <c r="N30" s="372">
        <v>20770.511212400001</v>
      </c>
      <c r="O30" s="372">
        <f t="shared" si="0"/>
        <v>2815869.7000000081</v>
      </c>
      <c r="P30" s="372">
        <f t="shared" si="1"/>
        <v>2619420.3146596877</v>
      </c>
      <c r="Q30" s="372">
        <f t="shared" si="49"/>
        <v>1499928.7286685999</v>
      </c>
      <c r="R30" s="372">
        <f t="shared" si="50"/>
        <v>1729469.8209922197</v>
      </c>
      <c r="S30" s="372">
        <f t="shared" si="51"/>
        <v>889950.49366746808</v>
      </c>
      <c r="T30" s="372">
        <f t="shared" si="52"/>
        <v>227099.52723619912</v>
      </c>
      <c r="U30" s="372">
        <f t="shared" si="53"/>
        <v>662850.96643126896</v>
      </c>
      <c r="V30" s="143">
        <f t="shared" si="7"/>
        <v>-7.9162418842315674E-9</v>
      </c>
    </row>
    <row r="31" spans="1:22" outlineLevel="1" x14ac:dyDescent="0.25">
      <c r="A31" t="s">
        <v>96</v>
      </c>
      <c r="B31" s="372">
        <v>2845858.6</v>
      </c>
      <c r="C31" s="372">
        <v>1510647.2008907001</v>
      </c>
      <c r="D31" s="372">
        <v>33747.116520900003</v>
      </c>
      <c r="E31" s="372">
        <v>305293.09848468</v>
      </c>
      <c r="F31" s="372">
        <v>238613.71176069899</v>
      </c>
      <c r="G31" s="372">
        <v>12016.564599580601</v>
      </c>
      <c r="H31" s="372">
        <v>650696.51593509095</v>
      </c>
      <c r="I31" s="372">
        <v>32769.016754148797</v>
      </c>
      <c r="J31" s="372">
        <v>704235.57420675003</v>
      </c>
      <c r="K31" s="372">
        <v>586946.16959572001</v>
      </c>
      <c r="L31" s="146">
        <v>-62721.39558525</v>
      </c>
      <c r="N31" s="372">
        <v>7507.3660284199996</v>
      </c>
      <c r="O31" s="372">
        <f t="shared" si="0"/>
        <v>2845858.6</v>
      </c>
      <c r="P31" s="372">
        <f t="shared" si="1"/>
        <v>2783783.2249457994</v>
      </c>
      <c r="Q31" s="372">
        <f t="shared" si="49"/>
        <v>1544394.3174116001</v>
      </c>
      <c r="R31" s="372">
        <f t="shared" si="50"/>
        <v>1849687.4158962802</v>
      </c>
      <c r="S31" s="372">
        <f t="shared" si="51"/>
        <v>934095.80904951924</v>
      </c>
      <c r="T31" s="372">
        <f t="shared" si="52"/>
        <v>250630.27636027959</v>
      </c>
      <c r="U31" s="372">
        <f t="shared" si="53"/>
        <v>683465.53268923971</v>
      </c>
      <c r="V31" s="143">
        <f t="shared" si="7"/>
        <v>0</v>
      </c>
    </row>
    <row r="32" spans="1:22" x14ac:dyDescent="0.25">
      <c r="A32" s="115">
        <v>2021</v>
      </c>
      <c r="B32" s="132">
        <f>SUM(B28:B31)</f>
        <v>11118868.5</v>
      </c>
      <c r="C32" s="132">
        <f t="shared" ref="C32" si="54">SUM(C28:C31)</f>
        <v>5896697.4335070001</v>
      </c>
      <c r="D32" s="132">
        <f t="shared" ref="D32" si="55">SUM(D28:D31)</f>
        <v>132316.75325531</v>
      </c>
      <c r="E32" s="132">
        <f t="shared" ref="E32" si="56">SUM(E28:E31)</f>
        <v>909173.25000168988</v>
      </c>
      <c r="F32" s="132">
        <f t="shared" ref="F32" si="57">SUM(F28:F31)</f>
        <v>853281.12873649993</v>
      </c>
      <c r="G32" s="132">
        <f t="shared" ref="G32" si="58">SUM(G28:G31)</f>
        <v>50435.450142067406</v>
      </c>
      <c r="H32" s="132">
        <f t="shared" ref="H32" si="59">SUM(H28:H31)</f>
        <v>2497565.1819259687</v>
      </c>
      <c r="I32" s="132">
        <f t="shared" ref="I32" si="60">SUM(I28:I31)</f>
        <v>147937.04116008891</v>
      </c>
      <c r="J32" s="132">
        <f t="shared" ref="J32" si="61">SUM(J28:J31)</f>
        <v>2592682.3354310202</v>
      </c>
      <c r="K32" s="132">
        <f t="shared" ref="K32" si="62">SUM(K28:K31)</f>
        <v>2101351.6693645203</v>
      </c>
      <c r="L32" s="132">
        <f t="shared" ref="L32:N32" si="63">SUM(L28:L31)</f>
        <v>62709.085361390004</v>
      </c>
      <c r="N32" s="132">
        <f t="shared" si="63"/>
        <v>77422.509843519991</v>
      </c>
      <c r="O32" s="132">
        <f t="shared" si="0"/>
        <v>11118868.500000035</v>
      </c>
      <c r="P32" s="132">
        <f t="shared" si="1"/>
        <v>10487406.238728624</v>
      </c>
      <c r="Q32" s="132">
        <f t="shared" si="49"/>
        <v>6029014.1867623106</v>
      </c>
      <c r="R32" s="132">
        <f t="shared" si="50"/>
        <v>6938187.436764</v>
      </c>
      <c r="S32" s="132">
        <f t="shared" si="51"/>
        <v>3549218.8019646248</v>
      </c>
      <c r="T32" s="132">
        <f t="shared" si="52"/>
        <v>903716.57887856732</v>
      </c>
      <c r="U32" s="132">
        <f t="shared" si="53"/>
        <v>2645502.2230860577</v>
      </c>
      <c r="V32" s="143">
        <f t="shared" si="7"/>
        <v>-3.5390257835388184E-8</v>
      </c>
    </row>
    <row r="33" spans="1:22" outlineLevel="1" x14ac:dyDescent="0.25">
      <c r="A33" t="s">
        <v>97</v>
      </c>
      <c r="B33" s="135">
        <f t="shared" ref="B33:K33" si="64">B28*(100+B71)/100</f>
        <v>2806868.7765599997</v>
      </c>
      <c r="C33" s="135">
        <f t="shared" si="64"/>
        <v>1504000.5901667478</v>
      </c>
      <c r="D33" s="135">
        <f t="shared" si="64"/>
        <v>32787.107474689663</v>
      </c>
      <c r="E33" s="135">
        <f t="shared" si="64"/>
        <v>166522.65449571784</v>
      </c>
      <c r="F33" s="135">
        <f t="shared" si="64"/>
        <v>229801.47190347197</v>
      </c>
      <c r="G33" s="135">
        <f t="shared" si="64"/>
        <v>12430.30160593648</v>
      </c>
      <c r="H33" s="135">
        <f t="shared" si="64"/>
        <v>633777.9347104209</v>
      </c>
      <c r="I33" s="135">
        <f t="shared" si="64"/>
        <v>34281.98616128834</v>
      </c>
      <c r="J33" s="135">
        <f t="shared" si="64"/>
        <v>670074.40516584157</v>
      </c>
      <c r="K33" s="135">
        <f t="shared" si="64"/>
        <v>552063.43524722394</v>
      </c>
      <c r="L33" s="137">
        <f>B33-C33-D33-E33-F33-G33-H33-I33-J33+K33-N33</f>
        <v>72505.961142588974</v>
      </c>
      <c r="N33" s="135">
        <f>N28*(100+N71)/100</f>
        <v>2749.7989805199995</v>
      </c>
      <c r="O33" s="135">
        <f t="shared" si="0"/>
        <v>2806868.7765599997</v>
      </c>
      <c r="P33" s="135">
        <f t="shared" si="1"/>
        <v>2613602.0465182732</v>
      </c>
      <c r="Q33" s="135">
        <f t="shared" si="49"/>
        <v>1536787.6976414374</v>
      </c>
      <c r="R33" s="135">
        <f t="shared" si="50"/>
        <v>1703310.3521371554</v>
      </c>
      <c r="S33" s="135">
        <f t="shared" si="51"/>
        <v>910291.6943811177</v>
      </c>
      <c r="T33" s="135">
        <f t="shared" si="52"/>
        <v>242231.77350940846</v>
      </c>
      <c r="U33" s="135">
        <f t="shared" si="53"/>
        <v>668059.92087170924</v>
      </c>
      <c r="V33" s="143">
        <f t="shared" si="7"/>
        <v>0</v>
      </c>
    </row>
    <row r="34" spans="1:22" outlineLevel="1" x14ac:dyDescent="0.25">
      <c r="A34" t="s">
        <v>98</v>
      </c>
      <c r="B34" s="135">
        <f t="shared" ref="B34:K34" si="65">B29*(100+B72)/100</f>
        <v>2914359.3094000001</v>
      </c>
      <c r="C34" s="135">
        <f t="shared" si="65"/>
        <v>1533353.6980656553</v>
      </c>
      <c r="D34" s="135">
        <f t="shared" si="65"/>
        <v>35088.330233467866</v>
      </c>
      <c r="E34" s="135">
        <f t="shared" si="65"/>
        <v>223342.32458122182</v>
      </c>
      <c r="F34" s="135">
        <f t="shared" si="65"/>
        <v>217803.47549461538</v>
      </c>
      <c r="G34" s="135">
        <f t="shared" si="65"/>
        <v>13190.333799486163</v>
      </c>
      <c r="H34" s="135">
        <f t="shared" si="65"/>
        <v>624220.14695436251</v>
      </c>
      <c r="I34" s="135">
        <f t="shared" si="65"/>
        <v>37803.217253511466</v>
      </c>
      <c r="J34" s="135">
        <f t="shared" si="65"/>
        <v>653638.46397239703</v>
      </c>
      <c r="K34" s="135">
        <f t="shared" si="65"/>
        <v>538140.07140548865</v>
      </c>
      <c r="L34" s="137">
        <f>B34-C34-D34-E34-F34-G34-H34-I34-J34+K34-N34</f>
        <v>67664.556828591027</v>
      </c>
      <c r="N34" s="135">
        <f>N29*(100+N72)/100</f>
        <v>46394.833622179998</v>
      </c>
      <c r="O34" s="135">
        <f t="shared" si="0"/>
        <v>2914359.3093999997</v>
      </c>
      <c r="P34" s="135">
        <f t="shared" si="1"/>
        <v>2684801.5263823206</v>
      </c>
      <c r="Q34" s="135">
        <f t="shared" si="49"/>
        <v>1568442.0282991233</v>
      </c>
      <c r="R34" s="135">
        <f t="shared" si="50"/>
        <v>1791784.3528803452</v>
      </c>
      <c r="S34" s="135">
        <f t="shared" si="51"/>
        <v>893017.17350197549</v>
      </c>
      <c r="T34" s="135">
        <f t="shared" si="52"/>
        <v>230993.80929410155</v>
      </c>
      <c r="U34" s="135">
        <f t="shared" si="53"/>
        <v>662023.36420787394</v>
      </c>
      <c r="V34" s="143">
        <f t="shared" si="7"/>
        <v>0</v>
      </c>
    </row>
    <row r="35" spans="1:22" outlineLevel="1" x14ac:dyDescent="0.25">
      <c r="A35" t="s">
        <v>99</v>
      </c>
      <c r="B35" s="135">
        <f t="shared" ref="B35:K35" si="66">B30*(100+B73)/100</f>
        <v>2968771.4247099999</v>
      </c>
      <c r="C35" s="135">
        <f t="shared" si="66"/>
        <v>1552352.7551085902</v>
      </c>
      <c r="D35" s="135">
        <f t="shared" si="66"/>
        <v>35304.255981867842</v>
      </c>
      <c r="E35" s="135">
        <f t="shared" si="66"/>
        <v>233098.9792546361</v>
      </c>
      <c r="F35" s="135">
        <f t="shared" si="66"/>
        <v>228355.52269016037</v>
      </c>
      <c r="G35" s="135">
        <f t="shared" si="66"/>
        <v>16548.607481356754</v>
      </c>
      <c r="H35" s="135">
        <f t="shared" si="66"/>
        <v>656009.89038994978</v>
      </c>
      <c r="I35" s="135">
        <f t="shared" si="66"/>
        <v>47540.125380199192</v>
      </c>
      <c r="J35" s="135">
        <f t="shared" si="66"/>
        <v>704839.8502693827</v>
      </c>
      <c r="K35" s="135">
        <f t="shared" si="66"/>
        <v>542595.71100626746</v>
      </c>
      <c r="L35" s="137">
        <f>B35-C35-D35-E35-F35-G35-H35-I35-J35+K35-N35</f>
        <v>16546.637947724244</v>
      </c>
      <c r="N35" s="135">
        <f>N30*(100+N73)/100</f>
        <v>20770.511212400001</v>
      </c>
      <c r="O35" s="135">
        <f t="shared" si="0"/>
        <v>2968771.4247100004</v>
      </c>
      <c r="P35" s="135">
        <f t="shared" si="1"/>
        <v>2769210.1362867607</v>
      </c>
      <c r="Q35" s="135">
        <f t="shared" si="49"/>
        <v>1587657.0110904581</v>
      </c>
      <c r="R35" s="135">
        <f t="shared" si="50"/>
        <v>1820755.9903450944</v>
      </c>
      <c r="S35" s="135">
        <f t="shared" si="51"/>
        <v>948454.14594166609</v>
      </c>
      <c r="T35" s="135">
        <f t="shared" si="52"/>
        <v>244904.13017151714</v>
      </c>
      <c r="U35" s="135">
        <f t="shared" si="53"/>
        <v>703550.01577014895</v>
      </c>
      <c r="V35" s="143">
        <f t="shared" si="7"/>
        <v>0</v>
      </c>
    </row>
    <row r="36" spans="1:22" outlineLevel="1" x14ac:dyDescent="0.25">
      <c r="A36" t="s">
        <v>100</v>
      </c>
      <c r="B36" s="135">
        <f t="shared" ref="B36:K36" si="67">B31*(100+B74)/100</f>
        <v>2994412.4189200001</v>
      </c>
      <c r="C36" s="135">
        <f t="shared" si="67"/>
        <v>1589654.0494972838</v>
      </c>
      <c r="D36" s="135">
        <f t="shared" si="67"/>
        <v>35528.964273203521</v>
      </c>
      <c r="E36" s="135">
        <f t="shared" si="67"/>
        <v>317046.88277634018</v>
      </c>
      <c r="F36" s="135">
        <f t="shared" si="67"/>
        <v>258752.709033302</v>
      </c>
      <c r="G36" s="135">
        <f t="shared" si="67"/>
        <v>13030.762651785202</v>
      </c>
      <c r="H36" s="135">
        <f t="shared" si="67"/>
        <v>692796.58051609132</v>
      </c>
      <c r="I36" s="135">
        <f t="shared" si="67"/>
        <v>34889.172138142225</v>
      </c>
      <c r="J36" s="135">
        <f t="shared" si="67"/>
        <v>737405.06975188793</v>
      </c>
      <c r="K36" s="135">
        <f t="shared" si="67"/>
        <v>627445.45529782469</v>
      </c>
      <c r="L36" s="137">
        <f>B36-C36-D36-E36-F36-G36-H36-I36-J36+K36-N36</f>
        <v>-64753.682448631458</v>
      </c>
      <c r="N36" s="135">
        <f>N31*(100+N74)/100</f>
        <v>7507.3660284199996</v>
      </c>
      <c r="O36" s="135">
        <f t="shared" si="0"/>
        <v>2994412.418920001</v>
      </c>
      <c r="P36" s="135">
        <f t="shared" si="1"/>
        <v>2941699.1208861484</v>
      </c>
      <c r="Q36" s="135">
        <f t="shared" si="49"/>
        <v>1625183.0137704874</v>
      </c>
      <c r="R36" s="135">
        <f t="shared" si="50"/>
        <v>1942229.8965468276</v>
      </c>
      <c r="S36" s="135">
        <f t="shared" si="51"/>
        <v>999469.22433932079</v>
      </c>
      <c r="T36" s="135">
        <f t="shared" si="52"/>
        <v>271783.47168508719</v>
      </c>
      <c r="U36" s="135">
        <f t="shared" si="53"/>
        <v>727685.75265423348</v>
      </c>
      <c r="V36" s="143">
        <f t="shared" si="7"/>
        <v>0</v>
      </c>
    </row>
    <row r="37" spans="1:22" x14ac:dyDescent="0.25">
      <c r="A37" s="115">
        <v>2022</v>
      </c>
      <c r="B37" s="132">
        <f>SUM(B33:B36)</f>
        <v>11684411.929589998</v>
      </c>
      <c r="C37" s="132">
        <f t="shared" ref="C37" si="68">SUM(C33:C36)</f>
        <v>6179361.0928382771</v>
      </c>
      <c r="D37" s="132">
        <f t="shared" ref="D37" si="69">SUM(D33:D36)</f>
        <v>138708.65796322888</v>
      </c>
      <c r="E37" s="132">
        <f t="shared" ref="E37" si="70">SUM(E33:E36)</f>
        <v>940010.84110791585</v>
      </c>
      <c r="F37" s="132">
        <f t="shared" ref="F37" si="71">SUM(F33:F36)</f>
        <v>934713.17912154971</v>
      </c>
      <c r="G37" s="132">
        <f t="shared" ref="G37" si="72">SUM(G33:G36)</f>
        <v>55200.005538564597</v>
      </c>
      <c r="H37" s="132">
        <f t="shared" ref="H37" si="73">SUM(H33:H36)</f>
        <v>2606804.5525708245</v>
      </c>
      <c r="I37" s="132">
        <f t="shared" ref="I37" si="74">SUM(I33:I36)</f>
        <v>154514.50093314121</v>
      </c>
      <c r="J37" s="132">
        <f t="shared" ref="J37" si="75">SUM(J33:J36)</f>
        <v>2765957.7891595094</v>
      </c>
      <c r="K37" s="132">
        <f t="shared" ref="K37" si="76">SUM(K33:K36)</f>
        <v>2260244.6729568047</v>
      </c>
      <c r="L37" s="132">
        <f t="shared" ref="L37" si="77">SUM(L33:L36)</f>
        <v>91963.473470272773</v>
      </c>
      <c r="N37" s="132">
        <f t="shared" ref="N37" si="78">SUM(N33:N36)</f>
        <v>77422.509843519991</v>
      </c>
      <c r="O37" s="132">
        <f t="shared" si="0"/>
        <v>11684411.92959</v>
      </c>
      <c r="P37" s="132">
        <f t="shared" si="1"/>
        <v>11009312.830073502</v>
      </c>
      <c r="Q37" s="132">
        <f t="shared" si="49"/>
        <v>6318069.7508015055</v>
      </c>
      <c r="R37" s="132">
        <f t="shared" si="50"/>
        <v>7258080.5919094216</v>
      </c>
      <c r="S37" s="132">
        <f t="shared" si="51"/>
        <v>3751232.2381640803</v>
      </c>
      <c r="T37" s="132">
        <f t="shared" si="52"/>
        <v>989913.18466011435</v>
      </c>
      <c r="U37" s="132">
        <f t="shared" si="53"/>
        <v>2761319.053503966</v>
      </c>
      <c r="V37" s="143">
        <f t="shared" si="7"/>
        <v>0</v>
      </c>
    </row>
    <row r="38" spans="1:22" outlineLevel="1" x14ac:dyDescent="0.25">
      <c r="A38" t="s">
        <v>302</v>
      </c>
      <c r="B38" s="135">
        <f t="shared" ref="B38:K38" si="79">B33*(100+B75)/100</f>
        <v>2954229.3873293996</v>
      </c>
      <c r="C38" s="135">
        <f t="shared" si="79"/>
        <v>1581607.0206193519</v>
      </c>
      <c r="D38" s="135">
        <f t="shared" si="79"/>
        <v>35777.291676381363</v>
      </c>
      <c r="E38" s="135">
        <f t="shared" si="79"/>
        <v>173066.99481739957</v>
      </c>
      <c r="F38" s="135">
        <f t="shared" si="79"/>
        <v>252276.05585563154</v>
      </c>
      <c r="G38" s="135">
        <f t="shared" si="79"/>
        <v>13645.985102997069</v>
      </c>
      <c r="H38" s="135">
        <f t="shared" si="79"/>
        <v>678332.5235205635</v>
      </c>
      <c r="I38" s="135">
        <f t="shared" si="79"/>
        <v>36692.009788426913</v>
      </c>
      <c r="J38" s="135">
        <f t="shared" si="79"/>
        <v>710412.88435682515</v>
      </c>
      <c r="K38" s="135">
        <f t="shared" si="79"/>
        <v>595897.27200585348</v>
      </c>
      <c r="L38" s="137">
        <f>B38-C38-D38-E38-F38-G38-H38-I38-J38+K38-N38</f>
        <v>65566.094617155948</v>
      </c>
      <c r="N38" s="135">
        <f>N33*(100+N75)/100</f>
        <v>2749.7989805199995</v>
      </c>
      <c r="O38" s="135">
        <f t="shared" ref="O38:O42" si="80">C38+D38+E38+F38+G38+H38+I38+J38-K38+L38+N38</f>
        <v>2954229.3873294001</v>
      </c>
      <c r="P38" s="135">
        <f t="shared" ref="P38:P42" si="81">R38+S38</f>
        <v>2771397.8813807517</v>
      </c>
      <c r="Q38" s="135">
        <f t="shared" ref="Q38:Q42" si="82">C38+D38</f>
        <v>1617384.3122957333</v>
      </c>
      <c r="R38" s="135">
        <f t="shared" ref="R38:R42" si="83">C38+D38+E38</f>
        <v>1790451.3071131329</v>
      </c>
      <c r="S38" s="135">
        <f t="shared" ref="S38:S42" si="84">F38+G38+H38+I38</f>
        <v>980946.57426761894</v>
      </c>
      <c r="T38" s="135">
        <f t="shared" ref="T38:T42" si="85">F38+G38</f>
        <v>265922.04095862858</v>
      </c>
      <c r="U38" s="135">
        <f t="shared" ref="U38:U42" si="86">H38+I38</f>
        <v>715024.53330899042</v>
      </c>
      <c r="V38" s="143">
        <f t="shared" ref="V38:V42" si="87">B38-O38</f>
        <v>0</v>
      </c>
    </row>
    <row r="39" spans="1:22" outlineLevel="1" x14ac:dyDescent="0.25">
      <c r="A39" t="s">
        <v>303</v>
      </c>
      <c r="B39" s="135">
        <f t="shared" ref="B39:K39" si="88">B34*(100+B76)/100</f>
        <v>3067654.6090744399</v>
      </c>
      <c r="C39" s="135">
        <f t="shared" si="88"/>
        <v>1613701.4318442955</v>
      </c>
      <c r="D39" s="135">
        <f t="shared" si="88"/>
        <v>37867.325987958524</v>
      </c>
      <c r="E39" s="135">
        <f t="shared" si="88"/>
        <v>230221.26817832343</v>
      </c>
      <c r="F39" s="135">
        <f t="shared" si="88"/>
        <v>239823.406867121</v>
      </c>
      <c r="G39" s="135">
        <f t="shared" si="88"/>
        <v>14523.876546614214</v>
      </c>
      <c r="H39" s="135">
        <f t="shared" si="88"/>
        <v>670662.12588776706</v>
      </c>
      <c r="I39" s="135">
        <f t="shared" si="88"/>
        <v>40615.77661717272</v>
      </c>
      <c r="J39" s="135">
        <f t="shared" si="88"/>
        <v>695209.87028104137</v>
      </c>
      <c r="K39" s="135">
        <f t="shared" si="88"/>
        <v>582859.51133928483</v>
      </c>
      <c r="L39" s="137">
        <f>B39-C39-D39-E39-F39-G39-H39-I39-J39+K39-N39</f>
        <v>61494.204581250713</v>
      </c>
      <c r="N39" s="135">
        <f t="shared" ref="N39:N41" si="89">N34*(100+N76)/100</f>
        <v>46394.833622179998</v>
      </c>
      <c r="O39" s="135">
        <f t="shared" si="80"/>
        <v>3067654.6090744399</v>
      </c>
      <c r="P39" s="135">
        <f t="shared" si="81"/>
        <v>2847415.2119292524</v>
      </c>
      <c r="Q39" s="135">
        <f t="shared" si="82"/>
        <v>1651568.7578322541</v>
      </c>
      <c r="R39" s="135">
        <f t="shared" si="83"/>
        <v>1881790.0260105776</v>
      </c>
      <c r="S39" s="135">
        <f t="shared" si="84"/>
        <v>965625.18591867504</v>
      </c>
      <c r="T39" s="135">
        <f t="shared" si="85"/>
        <v>254347.28341373522</v>
      </c>
      <c r="U39" s="135">
        <f t="shared" si="86"/>
        <v>711277.90250493982</v>
      </c>
      <c r="V39" s="143">
        <f t="shared" si="87"/>
        <v>0</v>
      </c>
    </row>
    <row r="40" spans="1:22" outlineLevel="1" x14ac:dyDescent="0.25">
      <c r="A40" t="s">
        <v>304</v>
      </c>
      <c r="B40" s="135">
        <f t="shared" ref="B40:K40" si="90">B35*(100+B77)/100</f>
        <v>3126413.1873621009</v>
      </c>
      <c r="C40" s="135">
        <f t="shared" si="90"/>
        <v>1635093.1569558783</v>
      </c>
      <c r="D40" s="135">
        <f t="shared" si="90"/>
        <v>37800.266879785893</v>
      </c>
      <c r="E40" s="135">
        <f t="shared" si="90"/>
        <v>237947.43802313253</v>
      </c>
      <c r="F40" s="135">
        <f t="shared" si="90"/>
        <v>252150.1681544751</v>
      </c>
      <c r="G40" s="135">
        <f t="shared" si="90"/>
        <v>18272.972380914129</v>
      </c>
      <c r="H40" s="135">
        <f t="shared" si="90"/>
        <v>706719.45491709292</v>
      </c>
      <c r="I40" s="135">
        <f t="shared" si="90"/>
        <v>51214.977072088586</v>
      </c>
      <c r="J40" s="135">
        <f t="shared" si="90"/>
        <v>751641.21632726968</v>
      </c>
      <c r="K40" s="135">
        <f t="shared" si="90"/>
        <v>594305.08226516482</v>
      </c>
      <c r="L40" s="137">
        <f>B40-C40-D40-E40-F40-G40-H40-I40-J40+K40-N40</f>
        <v>9108.1077042287652</v>
      </c>
      <c r="N40" s="135">
        <f t="shared" si="89"/>
        <v>20770.511212400001</v>
      </c>
      <c r="O40" s="135">
        <f t="shared" si="80"/>
        <v>3126413.1873621009</v>
      </c>
      <c r="P40" s="135">
        <f t="shared" si="81"/>
        <v>2939198.4343833672</v>
      </c>
      <c r="Q40" s="135">
        <f t="shared" si="82"/>
        <v>1672893.4238356641</v>
      </c>
      <c r="R40" s="135">
        <f t="shared" si="83"/>
        <v>1910840.8618587966</v>
      </c>
      <c r="S40" s="135">
        <f t="shared" si="84"/>
        <v>1028357.5725245707</v>
      </c>
      <c r="T40" s="135">
        <f t="shared" si="85"/>
        <v>270423.14053538925</v>
      </c>
      <c r="U40" s="135">
        <f t="shared" si="86"/>
        <v>757934.43198918155</v>
      </c>
      <c r="V40" s="143">
        <f t="shared" si="87"/>
        <v>0</v>
      </c>
    </row>
    <row r="41" spans="1:22" outlineLevel="1" x14ac:dyDescent="0.25">
      <c r="A41" t="s">
        <v>305</v>
      </c>
      <c r="B41" s="135">
        <f t="shared" ref="B41:K41" si="91">B36*(100+B78)/100</f>
        <v>3148325.2172524882</v>
      </c>
      <c r="C41" s="135">
        <f t="shared" si="91"/>
        <v>1670726.4060216451</v>
      </c>
      <c r="D41" s="135">
        <f t="shared" si="91"/>
        <v>38506.291479297972</v>
      </c>
      <c r="E41" s="135">
        <f t="shared" si="91"/>
        <v>321485.53913520894</v>
      </c>
      <c r="F41" s="135">
        <f t="shared" si="91"/>
        <v>283023.71314062574</v>
      </c>
      <c r="G41" s="135">
        <f t="shared" si="91"/>
        <v>14253.048188522655</v>
      </c>
      <c r="H41" s="135">
        <f t="shared" si="91"/>
        <v>746072.63755777862</v>
      </c>
      <c r="I41" s="135">
        <f t="shared" si="91"/>
        <v>37572.149475565362</v>
      </c>
      <c r="J41" s="135">
        <f t="shared" si="91"/>
        <v>789244.64615544572</v>
      </c>
      <c r="K41" s="135">
        <f t="shared" si="91"/>
        <v>682472.42172744393</v>
      </c>
      <c r="L41" s="137">
        <f>B41-C41-D41-E41-F41-G41-H41-I41-J41+K41-N41</f>
        <v>-77594.158202578037</v>
      </c>
      <c r="N41" s="135">
        <f t="shared" si="89"/>
        <v>7507.3660284199996</v>
      </c>
      <c r="O41" s="135">
        <f t="shared" si="80"/>
        <v>3148325.2172524882</v>
      </c>
      <c r="P41" s="135">
        <f t="shared" si="81"/>
        <v>3111639.7849986441</v>
      </c>
      <c r="Q41" s="135">
        <f t="shared" si="82"/>
        <v>1709232.697500943</v>
      </c>
      <c r="R41" s="135">
        <f t="shared" si="83"/>
        <v>2030718.236636152</v>
      </c>
      <c r="S41" s="135">
        <f t="shared" si="84"/>
        <v>1080921.5483624924</v>
      </c>
      <c r="T41" s="135">
        <f t="shared" si="85"/>
        <v>297276.76132914837</v>
      </c>
      <c r="U41" s="135">
        <f t="shared" si="86"/>
        <v>783644.78703334404</v>
      </c>
      <c r="V41" s="143">
        <f t="shared" si="87"/>
        <v>0</v>
      </c>
    </row>
    <row r="42" spans="1:22" x14ac:dyDescent="0.25">
      <c r="A42" s="115">
        <v>2023</v>
      </c>
      <c r="B42" s="132">
        <f>SUM(B38:B41)</f>
        <v>12296622.40101843</v>
      </c>
      <c r="C42" s="132">
        <f t="shared" ref="C42:L42" si="92">SUM(C38:C41)</f>
        <v>6501128.0154411709</v>
      </c>
      <c r="D42" s="132">
        <f t="shared" si="92"/>
        <v>149951.17602342376</v>
      </c>
      <c r="E42" s="132">
        <f t="shared" si="92"/>
        <v>962721.24015406449</v>
      </c>
      <c r="F42" s="132">
        <f t="shared" si="92"/>
        <v>1027273.3440178534</v>
      </c>
      <c r="G42" s="132">
        <f t="shared" si="92"/>
        <v>60695.882219048064</v>
      </c>
      <c r="H42" s="132">
        <f t="shared" si="92"/>
        <v>2801786.741883202</v>
      </c>
      <c r="I42" s="132">
        <f t="shared" si="92"/>
        <v>166094.91295325357</v>
      </c>
      <c r="J42" s="132">
        <f t="shared" si="92"/>
        <v>2946508.6171205821</v>
      </c>
      <c r="K42" s="132">
        <f t="shared" si="92"/>
        <v>2455534.2873377469</v>
      </c>
      <c r="L42" s="132">
        <f t="shared" si="92"/>
        <v>58574.248700057375</v>
      </c>
      <c r="N42" s="132">
        <f t="shared" ref="N42" si="93">SUM(N38:N41)</f>
        <v>77422.509843519991</v>
      </c>
      <c r="O42" s="132">
        <f t="shared" si="80"/>
        <v>12296622.401018431</v>
      </c>
      <c r="P42" s="132">
        <f t="shared" si="81"/>
        <v>11669651.312692016</v>
      </c>
      <c r="Q42" s="132">
        <f t="shared" si="82"/>
        <v>6651079.1914645946</v>
      </c>
      <c r="R42" s="132">
        <f t="shared" si="83"/>
        <v>7613800.4316186588</v>
      </c>
      <c r="S42" s="132">
        <f t="shared" si="84"/>
        <v>4055850.8810733571</v>
      </c>
      <c r="T42" s="132">
        <f t="shared" si="85"/>
        <v>1087969.2262369015</v>
      </c>
      <c r="U42" s="132">
        <f t="shared" si="86"/>
        <v>2967881.6548364554</v>
      </c>
      <c r="V42" s="143">
        <f t="shared" si="87"/>
        <v>0</v>
      </c>
    </row>
    <row r="43" spans="1:22" x14ac:dyDescent="0.25">
      <c r="A43" s="115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N43" s="132"/>
      <c r="O43" s="132"/>
      <c r="P43" s="132"/>
      <c r="Q43" s="132"/>
      <c r="R43" s="132"/>
      <c r="S43" s="132"/>
      <c r="T43" s="132"/>
      <c r="U43" s="132"/>
      <c r="V43" s="133"/>
    </row>
    <row r="44" spans="1:22" x14ac:dyDescent="0.25">
      <c r="A44" s="115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N44" s="132"/>
      <c r="O44" s="132"/>
      <c r="P44" s="132"/>
      <c r="Q44" s="132"/>
      <c r="R44" s="132"/>
      <c r="S44" s="132"/>
      <c r="T44" s="132"/>
      <c r="U44" s="132"/>
      <c r="V44" s="133"/>
    </row>
    <row r="45" spans="1:22" x14ac:dyDescent="0.25">
      <c r="A45" s="138" t="s">
        <v>113</v>
      </c>
    </row>
    <row r="46" spans="1:22" x14ac:dyDescent="0.25">
      <c r="B46" s="115" t="s">
        <v>54</v>
      </c>
      <c r="C46" s="115" t="s">
        <v>55</v>
      </c>
      <c r="D46" s="115" t="s">
        <v>56</v>
      </c>
      <c r="E46" s="115" t="s">
        <v>57</v>
      </c>
      <c r="F46" s="115" t="s">
        <v>58</v>
      </c>
      <c r="G46" s="115" t="s">
        <v>59</v>
      </c>
      <c r="H46" s="115" t="s">
        <v>60</v>
      </c>
      <c r="I46" s="115" t="s">
        <v>61</v>
      </c>
      <c r="J46" s="115" t="s">
        <v>62</v>
      </c>
      <c r="K46" s="115" t="s">
        <v>63</v>
      </c>
      <c r="L46" s="115" t="s">
        <v>102</v>
      </c>
      <c r="M46" s="115" t="s">
        <v>112</v>
      </c>
      <c r="N46" s="115" t="s">
        <v>103</v>
      </c>
    </row>
    <row r="47" spans="1:22" outlineLevel="7" x14ac:dyDescent="0.25">
      <c r="A47" t="s">
        <v>73</v>
      </c>
      <c r="B47" s="105">
        <v>4.9434208819113499</v>
      </c>
      <c r="C47" s="105">
        <v>4.9604089671008804</v>
      </c>
      <c r="D47" s="105">
        <v>6.4108203523571303</v>
      </c>
      <c r="E47" s="105">
        <v>3.4297728504589302</v>
      </c>
      <c r="F47" s="105">
        <v>-2.5564393304169801</v>
      </c>
      <c r="G47" s="105">
        <v>29.870873633404301</v>
      </c>
      <c r="H47" s="105">
        <v>5.3236993153132603</v>
      </c>
      <c r="I47" s="105">
        <v>40.3733684441465</v>
      </c>
      <c r="J47" s="105">
        <v>-3.0752006630372501</v>
      </c>
      <c r="K47" s="105">
        <v>-4.9800000663222699</v>
      </c>
      <c r="L47" s="105">
        <v>-3.6413702634970999</v>
      </c>
      <c r="M47" s="134"/>
      <c r="N47" s="105">
        <v>10.353256996692799</v>
      </c>
    </row>
    <row r="48" spans="1:22" outlineLevel="7" x14ac:dyDescent="0.25">
      <c r="A48" t="s">
        <v>74</v>
      </c>
      <c r="B48" s="105">
        <v>5.2146500449098996</v>
      </c>
      <c r="C48" s="105">
        <v>5.0934230957461804</v>
      </c>
      <c r="D48" s="105">
        <v>6.7285267353047704</v>
      </c>
      <c r="E48" s="105">
        <v>6.2129745490555299</v>
      </c>
      <c r="F48" s="105">
        <v>-0.91715637552476303</v>
      </c>
      <c r="G48" s="105">
        <v>42.320097480018198</v>
      </c>
      <c r="H48" s="105">
        <v>2.3748659842187601</v>
      </c>
      <c r="I48" s="105">
        <v>47.048675365021303</v>
      </c>
      <c r="J48" s="105">
        <v>-1.5059567635064699</v>
      </c>
      <c r="K48" s="105">
        <v>-3.4265202373095098</v>
      </c>
      <c r="L48" s="105">
        <v>-1.5203987045434799</v>
      </c>
      <c r="M48" s="134"/>
      <c r="N48" s="105">
        <v>16.654843290413201</v>
      </c>
    </row>
    <row r="49" spans="1:14" outlineLevel="7" x14ac:dyDescent="0.25">
      <c r="A49" t="s">
        <v>75</v>
      </c>
      <c r="B49" s="105">
        <v>5.0335052933758897</v>
      </c>
      <c r="C49" s="105">
        <v>5.0170667077288504</v>
      </c>
      <c r="D49" s="105">
        <v>6.66648083878989</v>
      </c>
      <c r="E49" s="105">
        <v>-2.9592372421675202</v>
      </c>
      <c r="F49" s="105">
        <v>2.7844983502237399</v>
      </c>
      <c r="G49" s="105">
        <v>-6.1787979488121003</v>
      </c>
      <c r="H49" s="105">
        <v>5.6085903107350603</v>
      </c>
      <c r="I49" s="105">
        <v>-3.6009802166584302</v>
      </c>
      <c r="J49" s="105">
        <v>-5.89443286159206</v>
      </c>
      <c r="K49" s="105">
        <v>-4.0930545190757703</v>
      </c>
      <c r="L49" s="105">
        <v>4.2332166588906404</v>
      </c>
      <c r="M49" s="134"/>
      <c r="N49" s="105">
        <v>-2802.9002898726699</v>
      </c>
    </row>
    <row r="50" spans="1:14" outlineLevel="7" x14ac:dyDescent="0.25">
      <c r="A50" t="s">
        <v>76</v>
      </c>
      <c r="B50" s="105">
        <v>4.9388955890046802</v>
      </c>
      <c r="C50" s="105">
        <v>4.9783030921622702</v>
      </c>
      <c r="D50" s="105">
        <v>6.7483884267743397</v>
      </c>
      <c r="E50" s="105">
        <v>-4.0242926163913202</v>
      </c>
      <c r="F50" s="105">
        <v>6.6806148305719599</v>
      </c>
      <c r="G50" s="105">
        <v>9.5570567782936102</v>
      </c>
      <c r="H50" s="105">
        <v>3.7231762404364699</v>
      </c>
      <c r="I50" s="105">
        <v>6.5198764240966298</v>
      </c>
      <c r="J50" s="105">
        <v>3.8966686857523101</v>
      </c>
      <c r="K50" s="105">
        <v>2.7443361232988002</v>
      </c>
      <c r="L50" s="105">
        <v>-36.367978556338798</v>
      </c>
      <c r="M50" s="134"/>
      <c r="N50" s="105">
        <v>204.23890746875199</v>
      </c>
    </row>
    <row r="51" spans="1:14" outlineLevel="7" x14ac:dyDescent="0.25">
      <c r="A51" t="s">
        <v>77</v>
      </c>
      <c r="B51" s="105">
        <v>5.0083608532794903</v>
      </c>
      <c r="C51" s="105">
        <v>4.9267745833945398</v>
      </c>
      <c r="D51" s="105">
        <v>8.0768534658103004</v>
      </c>
      <c r="E51" s="105">
        <v>2.6825449012755</v>
      </c>
      <c r="F51" s="105">
        <v>2.0378960287007901</v>
      </c>
      <c r="G51" s="105">
        <v>-8.56037109579621</v>
      </c>
      <c r="H51" s="105">
        <v>6.4753810810796297</v>
      </c>
      <c r="I51" s="105">
        <v>-4.5837898230560201</v>
      </c>
      <c r="J51" s="105">
        <v>8.3382562285903603</v>
      </c>
      <c r="K51" s="105">
        <v>4.8163910672147603</v>
      </c>
      <c r="L51" s="105">
        <v>13.895408109597</v>
      </c>
      <c r="M51" s="134"/>
      <c r="N51" s="105">
        <v>-41.133769764903299</v>
      </c>
    </row>
    <row r="52" spans="1:14" outlineLevel="7" x14ac:dyDescent="0.25">
      <c r="A52" t="s">
        <v>78</v>
      </c>
      <c r="B52" s="105">
        <v>5.01255176834949</v>
      </c>
      <c r="C52" s="105">
        <v>4.9402351665742898</v>
      </c>
      <c r="D52" s="105">
        <v>8.5328294077265205</v>
      </c>
      <c r="E52" s="105">
        <v>-1.93062083356012</v>
      </c>
      <c r="F52" s="105">
        <v>3.25788960941235</v>
      </c>
      <c r="G52" s="105">
        <v>3.1085034007244801</v>
      </c>
      <c r="H52" s="105">
        <v>6.0823263652045796</v>
      </c>
      <c r="I52" s="105">
        <v>5.9288539612606996</v>
      </c>
      <c r="J52" s="105">
        <v>2.70922794392283</v>
      </c>
      <c r="K52" s="105">
        <v>0.210453473667571</v>
      </c>
      <c r="L52" s="105">
        <v>1.76202650769932</v>
      </c>
      <c r="M52" s="134"/>
      <c r="N52" s="105">
        <v>10.2029514195575</v>
      </c>
    </row>
    <row r="53" spans="1:14" outlineLevel="7" x14ac:dyDescent="0.25">
      <c r="A53" t="s">
        <v>79</v>
      </c>
      <c r="B53" s="105">
        <v>5.06476332757381</v>
      </c>
      <c r="C53" s="105">
        <v>4.9125254947384098</v>
      </c>
      <c r="D53" s="105">
        <v>6.0372173257999799</v>
      </c>
      <c r="E53" s="105">
        <v>3.4501760900067899</v>
      </c>
      <c r="F53" s="105">
        <v>8.7419354228521495</v>
      </c>
      <c r="G53" s="105">
        <v>19.937708764532999</v>
      </c>
      <c r="H53" s="105">
        <v>5.5757637673111704</v>
      </c>
      <c r="I53" s="105">
        <v>16.445556703384799</v>
      </c>
      <c r="J53" s="105">
        <v>16.395355321941999</v>
      </c>
      <c r="K53" s="105">
        <v>15.4258491512857</v>
      </c>
      <c r="L53" s="105">
        <v>-24.312583736176201</v>
      </c>
      <c r="M53" s="134"/>
      <c r="N53" s="105">
        <v>-0.67050245171997802</v>
      </c>
    </row>
    <row r="54" spans="1:14" outlineLevel="7" x14ac:dyDescent="0.25">
      <c r="A54" t="s">
        <v>80</v>
      </c>
      <c r="B54" s="105">
        <v>5.1897444678127496</v>
      </c>
      <c r="C54" s="105">
        <v>4.98608807687022</v>
      </c>
      <c r="D54" s="105">
        <v>5.2615747015417798</v>
      </c>
      <c r="E54" s="105">
        <v>3.7917460789736701</v>
      </c>
      <c r="F54" s="105">
        <v>8.9572682483326496</v>
      </c>
      <c r="G54" s="105">
        <v>9.4855719824292297</v>
      </c>
      <c r="H54" s="105">
        <v>6.6162838513625202</v>
      </c>
      <c r="I54" s="105">
        <v>7.1332367979534999</v>
      </c>
      <c r="J54" s="105">
        <v>8.4878630294918906</v>
      </c>
      <c r="K54" s="105">
        <v>11.865443886393001</v>
      </c>
      <c r="L54" s="105">
        <v>0.22525454034414399</v>
      </c>
      <c r="M54" s="134"/>
      <c r="N54" s="105">
        <v>-42.989439937260698</v>
      </c>
    </row>
    <row r="55" spans="1:14" outlineLevel="7" x14ac:dyDescent="0.25">
      <c r="A55" t="s">
        <v>81</v>
      </c>
      <c r="B55" s="105">
        <v>5.0691202190075302</v>
      </c>
      <c r="C55" s="105">
        <v>4.9567562564463996</v>
      </c>
      <c r="D55" s="105">
        <v>8.1461022486048993</v>
      </c>
      <c r="E55" s="105">
        <v>2.7330180584498098</v>
      </c>
      <c r="F55" s="105">
        <v>14.1263927674794</v>
      </c>
      <c r="G55" s="105">
        <v>2.60607609623615</v>
      </c>
      <c r="H55" s="105">
        <v>6.6541406022765504</v>
      </c>
      <c r="I55" s="105">
        <v>-4.1119008386403904</v>
      </c>
      <c r="J55" s="105">
        <v>5.7587562741398202</v>
      </c>
      <c r="K55" s="105">
        <v>12.544299180082801</v>
      </c>
      <c r="L55" s="105">
        <v>13.7965966061508</v>
      </c>
      <c r="M55" s="134"/>
      <c r="N55" s="105">
        <v>43.900451430187303</v>
      </c>
    </row>
    <row r="56" spans="1:14" outlineLevel="7" x14ac:dyDescent="0.25">
      <c r="A56" t="s">
        <v>82</v>
      </c>
      <c r="B56" s="105">
        <v>5.26941662604629</v>
      </c>
      <c r="C56" s="105">
        <v>5.1722600097165499</v>
      </c>
      <c r="D56" s="105">
        <v>8.8132191229812697</v>
      </c>
      <c r="E56" s="105">
        <v>5.2187421460755798</v>
      </c>
      <c r="F56" s="105">
        <v>10.971578111011301</v>
      </c>
      <c r="G56" s="105">
        <v>-20.345644166750201</v>
      </c>
      <c r="H56" s="105">
        <v>7.5139902462047097</v>
      </c>
      <c r="I56" s="105">
        <v>-22.827468240955799</v>
      </c>
      <c r="J56" s="105">
        <v>7.4244070728158604</v>
      </c>
      <c r="K56" s="105">
        <v>15.199993762962</v>
      </c>
      <c r="L56" s="105">
        <v>42.532985121441399</v>
      </c>
      <c r="M56" s="134"/>
      <c r="N56" s="105">
        <v>27.6653947677808</v>
      </c>
    </row>
    <row r="57" spans="1:14" outlineLevel="7" x14ac:dyDescent="0.25">
      <c r="A57" t="s">
        <v>83</v>
      </c>
      <c r="B57" s="105">
        <v>5.1731951717686098</v>
      </c>
      <c r="C57" s="105">
        <v>5.0019764477440898</v>
      </c>
      <c r="D57" s="105">
        <v>8.6649431535689292</v>
      </c>
      <c r="E57" s="105">
        <v>6.2570620405093296</v>
      </c>
      <c r="F57" s="105">
        <v>10.242819639945999</v>
      </c>
      <c r="G57" s="105">
        <v>17.122547514638399</v>
      </c>
      <c r="H57" s="105">
        <v>5.1369332341421199</v>
      </c>
      <c r="I57" s="105">
        <v>11.6980271229931</v>
      </c>
      <c r="J57" s="105">
        <v>8.2987804864569998</v>
      </c>
      <c r="K57" s="105">
        <v>14.160101819405099</v>
      </c>
      <c r="L57" s="105">
        <v>-1.17704670182381</v>
      </c>
      <c r="M57" s="134"/>
      <c r="N57" s="105">
        <v>50.054893935213101</v>
      </c>
    </row>
    <row r="58" spans="1:14" outlineLevel="7" x14ac:dyDescent="0.25">
      <c r="A58" t="s">
        <v>84</v>
      </c>
      <c r="B58" s="105">
        <v>5.18131350933026</v>
      </c>
      <c r="C58" s="105">
        <v>5.0801436661800796</v>
      </c>
      <c r="D58" s="105">
        <v>10.8754973247884</v>
      </c>
      <c r="E58" s="105">
        <v>4.6197217388207701</v>
      </c>
      <c r="F58" s="105">
        <v>12.660587587677499</v>
      </c>
      <c r="G58" s="105">
        <v>-12.4324889120913</v>
      </c>
      <c r="H58" s="105">
        <v>8.10019618083974</v>
      </c>
      <c r="I58" s="105">
        <v>-15.9771368997711</v>
      </c>
      <c r="J58" s="105">
        <v>4.6304987546651004</v>
      </c>
      <c r="K58" s="105">
        <v>7.3730889258371901</v>
      </c>
      <c r="L58" s="105">
        <v>-104.48093689621599</v>
      </c>
      <c r="M58" s="134"/>
      <c r="N58" s="105">
        <v>830.55098250534297</v>
      </c>
    </row>
    <row r="59" spans="1:14" outlineLevel="6" x14ac:dyDescent="0.25">
      <c r="A59" t="s">
        <v>85</v>
      </c>
      <c r="B59" s="105">
        <v>5.0619572797427397</v>
      </c>
      <c r="C59" s="105">
        <v>5.0170360742204601</v>
      </c>
      <c r="D59" s="105">
        <v>16.958970625178299</v>
      </c>
      <c r="E59" s="105">
        <v>5.2576785062794</v>
      </c>
      <c r="F59" s="105">
        <v>3.9776337180303898</v>
      </c>
      <c r="G59" s="105">
        <v>-2.5632249650568002</v>
      </c>
      <c r="H59" s="105">
        <v>5.7805155335337099</v>
      </c>
      <c r="I59" s="105">
        <v>-0.87375595533027905</v>
      </c>
      <c r="J59" s="105">
        <v>-1.05582037272496</v>
      </c>
      <c r="K59" s="105">
        <v>-5.7977595639074098</v>
      </c>
      <c r="L59" s="105">
        <v>-10.530857167479599</v>
      </c>
      <c r="M59" s="134"/>
      <c r="N59" s="105">
        <v>-44.978555631113501</v>
      </c>
    </row>
    <row r="60" spans="1:14" outlineLevel="6" x14ac:dyDescent="0.25">
      <c r="A60" t="s">
        <v>86</v>
      </c>
      <c r="B60" s="105">
        <v>5.0525709481404597</v>
      </c>
      <c r="C60" s="105">
        <v>5.1801690601638901</v>
      </c>
      <c r="D60" s="105">
        <v>15.2809323277615</v>
      </c>
      <c r="E60" s="105">
        <v>8.2351164070377507</v>
      </c>
      <c r="F60" s="105">
        <v>2.5778943942853898</v>
      </c>
      <c r="G60" s="105">
        <v>-7.4738486781797402</v>
      </c>
      <c r="H60" s="105">
        <v>6.1006341649038003</v>
      </c>
      <c r="I60" s="105">
        <v>-4.2963068207664703</v>
      </c>
      <c r="J60" s="105">
        <v>-1.22765652418803</v>
      </c>
      <c r="K60" s="105">
        <v>-5.8708440333430003</v>
      </c>
      <c r="L60" s="105">
        <v>-27.332902350524499</v>
      </c>
      <c r="M60" s="134"/>
      <c r="N60" s="105">
        <v>-1.7467126053052999</v>
      </c>
    </row>
    <row r="61" spans="1:14" outlineLevel="6" x14ac:dyDescent="0.25">
      <c r="A61" t="s">
        <v>87</v>
      </c>
      <c r="B61" s="105">
        <v>5.00983075045629</v>
      </c>
      <c r="C61" s="105">
        <v>5.0065339511353004</v>
      </c>
      <c r="D61" s="105">
        <v>7.4015908711637799</v>
      </c>
      <c r="E61" s="105">
        <v>0.996361241948995</v>
      </c>
      <c r="F61" s="105">
        <v>3.01127007533572</v>
      </c>
      <c r="G61" s="105">
        <v>-11.1189397288341</v>
      </c>
      <c r="H61" s="105">
        <v>6.1271628546521804</v>
      </c>
      <c r="I61" s="105">
        <v>-8.4304586168697995</v>
      </c>
      <c r="J61" s="105">
        <v>0.88022674378813703</v>
      </c>
      <c r="K61" s="105">
        <v>-8.5099988292045303</v>
      </c>
      <c r="L61" s="105">
        <v>-21.549963727285999</v>
      </c>
      <c r="M61" s="134"/>
      <c r="N61" s="105">
        <v>-44.797035405963904</v>
      </c>
    </row>
    <row r="62" spans="1:14" outlineLevel="6" x14ac:dyDescent="0.25">
      <c r="A62" t="s">
        <v>88</v>
      </c>
      <c r="B62" s="105">
        <v>4.9556652717787903</v>
      </c>
      <c r="C62" s="105">
        <v>4.9672870217863903</v>
      </c>
      <c r="D62" s="105">
        <v>3.5297969086274601</v>
      </c>
      <c r="E62" s="105">
        <v>0.50046241180741102</v>
      </c>
      <c r="F62" s="105">
        <v>-1.3762899528072501</v>
      </c>
      <c r="G62" s="105">
        <v>11.7052998821163</v>
      </c>
      <c r="H62" s="105">
        <v>4.1108835558272698</v>
      </c>
      <c r="I62" s="105">
        <v>17.9202999261671</v>
      </c>
      <c r="J62" s="105">
        <v>-0.61309602068062496</v>
      </c>
      <c r="K62" s="105">
        <v>-8.1013882595773694</v>
      </c>
      <c r="L62" s="105">
        <v>-1707.0614571287699</v>
      </c>
      <c r="M62" s="134"/>
      <c r="N62" s="105">
        <v>-9.7636933568577202</v>
      </c>
    </row>
    <row r="63" spans="1:14" outlineLevel="4" x14ac:dyDescent="0.25">
      <c r="A63" t="s">
        <v>89</v>
      </c>
      <c r="B63" s="105">
        <v>2.96560560311947</v>
      </c>
      <c r="C63" s="105">
        <v>2.8269224261315999</v>
      </c>
      <c r="D63" s="105">
        <v>-4.9874456248792702</v>
      </c>
      <c r="E63" s="105">
        <v>3.8011013340715598</v>
      </c>
      <c r="F63" s="105">
        <v>-1.1050541024576701</v>
      </c>
      <c r="G63" s="105">
        <v>-9.4857539037134497</v>
      </c>
      <c r="H63" s="105">
        <v>3.1297890266747999</v>
      </c>
      <c r="I63" s="105">
        <v>-5.6097860300164699</v>
      </c>
      <c r="J63" s="105">
        <v>0.171798194705097</v>
      </c>
      <c r="K63" s="105">
        <v>-5.43837188496118</v>
      </c>
      <c r="L63" s="105">
        <v>-17.842902452272298</v>
      </c>
      <c r="M63" s="134"/>
      <c r="N63" s="105">
        <v>8.9682882574364307</v>
      </c>
    </row>
    <row r="64" spans="1:14" outlineLevel="4" x14ac:dyDescent="0.25">
      <c r="A64" t="s">
        <v>90</v>
      </c>
      <c r="B64" s="105">
        <v>-5.3236912100438403</v>
      </c>
      <c r="C64" s="105">
        <v>-5.5229949907629603</v>
      </c>
      <c r="D64" s="105">
        <v>-7.7841700566727896</v>
      </c>
      <c r="E64" s="105">
        <v>-6.9209537778280303</v>
      </c>
      <c r="F64" s="105">
        <v>-19.120721004651202</v>
      </c>
      <c r="G64" s="105">
        <v>-10.181103610199999</v>
      </c>
      <c r="H64" s="105">
        <v>-5.8423804316449397</v>
      </c>
      <c r="I64" s="105">
        <v>4.5648969843944398</v>
      </c>
      <c r="J64" s="105">
        <v>-12.4270267189452</v>
      </c>
      <c r="K64" s="105">
        <v>-20.742164302247598</v>
      </c>
      <c r="L64" s="105">
        <v>11.5332335230121</v>
      </c>
      <c r="M64" s="134"/>
      <c r="N64" s="105">
        <v>-28.952262638377</v>
      </c>
    </row>
    <row r="65" spans="1:17" outlineLevel="4" x14ac:dyDescent="0.25">
      <c r="A65" t="s">
        <v>91</v>
      </c>
      <c r="B65" s="105">
        <v>-3.48802174759608</v>
      </c>
      <c r="C65" s="105">
        <v>-4.0470745816140798</v>
      </c>
      <c r="D65" s="105">
        <v>-1.91999364867605</v>
      </c>
      <c r="E65" s="105">
        <v>9.7941074621931108</v>
      </c>
      <c r="F65" s="105">
        <v>-11.1186067301773</v>
      </c>
      <c r="G65" s="105">
        <v>18.672834519641299</v>
      </c>
      <c r="H65" s="105">
        <v>-7.6347038513454901</v>
      </c>
      <c r="I65" s="105">
        <v>23.324478858378001</v>
      </c>
      <c r="J65" s="105">
        <v>-13.038877366344</v>
      </c>
      <c r="K65" s="105">
        <v>-24.493067520206299</v>
      </c>
      <c r="L65" s="105">
        <v>-121.02839967313901</v>
      </c>
      <c r="M65" s="134"/>
      <c r="N65" s="105">
        <v>-8.4702491876687702</v>
      </c>
    </row>
    <row r="66" spans="1:17" outlineLevel="4" x14ac:dyDescent="0.25">
      <c r="A66" t="s">
        <v>92</v>
      </c>
      <c r="B66" s="105">
        <v>-2.1665255407161399</v>
      </c>
      <c r="C66" s="105">
        <v>-3.6127038872485802</v>
      </c>
      <c r="D66" s="105">
        <v>-2.09026472989677</v>
      </c>
      <c r="E66" s="105">
        <v>1.7945528599895699</v>
      </c>
      <c r="F66" s="105">
        <v>-2.9778563053729701</v>
      </c>
      <c r="G66" s="105">
        <v>-18.554655526905702</v>
      </c>
      <c r="H66" s="105">
        <v>-4.8855684436509303</v>
      </c>
      <c r="I66" s="105">
        <v>-20.156086564613499</v>
      </c>
      <c r="J66" s="105">
        <v>-6.8895997404170997</v>
      </c>
      <c r="K66" s="105">
        <v>-15.829836478607801</v>
      </c>
      <c r="L66" s="105">
        <v>118.104541814616</v>
      </c>
      <c r="M66" s="134"/>
      <c r="N66" s="105">
        <v>-107.333621919039</v>
      </c>
    </row>
    <row r="67" spans="1:17" outlineLevel="3" x14ac:dyDescent="0.25">
      <c r="A67" t="s">
        <v>93</v>
      </c>
      <c r="B67" s="105">
        <v>-0.69670625552852306</v>
      </c>
      <c r="C67" s="105">
        <v>-2.2146990944969698</v>
      </c>
      <c r="D67" s="105">
        <v>-3.6947789650449501</v>
      </c>
      <c r="E67" s="105">
        <v>2.5478126587004302</v>
      </c>
      <c r="F67" s="105">
        <v>8.2172736321051099E-2</v>
      </c>
      <c r="G67" s="105">
        <v>35.368780270951397</v>
      </c>
      <c r="H67" s="105">
        <v>-2.0709541987984599</v>
      </c>
      <c r="I67" s="105">
        <v>32.456511691976203</v>
      </c>
      <c r="J67" s="105">
        <v>6.9443605373703896</v>
      </c>
      <c r="K67" s="105">
        <v>4.4105098392517696</v>
      </c>
      <c r="L67" s="105">
        <v>21.4351713917723</v>
      </c>
      <c r="M67" s="134"/>
      <c r="N67" s="105">
        <v>-84.810860962537802</v>
      </c>
    </row>
    <row r="68" spans="1:17" outlineLevel="3" x14ac:dyDescent="0.25">
      <c r="A68" t="s">
        <v>94</v>
      </c>
      <c r="B68" s="105">
        <v>7.0720160186016496</v>
      </c>
      <c r="C68" s="105">
        <v>5.9588741314325899</v>
      </c>
      <c r="D68" s="105">
        <v>3.9936512335930501</v>
      </c>
      <c r="E68" s="105">
        <v>8.0557159693824598</v>
      </c>
      <c r="F68" s="105">
        <v>19.131868401319899</v>
      </c>
      <c r="G68" s="105">
        <v>9.0303689972667698</v>
      </c>
      <c r="H68" s="105">
        <v>4.9075531759758402</v>
      </c>
      <c r="I68" s="105">
        <v>-3.98782973128601</v>
      </c>
      <c r="J68" s="105">
        <v>31.503033567146598</v>
      </c>
      <c r="K68" s="105">
        <v>31.835263573668598</v>
      </c>
      <c r="L68" s="105">
        <v>-15.1331900964277</v>
      </c>
      <c r="M68" s="134"/>
      <c r="N68" s="105">
        <v>25.859084263968601</v>
      </c>
    </row>
    <row r="69" spans="1:17" outlineLevel="3" x14ac:dyDescent="0.25">
      <c r="A69" t="s">
        <v>95</v>
      </c>
      <c r="B69" s="105">
        <v>3.5059027376629999</v>
      </c>
      <c r="C69" s="105">
        <v>1.02287934193776</v>
      </c>
      <c r="D69" s="105">
        <v>2.7853640215983</v>
      </c>
      <c r="E69" s="105">
        <v>0.61643279626937197</v>
      </c>
      <c r="F69" s="105">
        <v>7.0625859319413999</v>
      </c>
      <c r="G69" s="105">
        <v>-17.394010375336201</v>
      </c>
      <c r="H69" s="105">
        <v>5.4238134988961102</v>
      </c>
      <c r="I69" s="105">
        <v>-18.658433585582799</v>
      </c>
      <c r="J69" s="105">
        <v>29.161067954366601</v>
      </c>
      <c r="K69" s="105">
        <v>29.949072904117799</v>
      </c>
      <c r="L69" s="105">
        <v>-206.98050754357001</v>
      </c>
      <c r="M69" s="134"/>
      <c r="N69" s="105">
        <v>-19.5351774566107</v>
      </c>
    </row>
    <row r="70" spans="1:17" outlineLevel="3" x14ac:dyDescent="0.25">
      <c r="A70" t="s">
        <v>96</v>
      </c>
      <c r="B70" s="105">
        <v>5.0232775031471704</v>
      </c>
      <c r="C70" s="105">
        <v>3.5547131671521899</v>
      </c>
      <c r="D70" s="105">
        <v>3.2880131989782901</v>
      </c>
      <c r="E70" s="105">
        <v>5.2470366923269696</v>
      </c>
      <c r="F70" s="105">
        <v>16.511697158324299</v>
      </c>
      <c r="G70" s="105">
        <v>-45.936242584734998</v>
      </c>
      <c r="H70" s="105">
        <v>8.1539797680169404</v>
      </c>
      <c r="I70" s="105">
        <v>-49.814390586658099</v>
      </c>
      <c r="J70" s="105">
        <v>29.828737949287099</v>
      </c>
      <c r="K70" s="105">
        <v>29.601004234532599</v>
      </c>
      <c r="L70" s="105">
        <v>8.6875263057790892</v>
      </c>
      <c r="M70" s="134"/>
      <c r="N70" s="105">
        <v>212.13596577231399</v>
      </c>
    </row>
    <row r="71" spans="1:17" outlineLevel="2" x14ac:dyDescent="0.25">
      <c r="A71" t="s">
        <v>97</v>
      </c>
      <c r="B71" s="111">
        <v>4.57</v>
      </c>
      <c r="C71" s="111">
        <v>3.69</v>
      </c>
      <c r="D71" s="111">
        <v>4.32</v>
      </c>
      <c r="E71" s="111">
        <v>1.75</v>
      </c>
      <c r="F71" s="111">
        <v>12</v>
      </c>
      <c r="G71" s="111">
        <v>12</v>
      </c>
      <c r="H71" s="111">
        <v>1.5</v>
      </c>
      <c r="I71" s="111">
        <v>1.5</v>
      </c>
      <c r="J71" s="111">
        <v>14.22</v>
      </c>
      <c r="K71" s="111">
        <v>13.45</v>
      </c>
      <c r="L71" s="111">
        <f>L33/L28*100-100</f>
        <v>18.124406162430517</v>
      </c>
      <c r="M71" s="134"/>
      <c r="N71" s="111">
        <v>0</v>
      </c>
    </row>
    <row r="72" spans="1:17" outlineLevel="2" x14ac:dyDescent="0.25">
      <c r="A72" t="s">
        <v>98</v>
      </c>
      <c r="B72" s="111">
        <v>5.0999999999999996</v>
      </c>
      <c r="C72" s="111">
        <v>4.37</v>
      </c>
      <c r="D72" s="111">
        <v>4.33</v>
      </c>
      <c r="E72" s="111">
        <v>6.01</v>
      </c>
      <c r="F72" s="111">
        <v>10.15</v>
      </c>
      <c r="G72" s="111">
        <v>10.15</v>
      </c>
      <c r="H72" s="111">
        <v>3.28</v>
      </c>
      <c r="I72" s="111">
        <v>3.28</v>
      </c>
      <c r="J72" s="111">
        <v>4.75</v>
      </c>
      <c r="K72" s="111">
        <v>3.96</v>
      </c>
      <c r="L72" s="111">
        <f>L34/L29*100-100</f>
        <v>20.794562197523476</v>
      </c>
      <c r="M72" s="134"/>
      <c r="N72" s="111">
        <v>0</v>
      </c>
    </row>
    <row r="73" spans="1:17" outlineLevel="2" x14ac:dyDescent="0.25">
      <c r="A73" t="s">
        <v>99</v>
      </c>
      <c r="B73" s="112">
        <v>5.43</v>
      </c>
      <c r="C73" s="112">
        <v>5.86</v>
      </c>
      <c r="D73" s="112">
        <v>5.36</v>
      </c>
      <c r="E73" s="112">
        <v>1.55</v>
      </c>
      <c r="F73" s="112">
        <v>7.84</v>
      </c>
      <c r="G73" s="112">
        <v>7.84</v>
      </c>
      <c r="H73" s="112">
        <v>6.14</v>
      </c>
      <c r="I73" s="112">
        <v>6.14</v>
      </c>
      <c r="J73" s="112">
        <v>3.99</v>
      </c>
      <c r="K73" s="112">
        <v>6.36</v>
      </c>
      <c r="L73" s="112">
        <f>L35/L30*100-100</f>
        <v>105.97721685343683</v>
      </c>
      <c r="M73" s="134"/>
      <c r="N73" s="112">
        <v>0</v>
      </c>
    </row>
    <row r="74" spans="1:17" outlineLevel="2" x14ac:dyDescent="0.25">
      <c r="A74" t="s">
        <v>100</v>
      </c>
      <c r="B74" s="112">
        <v>5.22</v>
      </c>
      <c r="C74" s="112">
        <v>5.23</v>
      </c>
      <c r="D74" s="112">
        <v>5.28</v>
      </c>
      <c r="E74" s="112">
        <v>3.85</v>
      </c>
      <c r="F74" s="112">
        <v>8.44</v>
      </c>
      <c r="G74" s="112">
        <v>8.44</v>
      </c>
      <c r="H74" s="112">
        <v>6.47</v>
      </c>
      <c r="I74" s="112">
        <v>6.47</v>
      </c>
      <c r="J74" s="112">
        <v>4.71</v>
      </c>
      <c r="K74" s="112">
        <v>6.9</v>
      </c>
      <c r="L74" s="112">
        <f>L36/L31*100-100</f>
        <v>3.2401811924276984</v>
      </c>
      <c r="M74" s="134"/>
      <c r="N74" s="112">
        <v>0</v>
      </c>
      <c r="O74" s="305"/>
      <c r="P74" s="401"/>
    </row>
    <row r="75" spans="1:17" outlineLevel="1" x14ac:dyDescent="0.25">
      <c r="A75" t="s">
        <v>302</v>
      </c>
      <c r="B75" s="112">
        <v>5.25</v>
      </c>
      <c r="C75" s="112">
        <v>5.16</v>
      </c>
      <c r="D75" s="112">
        <v>9.1199999999999992</v>
      </c>
      <c r="E75" s="112">
        <v>3.93</v>
      </c>
      <c r="F75" s="112">
        <v>9.7799999999999994</v>
      </c>
      <c r="G75" s="112">
        <v>9.7799999999999994</v>
      </c>
      <c r="H75" s="112">
        <v>7.03</v>
      </c>
      <c r="I75" s="112">
        <v>7.03</v>
      </c>
      <c r="J75" s="112">
        <v>6.02</v>
      </c>
      <c r="K75" s="112">
        <v>7.94</v>
      </c>
      <c r="L75" s="112">
        <f>L38/L33*100-100</f>
        <v>-9.5714427008080065</v>
      </c>
      <c r="M75" s="134"/>
      <c r="N75" s="112">
        <v>0</v>
      </c>
      <c r="O75" s="305"/>
      <c r="P75" s="382"/>
      <c r="Q75" s="103"/>
    </row>
    <row r="76" spans="1:17" outlineLevel="1" x14ac:dyDescent="0.25">
      <c r="A76" t="s">
        <v>303</v>
      </c>
      <c r="B76" s="112">
        <v>5.26</v>
      </c>
      <c r="C76" s="112">
        <v>5.24</v>
      </c>
      <c r="D76" s="112">
        <v>7.92</v>
      </c>
      <c r="E76" s="112">
        <v>3.08</v>
      </c>
      <c r="F76" s="112">
        <v>10.11</v>
      </c>
      <c r="G76" s="112">
        <v>10.11</v>
      </c>
      <c r="H76" s="112">
        <v>7.44</v>
      </c>
      <c r="I76" s="112">
        <v>7.44</v>
      </c>
      <c r="J76" s="112">
        <v>6.36</v>
      </c>
      <c r="K76" s="112">
        <v>8.31</v>
      </c>
      <c r="L76" s="112">
        <f t="shared" ref="L76:L78" si="94">L39/L34*100-100</f>
        <v>-9.1190314938013302</v>
      </c>
      <c r="M76" s="134"/>
      <c r="N76" s="112">
        <v>0</v>
      </c>
      <c r="O76" s="305"/>
      <c r="P76" s="382"/>
      <c r="Q76" s="103"/>
    </row>
    <row r="77" spans="1:17" outlineLevel="1" x14ac:dyDescent="0.25">
      <c r="A77" t="s">
        <v>304</v>
      </c>
      <c r="B77" s="112">
        <v>5.31</v>
      </c>
      <c r="C77" s="112">
        <v>5.33</v>
      </c>
      <c r="D77" s="112">
        <v>7.07</v>
      </c>
      <c r="E77" s="112">
        <v>2.08</v>
      </c>
      <c r="F77" s="112">
        <v>10.42</v>
      </c>
      <c r="G77" s="112">
        <v>10.42</v>
      </c>
      <c r="H77" s="112">
        <v>7.73</v>
      </c>
      <c r="I77" s="112">
        <v>7.73</v>
      </c>
      <c r="J77" s="112">
        <v>6.64</v>
      </c>
      <c r="K77" s="112">
        <v>9.5299999999999994</v>
      </c>
      <c r="L77" s="112">
        <f t="shared" si="94"/>
        <v>-44.954934452521478</v>
      </c>
      <c r="M77" s="134"/>
      <c r="N77" s="112">
        <v>0</v>
      </c>
      <c r="O77" s="305"/>
      <c r="P77" s="382"/>
      <c r="Q77" s="103"/>
    </row>
    <row r="78" spans="1:17" outlineLevel="1" x14ac:dyDescent="0.25">
      <c r="A78" t="s">
        <v>305</v>
      </c>
      <c r="B78" s="112">
        <v>5.14</v>
      </c>
      <c r="C78" s="112">
        <v>5.0999999999999996</v>
      </c>
      <c r="D78" s="112">
        <v>8.3800000000000008</v>
      </c>
      <c r="E78" s="112">
        <v>1.4</v>
      </c>
      <c r="F78" s="112">
        <v>9.3800000000000008</v>
      </c>
      <c r="G78" s="112">
        <v>9.3800000000000008</v>
      </c>
      <c r="H78" s="112">
        <v>7.69</v>
      </c>
      <c r="I78" s="112">
        <v>7.69</v>
      </c>
      <c r="J78" s="112">
        <v>7.03</v>
      </c>
      <c r="K78" s="112">
        <v>8.77</v>
      </c>
      <c r="L78" s="112">
        <f t="shared" si="94"/>
        <v>19.829722833342828</v>
      </c>
      <c r="M78" s="134"/>
      <c r="N78" s="112">
        <v>0</v>
      </c>
      <c r="O78" s="305"/>
      <c r="P78" s="382"/>
      <c r="Q78" s="103"/>
    </row>
    <row r="79" spans="1:17" x14ac:dyDescent="0.25">
      <c r="A79" s="142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42"/>
      <c r="N79" s="123"/>
      <c r="O79" s="142"/>
    </row>
    <row r="81" spans="1:21" x14ac:dyDescent="0.25">
      <c r="A81" s="115" t="s">
        <v>114</v>
      </c>
    </row>
    <row r="82" spans="1:21" x14ac:dyDescent="0.25">
      <c r="B82" s="115" t="s">
        <v>54</v>
      </c>
      <c r="C82" s="115" t="s">
        <v>55</v>
      </c>
      <c r="D82" s="115" t="s">
        <v>56</v>
      </c>
      <c r="E82" s="115" t="s">
        <v>57</v>
      </c>
      <c r="F82" s="115" t="s">
        <v>58</v>
      </c>
      <c r="G82" s="115" t="s">
        <v>59</v>
      </c>
      <c r="H82" s="115" t="s">
        <v>60</v>
      </c>
      <c r="I82" s="115" t="s">
        <v>61</v>
      </c>
      <c r="J82" s="115" t="s">
        <v>62</v>
      </c>
      <c r="K82" s="115" t="s">
        <v>63</v>
      </c>
      <c r="L82" s="115" t="s">
        <v>102</v>
      </c>
      <c r="N82" s="115" t="s">
        <v>103</v>
      </c>
      <c r="O82" s="115" t="s">
        <v>104</v>
      </c>
      <c r="P82" s="115" t="s">
        <v>105</v>
      </c>
      <c r="Q82" s="115" t="s">
        <v>106</v>
      </c>
      <c r="R82" s="115" t="s">
        <v>107</v>
      </c>
      <c r="S82" s="115" t="s">
        <v>108</v>
      </c>
      <c r="T82" s="115" t="s">
        <v>109</v>
      </c>
      <c r="U82" s="115" t="s">
        <v>110</v>
      </c>
    </row>
    <row r="83" spans="1:21" hidden="1" outlineLevel="1" x14ac:dyDescent="0.25">
      <c r="A83" t="s">
        <v>77</v>
      </c>
      <c r="B83" s="133">
        <f t="shared" ref="B83:B117" si="95">B8/B3*100-100</f>
        <v>5.0083608532794983</v>
      </c>
      <c r="C83" s="133">
        <f t="shared" ref="C83:L83" si="96">C8/C3*100-100</f>
        <v>4.9267745833945469</v>
      </c>
      <c r="D83" s="133">
        <f t="shared" si="96"/>
        <v>8.0768534658103022</v>
      </c>
      <c r="E83" s="133">
        <f t="shared" si="96"/>
        <v>2.6825449012755058</v>
      </c>
      <c r="F83" s="133">
        <f t="shared" si="96"/>
        <v>2.0378960287003025</v>
      </c>
      <c r="G83" s="133">
        <f t="shared" si="96"/>
        <v>-8.5603710957962136</v>
      </c>
      <c r="H83" s="133">
        <f t="shared" si="96"/>
        <v>6.4753810810796324</v>
      </c>
      <c r="I83" s="133">
        <f t="shared" si="96"/>
        <v>-4.5837898230560512</v>
      </c>
      <c r="J83" s="133">
        <f t="shared" si="96"/>
        <v>8.3382562285903674</v>
      </c>
      <c r="K83" s="133">
        <f t="shared" si="96"/>
        <v>4.8163910672147665</v>
      </c>
      <c r="L83" s="133">
        <f t="shared" si="96"/>
        <v>13.895408109597085</v>
      </c>
      <c r="M83" s="133"/>
      <c r="N83" s="133">
        <f t="shared" ref="N83:U92" si="97">N8/N3*100-100</f>
        <v>-41.133769764903391</v>
      </c>
      <c r="O83" s="133">
        <f t="shared" si="97"/>
        <v>5.0083608532794415</v>
      </c>
      <c r="P83" s="133">
        <f t="shared" si="97"/>
        <v>4.7647930355206256</v>
      </c>
      <c r="Q83" s="133">
        <f t="shared" si="97"/>
        <v>4.9889778452670868</v>
      </c>
      <c r="R83" s="133">
        <f t="shared" si="97"/>
        <v>4.762621089611585</v>
      </c>
      <c r="S83" s="133">
        <f t="shared" si="97"/>
        <v>4.7690163866377162</v>
      </c>
      <c r="T83" s="133">
        <f t="shared" si="97"/>
        <v>1.4580905079024831</v>
      </c>
      <c r="U83" s="133">
        <f t="shared" si="97"/>
        <v>5.8703606310059229</v>
      </c>
    </row>
    <row r="84" spans="1:21" hidden="1" outlineLevel="1" x14ac:dyDescent="0.25">
      <c r="A84" t="s">
        <v>78</v>
      </c>
      <c r="B84" s="133">
        <f t="shared" si="95"/>
        <v>5.0125517683494962</v>
      </c>
      <c r="C84" s="133">
        <f t="shared" ref="C84:L84" si="98">C9/C4*100-100</f>
        <v>4.940235166574297</v>
      </c>
      <c r="D84" s="133">
        <f t="shared" si="98"/>
        <v>8.5328294077265241</v>
      </c>
      <c r="E84" s="133">
        <f t="shared" si="98"/>
        <v>-1.9306208335601269</v>
      </c>
      <c r="F84" s="133">
        <f t="shared" si="98"/>
        <v>3.2578896094121603</v>
      </c>
      <c r="G84" s="133">
        <f t="shared" si="98"/>
        <v>3.1085034007242314</v>
      </c>
      <c r="H84" s="133">
        <f t="shared" si="98"/>
        <v>6.0823263652046649</v>
      </c>
      <c r="I84" s="133">
        <f t="shared" si="98"/>
        <v>5.9288539612606144</v>
      </c>
      <c r="J84" s="133">
        <f t="shared" si="98"/>
        <v>2.7092279439228264</v>
      </c>
      <c r="K84" s="133">
        <f t="shared" si="98"/>
        <v>0.21045347366757028</v>
      </c>
      <c r="L84" s="133">
        <f t="shared" si="98"/>
        <v>1.7620265076993178</v>
      </c>
      <c r="M84" s="133"/>
      <c r="N84" s="133">
        <f t="shared" si="97"/>
        <v>10.202951419557579</v>
      </c>
      <c r="O84" s="133">
        <f t="shared" si="97"/>
        <v>5.0125517683498941</v>
      </c>
      <c r="P84" s="133">
        <f t="shared" si="97"/>
        <v>4.5368161944739427</v>
      </c>
      <c r="Q84" s="133">
        <f t="shared" si="97"/>
        <v>5.011975408353166</v>
      </c>
      <c r="R84" s="133">
        <f t="shared" si="97"/>
        <v>4.1307014695793072</v>
      </c>
      <c r="S84" s="133">
        <f t="shared" si="97"/>
        <v>5.3445162778683653</v>
      </c>
      <c r="T84" s="133">
        <f t="shared" si="97"/>
        <v>3.2452834168998095</v>
      </c>
      <c r="U84" s="133">
        <f t="shared" si="97"/>
        <v>6.0693753526148981</v>
      </c>
    </row>
    <row r="85" spans="1:21" hidden="1" outlineLevel="1" x14ac:dyDescent="0.25">
      <c r="A85" t="s">
        <v>79</v>
      </c>
      <c r="B85" s="133">
        <f t="shared" si="95"/>
        <v>5.0647633275738144</v>
      </c>
      <c r="C85" s="133">
        <f t="shared" ref="C85:L85" si="99">C10/C5*100-100</f>
        <v>4.9125254947384178</v>
      </c>
      <c r="D85" s="133">
        <f t="shared" si="99"/>
        <v>6.0372173257999862</v>
      </c>
      <c r="E85" s="133">
        <f t="shared" si="99"/>
        <v>3.4501760900067922</v>
      </c>
      <c r="F85" s="133">
        <f t="shared" si="99"/>
        <v>8.7419354228521371</v>
      </c>
      <c r="G85" s="133">
        <f t="shared" si="99"/>
        <v>19.93770876453307</v>
      </c>
      <c r="H85" s="133">
        <f t="shared" si="99"/>
        <v>5.5757637673111731</v>
      </c>
      <c r="I85" s="133">
        <f t="shared" si="99"/>
        <v>16.445556703384767</v>
      </c>
      <c r="J85" s="133">
        <f t="shared" si="99"/>
        <v>16.395355321942006</v>
      </c>
      <c r="K85" s="133">
        <f t="shared" si="99"/>
        <v>15.425849151285774</v>
      </c>
      <c r="L85" s="133">
        <f t="shared" si="99"/>
        <v>-24.312583736176236</v>
      </c>
      <c r="M85" s="133"/>
      <c r="N85" s="133">
        <f t="shared" si="97"/>
        <v>-0.67050245171998313</v>
      </c>
      <c r="O85" s="133">
        <f t="shared" si="97"/>
        <v>5.0647633275738002</v>
      </c>
      <c r="P85" s="133">
        <f t="shared" si="97"/>
        <v>5.5344177357012967</v>
      </c>
      <c r="Q85" s="133">
        <f t="shared" si="97"/>
        <v>4.9351587130073113</v>
      </c>
      <c r="R85" s="133">
        <f t="shared" si="97"/>
        <v>4.7525265270331118</v>
      </c>
      <c r="S85" s="133">
        <f t="shared" si="97"/>
        <v>7.0816688431385444</v>
      </c>
      <c r="T85" s="133">
        <f t="shared" si="97"/>
        <v>9.4702257738019284</v>
      </c>
      <c r="U85" s="133">
        <f t="shared" si="97"/>
        <v>6.2828489387028412</v>
      </c>
    </row>
    <row r="86" spans="1:21" hidden="1" outlineLevel="1" x14ac:dyDescent="0.25">
      <c r="A86" t="s">
        <v>80</v>
      </c>
      <c r="B86" s="133">
        <f t="shared" si="95"/>
        <v>5.1897444678127442</v>
      </c>
      <c r="C86" s="133">
        <f t="shared" ref="C86:L86" si="100">C11/C6*100-100</f>
        <v>4.9860880768702174</v>
      </c>
      <c r="D86" s="133">
        <f t="shared" si="100"/>
        <v>5.2615747015417753</v>
      </c>
      <c r="E86" s="133">
        <f t="shared" si="100"/>
        <v>3.7917460789736737</v>
      </c>
      <c r="F86" s="133">
        <f t="shared" si="100"/>
        <v>8.9572682483322268</v>
      </c>
      <c r="G86" s="133">
        <f t="shared" si="100"/>
        <v>9.4855719824291214</v>
      </c>
      <c r="H86" s="133">
        <f t="shared" si="100"/>
        <v>6.6162838513626809</v>
      </c>
      <c r="I86" s="133">
        <f t="shared" si="100"/>
        <v>7.1332367979535292</v>
      </c>
      <c r="J86" s="133">
        <f t="shared" si="100"/>
        <v>8.4878630294918906</v>
      </c>
      <c r="K86" s="133">
        <f t="shared" si="100"/>
        <v>11.865443886393081</v>
      </c>
      <c r="L86" s="133">
        <f t="shared" si="100"/>
        <v>0.22525454034413883</v>
      </c>
      <c r="M86" s="133"/>
      <c r="N86" s="133">
        <f t="shared" si="97"/>
        <v>-42.989439937260698</v>
      </c>
      <c r="O86" s="133">
        <f t="shared" si="97"/>
        <v>5.1897444678122895</v>
      </c>
      <c r="P86" s="133">
        <f t="shared" si="97"/>
        <v>5.6226569857181516</v>
      </c>
      <c r="Q86" s="133">
        <f t="shared" si="97"/>
        <v>4.9917889589961533</v>
      </c>
      <c r="R86" s="133">
        <f t="shared" si="97"/>
        <v>4.7954164406170463</v>
      </c>
      <c r="S86" s="133">
        <f t="shared" si="97"/>
        <v>7.2644008639507547</v>
      </c>
      <c r="T86" s="133">
        <f t="shared" si="97"/>
        <v>9.024632923745159</v>
      </c>
      <c r="U86" s="133">
        <f t="shared" si="97"/>
        <v>6.6822011735454936</v>
      </c>
    </row>
    <row r="87" spans="1:21" collapsed="1" x14ac:dyDescent="0.25">
      <c r="A87" s="115">
        <v>2017</v>
      </c>
      <c r="B87" s="140">
        <f t="shared" si="95"/>
        <v>5.0697859013491922</v>
      </c>
      <c r="C87" s="140">
        <f t="shared" ref="C87:L87" si="101">C12/C7*100-100</f>
        <v>4.9415812630957845</v>
      </c>
      <c r="D87" s="140">
        <f t="shared" si="101"/>
        <v>6.9304501915217145</v>
      </c>
      <c r="E87" s="140">
        <f t="shared" si="101"/>
        <v>2.1247282870345146</v>
      </c>
      <c r="F87" s="140">
        <f t="shared" si="101"/>
        <v>5.7895859029936787</v>
      </c>
      <c r="G87" s="140">
        <f t="shared" si="101"/>
        <v>7.1366743694418062</v>
      </c>
      <c r="H87" s="140">
        <f t="shared" si="101"/>
        <v>6.1833857971296311</v>
      </c>
      <c r="I87" s="140">
        <f t="shared" si="101"/>
        <v>6.8397520087887926</v>
      </c>
      <c r="J87" s="140">
        <f t="shared" si="101"/>
        <v>8.8972921760051662</v>
      </c>
      <c r="K87" s="140">
        <f t="shared" si="101"/>
        <v>8.0679462489725324</v>
      </c>
      <c r="L87" s="140">
        <f t="shared" si="101"/>
        <v>-4.8849964403834889</v>
      </c>
      <c r="M87" s="140"/>
      <c r="N87" s="140">
        <f t="shared" si="97"/>
        <v>-8.0687699833522259</v>
      </c>
      <c r="O87" s="140">
        <f t="shared" si="97"/>
        <v>5.0697859013491495</v>
      </c>
      <c r="P87" s="140">
        <f t="shared" si="97"/>
        <v>5.1312506378688596</v>
      </c>
      <c r="Q87" s="140">
        <f t="shared" si="97"/>
        <v>4.9816357272511453</v>
      </c>
      <c r="R87" s="140">
        <f t="shared" si="97"/>
        <v>4.6133164349663218</v>
      </c>
      <c r="S87" s="140">
        <f t="shared" si="97"/>
        <v>6.1539740162146188</v>
      </c>
      <c r="T87" s="140">
        <f t="shared" si="97"/>
        <v>5.9024092541472868</v>
      </c>
      <c r="U87" s="140">
        <f t="shared" si="97"/>
        <v>6.238414946052842</v>
      </c>
    </row>
    <row r="88" spans="1:21" hidden="1" outlineLevel="1" x14ac:dyDescent="0.25">
      <c r="A88" t="s">
        <v>81</v>
      </c>
      <c r="B88" s="133">
        <f t="shared" si="95"/>
        <v>5.0691202190075444</v>
      </c>
      <c r="C88" s="133">
        <f t="shared" ref="C88:L88" si="102">C13/C8*100-100</f>
        <v>4.9567562564463969</v>
      </c>
      <c r="D88" s="133">
        <f t="shared" si="102"/>
        <v>8.1461022486049046</v>
      </c>
      <c r="E88" s="133">
        <f t="shared" si="102"/>
        <v>2.7330180584498152</v>
      </c>
      <c r="F88" s="133">
        <f t="shared" si="102"/>
        <v>14.126392767479516</v>
      </c>
      <c r="G88" s="133">
        <f t="shared" si="102"/>
        <v>2.6060760962360803</v>
      </c>
      <c r="H88" s="133">
        <f t="shared" si="102"/>
        <v>6.6541406022764704</v>
      </c>
      <c r="I88" s="133">
        <f t="shared" si="102"/>
        <v>-4.1119008386403095</v>
      </c>
      <c r="J88" s="133">
        <f t="shared" si="102"/>
        <v>5.7587562741398131</v>
      </c>
      <c r="K88" s="133">
        <f t="shared" si="102"/>
        <v>12.544299180082803</v>
      </c>
      <c r="L88" s="133">
        <f t="shared" si="102"/>
        <v>13.796596606150871</v>
      </c>
      <c r="M88" s="133"/>
      <c r="N88" s="133">
        <f t="shared" si="97"/>
        <v>43.900451430187303</v>
      </c>
      <c r="O88" s="133">
        <f t="shared" si="97"/>
        <v>5.0691202190075444</v>
      </c>
      <c r="P88" s="133">
        <f t="shared" si="97"/>
        <v>5.8607773775623713</v>
      </c>
      <c r="Q88" s="133">
        <f t="shared" si="97"/>
        <v>5.0215872011833085</v>
      </c>
      <c r="R88" s="133">
        <f t="shared" si="97"/>
        <v>4.8014431602753262</v>
      </c>
      <c r="S88" s="133">
        <f t="shared" si="97"/>
        <v>7.9205281446509161</v>
      </c>
      <c r="T88" s="133">
        <f t="shared" si="97"/>
        <v>13.558377940377312</v>
      </c>
      <c r="U88" s="133">
        <f t="shared" si="97"/>
        <v>6.1233156829491975</v>
      </c>
    </row>
    <row r="89" spans="1:21" hidden="1" outlineLevel="1" x14ac:dyDescent="0.25">
      <c r="A89" t="s">
        <v>82</v>
      </c>
      <c r="B89" s="133">
        <f t="shared" si="95"/>
        <v>5.2694166260462936</v>
      </c>
      <c r="C89" s="133">
        <f t="shared" ref="C89:L89" si="103">C14/C9*100-100</f>
        <v>5.1722600097165525</v>
      </c>
      <c r="D89" s="133">
        <f t="shared" si="103"/>
        <v>8.8132191229812804</v>
      </c>
      <c r="E89" s="133">
        <f t="shared" si="103"/>
        <v>5.2187421460755843</v>
      </c>
      <c r="F89" s="133">
        <f t="shared" si="103"/>
        <v>10.971578111011809</v>
      </c>
      <c r="G89" s="133">
        <f t="shared" si="103"/>
        <v>-20.345644166750247</v>
      </c>
      <c r="H89" s="133">
        <f t="shared" si="103"/>
        <v>7.513990246204699</v>
      </c>
      <c r="I89" s="133">
        <f t="shared" si="103"/>
        <v>-22.827468240955909</v>
      </c>
      <c r="J89" s="133">
        <f t="shared" si="103"/>
        <v>7.4244070728158675</v>
      </c>
      <c r="K89" s="133">
        <f t="shared" si="103"/>
        <v>15.19999376296208</v>
      </c>
      <c r="L89" s="133">
        <f t="shared" si="103"/>
        <v>42.53298512144147</v>
      </c>
      <c r="M89" s="133"/>
      <c r="N89" s="133">
        <f t="shared" si="97"/>
        <v>27.665394767780896</v>
      </c>
      <c r="O89" s="133">
        <f t="shared" si="97"/>
        <v>5.2694166260454693</v>
      </c>
      <c r="P89" s="133">
        <f t="shared" si="97"/>
        <v>5.4334896547997289</v>
      </c>
      <c r="Q89" s="133">
        <f t="shared" si="97"/>
        <v>5.2474037425856608</v>
      </c>
      <c r="R89" s="133">
        <f t="shared" si="97"/>
        <v>5.2439772955097226</v>
      </c>
      <c r="S89" s="133">
        <f t="shared" si="97"/>
        <v>5.8060578605797701</v>
      </c>
      <c r="T89" s="133">
        <f t="shared" si="97"/>
        <v>8.3323257002377176</v>
      </c>
      <c r="U89" s="133">
        <f t="shared" si="97"/>
        <v>4.9569701264635171</v>
      </c>
    </row>
    <row r="90" spans="1:21" hidden="1" outlineLevel="1" x14ac:dyDescent="0.25">
      <c r="A90" t="s">
        <v>83</v>
      </c>
      <c r="B90" s="133">
        <f t="shared" si="95"/>
        <v>5.1731951717686115</v>
      </c>
      <c r="C90" s="133">
        <f t="shared" ref="C90:L90" si="104">C15/C10*100-100</f>
        <v>5.0019764477440987</v>
      </c>
      <c r="D90" s="133">
        <f t="shared" si="104"/>
        <v>8.6649431535689416</v>
      </c>
      <c r="E90" s="133">
        <f t="shared" si="104"/>
        <v>6.2570620405093251</v>
      </c>
      <c r="F90" s="133">
        <f t="shared" si="104"/>
        <v>10.242819639945949</v>
      </c>
      <c r="G90" s="133">
        <f t="shared" si="104"/>
        <v>17.122547514638242</v>
      </c>
      <c r="H90" s="133">
        <f t="shared" si="104"/>
        <v>5.1369332341421341</v>
      </c>
      <c r="I90" s="133">
        <f t="shared" si="104"/>
        <v>11.698027122993238</v>
      </c>
      <c r="J90" s="133">
        <f t="shared" si="104"/>
        <v>8.2987804864570052</v>
      </c>
      <c r="K90" s="133">
        <f t="shared" si="104"/>
        <v>14.160101819405142</v>
      </c>
      <c r="L90" s="133">
        <f t="shared" si="104"/>
        <v>-1.1770467018238122</v>
      </c>
      <c r="M90" s="133"/>
      <c r="N90" s="133">
        <f t="shared" si="97"/>
        <v>50.054893935213187</v>
      </c>
      <c r="O90" s="133">
        <f t="shared" si="97"/>
        <v>5.1731951717677731</v>
      </c>
      <c r="P90" s="133">
        <f t="shared" si="97"/>
        <v>5.7984646982169181</v>
      </c>
      <c r="Q90" s="133">
        <f t="shared" si="97"/>
        <v>5.0764638863820721</v>
      </c>
      <c r="R90" s="133">
        <f t="shared" si="97"/>
        <v>5.2198558372019903</v>
      </c>
      <c r="S90" s="133">
        <f t="shared" si="97"/>
        <v>6.9185444026265088</v>
      </c>
      <c r="T90" s="133">
        <f t="shared" si="97"/>
        <v>10.733141722468403</v>
      </c>
      <c r="U90" s="133">
        <f t="shared" si="97"/>
        <v>5.6045460929357489</v>
      </c>
    </row>
    <row r="91" spans="1:21" hidden="1" outlineLevel="1" x14ac:dyDescent="0.25">
      <c r="A91" t="s">
        <v>84</v>
      </c>
      <c r="B91" s="133">
        <f t="shared" si="95"/>
        <v>5.1813135093302662</v>
      </c>
      <c r="C91" s="133">
        <f t="shared" ref="C91:L91" si="105">C16/C11*100-100</f>
        <v>5.0801436661800778</v>
      </c>
      <c r="D91" s="133">
        <f t="shared" si="105"/>
        <v>10.875497324788455</v>
      </c>
      <c r="E91" s="133">
        <f t="shared" si="105"/>
        <v>4.6197217388207719</v>
      </c>
      <c r="F91" s="133">
        <f t="shared" si="105"/>
        <v>12.660587587677895</v>
      </c>
      <c r="G91" s="133">
        <f t="shared" si="105"/>
        <v>-12.432488912091515</v>
      </c>
      <c r="H91" s="133">
        <f t="shared" si="105"/>
        <v>8.1001961808396743</v>
      </c>
      <c r="I91" s="133">
        <f t="shared" si="105"/>
        <v>-15.977136899771168</v>
      </c>
      <c r="J91" s="133">
        <f t="shared" si="105"/>
        <v>4.6304987546650977</v>
      </c>
      <c r="K91" s="133">
        <f t="shared" si="105"/>
        <v>7.3730889258371946</v>
      </c>
      <c r="L91" s="133">
        <f t="shared" si="105"/>
        <v>-104.48093689621682</v>
      </c>
      <c r="M91" s="133"/>
      <c r="N91" s="133">
        <f t="shared" si="97"/>
        <v>830.55098250534309</v>
      </c>
      <c r="O91" s="133">
        <f t="shared" si="97"/>
        <v>5.1813135093302947</v>
      </c>
      <c r="P91" s="133">
        <f t="shared" si="97"/>
        <v>5.4567470693292108</v>
      </c>
      <c r="Q91" s="133">
        <f t="shared" si="97"/>
        <v>5.2003800799062674</v>
      </c>
      <c r="R91" s="133">
        <f t="shared" si="97"/>
        <v>5.106272383125841</v>
      </c>
      <c r="S91" s="133">
        <f t="shared" si="97"/>
        <v>6.1362900417538668</v>
      </c>
      <c r="T91" s="133">
        <f t="shared" si="97"/>
        <v>9.4474101387309872</v>
      </c>
      <c r="U91" s="133">
        <f t="shared" si="97"/>
        <v>5.0170850411548571</v>
      </c>
    </row>
    <row r="92" spans="1:21" collapsed="1" x14ac:dyDescent="0.25">
      <c r="A92" s="115">
        <v>2018</v>
      </c>
      <c r="B92" s="140">
        <f t="shared" si="95"/>
        <v>5.1742915395502678</v>
      </c>
      <c r="C92" s="140">
        <f t="shared" ref="C92:L92" si="106">C17/C12*100-100</f>
        <v>5.0529068794576091</v>
      </c>
      <c r="D92" s="140">
        <f t="shared" si="106"/>
        <v>9.1470744518726406</v>
      </c>
      <c r="E92" s="140">
        <f t="shared" si="106"/>
        <v>4.8207252971132419</v>
      </c>
      <c r="F92" s="140">
        <f t="shared" si="106"/>
        <v>11.955781328302109</v>
      </c>
      <c r="G92" s="140">
        <f t="shared" si="106"/>
        <v>-5.8804897061077668</v>
      </c>
      <c r="H92" s="140">
        <f t="shared" si="106"/>
        <v>6.839614434228622</v>
      </c>
      <c r="I92" s="140">
        <f t="shared" si="106"/>
        <v>-10.058855476537303</v>
      </c>
      <c r="J92" s="140">
        <f t="shared" si="106"/>
        <v>6.5141473814987876</v>
      </c>
      <c r="K92" s="140">
        <f t="shared" si="106"/>
        <v>12.136016142208234</v>
      </c>
      <c r="L92" s="140">
        <f t="shared" si="106"/>
        <v>55.551782523695948</v>
      </c>
      <c r="M92" s="140"/>
      <c r="N92" s="140">
        <f t="shared" si="97"/>
        <v>5.6846619024487808</v>
      </c>
      <c r="O92" s="140">
        <f t="shared" si="97"/>
        <v>5.1742915395498414</v>
      </c>
      <c r="P92" s="140">
        <f t="shared" si="97"/>
        <v>5.6330017174785638</v>
      </c>
      <c r="Q92" s="140">
        <f t="shared" si="97"/>
        <v>5.1368912433930092</v>
      </c>
      <c r="R92" s="140">
        <f t="shared" si="97"/>
        <v>5.0971000163083175</v>
      </c>
      <c r="S92" s="140">
        <f t="shared" si="97"/>
        <v>6.6758459431316624</v>
      </c>
      <c r="T92" s="140">
        <f t="shared" si="97"/>
        <v>10.444521070761482</v>
      </c>
      <c r="U92" s="140">
        <f t="shared" si="97"/>
        <v>5.4148428292818664</v>
      </c>
    </row>
    <row r="93" spans="1:21" hidden="1" outlineLevel="1" x14ac:dyDescent="0.25">
      <c r="A93" t="s">
        <v>85</v>
      </c>
      <c r="B93" s="133">
        <f t="shared" si="95"/>
        <v>5.0619572797427423</v>
      </c>
      <c r="C93" s="133">
        <f t="shared" ref="C93:L93" si="107">C18/C13*100-100</f>
        <v>5.0170360742204565</v>
      </c>
      <c r="D93" s="133">
        <f t="shared" si="107"/>
        <v>16.958970625178324</v>
      </c>
      <c r="E93" s="133">
        <f t="shared" si="107"/>
        <v>5.2576785062794045</v>
      </c>
      <c r="F93" s="133">
        <f t="shared" si="107"/>
        <v>3.9776337180307735</v>
      </c>
      <c r="G93" s="133">
        <f t="shared" si="107"/>
        <v>-2.5632249650567616</v>
      </c>
      <c r="H93" s="133">
        <f t="shared" si="107"/>
        <v>5.7805155335338441</v>
      </c>
      <c r="I93" s="133">
        <f t="shared" si="107"/>
        <v>-0.8737559553302674</v>
      </c>
      <c r="J93" s="133">
        <f t="shared" si="107"/>
        <v>-1.0558203727249662</v>
      </c>
      <c r="K93" s="133">
        <f t="shared" si="107"/>
        <v>-5.7977595639074053</v>
      </c>
      <c r="L93" s="133">
        <f t="shared" si="107"/>
        <v>-10.53085716747961</v>
      </c>
      <c r="M93" s="133"/>
      <c r="N93" s="133">
        <f t="shared" ref="N93:U102" si="108">N18/N13*100-100</f>
        <v>-44.978555631113537</v>
      </c>
      <c r="O93" s="133">
        <f t="shared" si="108"/>
        <v>5.0619572797431829</v>
      </c>
      <c r="P93" s="133">
        <f t="shared" si="108"/>
        <v>5.1832593308113672</v>
      </c>
      <c r="Q93" s="133">
        <f t="shared" si="108"/>
        <v>5.2670059619665039</v>
      </c>
      <c r="R93" s="133">
        <f t="shared" si="108"/>
        <v>5.2661264355777604</v>
      </c>
      <c r="S93" s="133">
        <f t="shared" si="108"/>
        <v>5.0267907874948605</v>
      </c>
      <c r="T93" s="133">
        <f t="shared" si="108"/>
        <v>3.6862374935791991</v>
      </c>
      <c r="U93" s="133">
        <f t="shared" si="108"/>
        <v>5.4840667517638764</v>
      </c>
    </row>
    <row r="94" spans="1:21" hidden="1" outlineLevel="1" x14ac:dyDescent="0.25">
      <c r="A94" t="s">
        <v>86</v>
      </c>
      <c r="B94" s="133">
        <f t="shared" si="95"/>
        <v>5.0525709481404704</v>
      </c>
      <c r="C94" s="133">
        <f t="shared" ref="C94:L94" si="109">C19/C14*100-100</f>
        <v>5.180169060163891</v>
      </c>
      <c r="D94" s="133">
        <f t="shared" si="109"/>
        <v>15.280932327761548</v>
      </c>
      <c r="E94" s="133">
        <f t="shared" si="109"/>
        <v>8.2351164070377507</v>
      </c>
      <c r="F94" s="133">
        <f t="shared" si="109"/>
        <v>2.5778943942851527</v>
      </c>
      <c r="G94" s="133">
        <f t="shared" si="109"/>
        <v>-7.4738486781800475</v>
      </c>
      <c r="H94" s="133">
        <f t="shared" si="109"/>
        <v>6.1006341649038944</v>
      </c>
      <c r="I94" s="133">
        <f t="shared" si="109"/>
        <v>-4.296306820766489</v>
      </c>
      <c r="J94" s="133">
        <f t="shared" si="109"/>
        <v>-1.2276565241880348</v>
      </c>
      <c r="K94" s="133">
        <f t="shared" si="109"/>
        <v>-5.8708440333430048</v>
      </c>
      <c r="L94" s="133">
        <f t="shared" si="109"/>
        <v>-27.332902350524506</v>
      </c>
      <c r="M94" s="133"/>
      <c r="N94" s="133">
        <f t="shared" si="108"/>
        <v>-1.746712605305305</v>
      </c>
      <c r="O94" s="133">
        <f t="shared" si="108"/>
        <v>5.0525709481400867</v>
      </c>
      <c r="P94" s="133">
        <f t="shared" si="108"/>
        <v>5.3356391489690651</v>
      </c>
      <c r="Q94" s="133">
        <f t="shared" si="108"/>
        <v>5.3956959308685555</v>
      </c>
      <c r="R94" s="133">
        <f t="shared" si="108"/>
        <v>5.7350626217088347</v>
      </c>
      <c r="S94" s="133">
        <f t="shared" si="108"/>
        <v>4.5545716731583354</v>
      </c>
      <c r="T94" s="133">
        <f t="shared" si="108"/>
        <v>1.9550342608168449</v>
      </c>
      <c r="U94" s="133">
        <f t="shared" si="108"/>
        <v>5.4563837097031325</v>
      </c>
    </row>
    <row r="95" spans="1:21" hidden="1" outlineLevel="1" x14ac:dyDescent="0.25">
      <c r="A95" t="s">
        <v>87</v>
      </c>
      <c r="B95" s="133">
        <f t="shared" si="95"/>
        <v>5.0098307504562882</v>
      </c>
      <c r="C95" s="133">
        <f t="shared" ref="C95:L95" si="110">C20/C15*100-100</f>
        <v>5.0065339511353102</v>
      </c>
      <c r="D95" s="133">
        <f t="shared" si="110"/>
        <v>7.4015908711637906</v>
      </c>
      <c r="E95" s="133">
        <f t="shared" si="110"/>
        <v>0.99636124194898912</v>
      </c>
      <c r="F95" s="133">
        <f t="shared" si="110"/>
        <v>3.0112700753355739</v>
      </c>
      <c r="G95" s="133">
        <f t="shared" si="110"/>
        <v>-11.118939728834121</v>
      </c>
      <c r="H95" s="133">
        <f t="shared" si="110"/>
        <v>6.1271628546521555</v>
      </c>
      <c r="I95" s="133">
        <f t="shared" si="110"/>
        <v>-8.4304586168697426</v>
      </c>
      <c r="J95" s="133">
        <f t="shared" si="110"/>
        <v>0.88022674378814258</v>
      </c>
      <c r="K95" s="133">
        <f t="shared" si="110"/>
        <v>-8.5099988292045339</v>
      </c>
      <c r="L95" s="133">
        <f t="shared" si="110"/>
        <v>-21.549963727286084</v>
      </c>
      <c r="M95" s="133"/>
      <c r="N95" s="133">
        <f t="shared" si="108"/>
        <v>-44.797035405963904</v>
      </c>
      <c r="O95" s="133">
        <f t="shared" si="108"/>
        <v>5.0098307504566861</v>
      </c>
      <c r="P95" s="133">
        <f t="shared" si="108"/>
        <v>4.4392920018457147</v>
      </c>
      <c r="Q95" s="133">
        <f t="shared" si="108"/>
        <v>5.056901395641205</v>
      </c>
      <c r="R95" s="133">
        <f t="shared" si="108"/>
        <v>4.5588586895657528</v>
      </c>
      <c r="S95" s="133">
        <f t="shared" si="108"/>
        <v>4.2115103642343001</v>
      </c>
      <c r="T95" s="133">
        <f t="shared" si="108"/>
        <v>1.9460932939650206</v>
      </c>
      <c r="U95" s="133">
        <f t="shared" si="108"/>
        <v>5.0297665244950736</v>
      </c>
    </row>
    <row r="96" spans="1:21" hidden="1" outlineLevel="1" x14ac:dyDescent="0.25">
      <c r="A96" t="s">
        <v>88</v>
      </c>
      <c r="B96" s="133">
        <f t="shared" si="95"/>
        <v>4.9556652717787983</v>
      </c>
      <c r="C96" s="133">
        <f t="shared" ref="C96:L96" si="111">C21/C16*100-100</f>
        <v>4.9672870217863903</v>
      </c>
      <c r="D96" s="133">
        <f t="shared" si="111"/>
        <v>3.5297969086274747</v>
      </c>
      <c r="E96" s="133">
        <f t="shared" si="111"/>
        <v>0.50046241180740481</v>
      </c>
      <c r="F96" s="133">
        <f t="shared" si="111"/>
        <v>-1.3762899528073831</v>
      </c>
      <c r="G96" s="133">
        <f t="shared" si="111"/>
        <v>11.70529988211652</v>
      </c>
      <c r="H96" s="133">
        <f t="shared" si="111"/>
        <v>4.1108835558272006</v>
      </c>
      <c r="I96" s="133">
        <f t="shared" si="111"/>
        <v>17.920299926167075</v>
      </c>
      <c r="J96" s="133">
        <f t="shared" si="111"/>
        <v>-0.61309602068062929</v>
      </c>
      <c r="K96" s="133">
        <f t="shared" si="111"/>
        <v>-8.1013882595775328</v>
      </c>
      <c r="L96" s="133">
        <f t="shared" si="111"/>
        <v>-1707.0614571287783</v>
      </c>
      <c r="M96" s="133"/>
      <c r="N96" s="133">
        <f t="shared" si="108"/>
        <v>-9.7636933568577291</v>
      </c>
      <c r="O96" s="133">
        <f t="shared" si="108"/>
        <v>4.9556652717788268</v>
      </c>
      <c r="P96" s="133">
        <f t="shared" si="108"/>
        <v>4.1711875851765399</v>
      </c>
      <c r="Q96" s="133">
        <f t="shared" si="108"/>
        <v>4.9358545011948678</v>
      </c>
      <c r="R96" s="133">
        <f t="shared" si="108"/>
        <v>4.2203350908602886</v>
      </c>
      <c r="S96" s="133">
        <f t="shared" si="108"/>
        <v>4.0768192088891624</v>
      </c>
      <c r="T96" s="133">
        <f t="shared" si="108"/>
        <v>-3.6061466972554967E-2</v>
      </c>
      <c r="U96" s="133">
        <f t="shared" si="108"/>
        <v>5.5256789611129733</v>
      </c>
    </row>
    <row r="97" spans="1:21" collapsed="1" x14ac:dyDescent="0.25">
      <c r="A97" s="115">
        <v>2019</v>
      </c>
      <c r="B97" s="140">
        <f t="shared" si="95"/>
        <v>5.0192876804628241</v>
      </c>
      <c r="C97" s="140">
        <f t="shared" ref="C97:L97" si="112">C22/C17*100-100</f>
        <v>5.0419428807908275</v>
      </c>
      <c r="D97" s="140">
        <f t="shared" si="112"/>
        <v>10.618510539566415</v>
      </c>
      <c r="E97" s="140">
        <f t="shared" si="112"/>
        <v>3.2678447485450448</v>
      </c>
      <c r="F97" s="140">
        <f t="shared" si="112"/>
        <v>2.0069073641860058</v>
      </c>
      <c r="G97" s="140">
        <f t="shared" si="112"/>
        <v>-0.50283650925393886</v>
      </c>
      <c r="H97" s="140">
        <f t="shared" si="112"/>
        <v>5.51751154055016</v>
      </c>
      <c r="I97" s="140">
        <f t="shared" si="112"/>
        <v>3.5116070427415167</v>
      </c>
      <c r="J97" s="140">
        <f t="shared" si="112"/>
        <v>-0.47702322558907895</v>
      </c>
      <c r="K97" s="140">
        <f t="shared" si="112"/>
        <v>-7.1269405176187774</v>
      </c>
      <c r="L97" s="140">
        <f t="shared" si="112"/>
        <v>-34.15712622808006</v>
      </c>
      <c r="M97" s="140"/>
      <c r="N97" s="140">
        <f t="shared" si="108"/>
        <v>-34.621789250646614</v>
      </c>
      <c r="O97" s="140">
        <f t="shared" si="108"/>
        <v>5.0192876804629378</v>
      </c>
      <c r="P97" s="140">
        <f t="shared" si="108"/>
        <v>4.7617383259369177</v>
      </c>
      <c r="Q97" s="140">
        <f t="shared" si="108"/>
        <v>5.160699210575558</v>
      </c>
      <c r="R97" s="140">
        <f t="shared" si="108"/>
        <v>4.923099508220858</v>
      </c>
      <c r="S97" s="140">
        <f t="shared" si="108"/>
        <v>4.4523827065068815</v>
      </c>
      <c r="T97" s="140">
        <f t="shared" si="108"/>
        <v>1.825689885444433</v>
      </c>
      <c r="U97" s="140">
        <f t="shared" si="108"/>
        <v>5.3732120609456047</v>
      </c>
    </row>
    <row r="98" spans="1:21" hidden="1" outlineLevel="1" x14ac:dyDescent="0.25">
      <c r="A98" t="s">
        <v>89</v>
      </c>
      <c r="B98" s="133">
        <f t="shared" si="95"/>
        <v>2.9656056031194709</v>
      </c>
      <c r="C98" s="133">
        <f t="shared" ref="C98:L98" si="113">C23/C18*100-100</f>
        <v>2.8269224261316026</v>
      </c>
      <c r="D98" s="133">
        <f t="shared" si="113"/>
        <v>-4.9874456248792711</v>
      </c>
      <c r="E98" s="133">
        <f t="shared" si="113"/>
        <v>3.8011013340715607</v>
      </c>
      <c r="F98" s="133">
        <f t="shared" si="113"/>
        <v>-1.1050541024579559</v>
      </c>
      <c r="G98" s="133">
        <f t="shared" si="113"/>
        <v>-9.4857539037134018</v>
      </c>
      <c r="H98" s="133">
        <f t="shared" si="113"/>
        <v>3.1297890266747288</v>
      </c>
      <c r="I98" s="133">
        <f t="shared" si="113"/>
        <v>-5.6097860300164797</v>
      </c>
      <c r="J98" s="133">
        <f t="shared" si="113"/>
        <v>0.17179819470510438</v>
      </c>
      <c r="K98" s="133">
        <f t="shared" si="113"/>
        <v>-5.4383718849611853</v>
      </c>
      <c r="L98" s="133">
        <f t="shared" si="113"/>
        <v>-17.842902452272327</v>
      </c>
      <c r="M98" s="133"/>
      <c r="N98" s="133">
        <f t="shared" si="108"/>
        <v>8.9682882574364271</v>
      </c>
      <c r="O98" s="133">
        <f t="shared" si="108"/>
        <v>2.9656056031194282</v>
      </c>
      <c r="P98" s="133">
        <f t="shared" si="108"/>
        <v>2.391206606768435</v>
      </c>
      <c r="Q98" s="133">
        <f t="shared" si="108"/>
        <v>2.6451834247296375</v>
      </c>
      <c r="R98" s="133">
        <f t="shared" si="108"/>
        <v>2.7541712075177998</v>
      </c>
      <c r="S98" s="133">
        <f t="shared" si="108"/>
        <v>1.7043000027107098</v>
      </c>
      <c r="T98" s="133">
        <f t="shared" si="108"/>
        <v>-1.4559119740849695</v>
      </c>
      <c r="U98" s="133">
        <f t="shared" si="108"/>
        <v>2.7639068478552815</v>
      </c>
    </row>
    <row r="99" spans="1:21" hidden="1" outlineLevel="1" x14ac:dyDescent="0.25">
      <c r="A99" t="s">
        <v>90</v>
      </c>
      <c r="B99" s="133">
        <f t="shared" si="95"/>
        <v>-5.3236912100438474</v>
      </c>
      <c r="C99" s="133">
        <f t="shared" ref="C99:L99" si="114">C24/C19*100-100</f>
        <v>-5.5229949907629674</v>
      </c>
      <c r="D99" s="133">
        <f t="shared" si="114"/>
        <v>-7.7841700566727923</v>
      </c>
      <c r="E99" s="133">
        <f t="shared" si="114"/>
        <v>-6.9209537778280321</v>
      </c>
      <c r="F99" s="133">
        <f t="shared" si="114"/>
        <v>-19.120721004651102</v>
      </c>
      <c r="G99" s="133">
        <f t="shared" si="114"/>
        <v>-10.181103610199955</v>
      </c>
      <c r="H99" s="133">
        <f t="shared" si="114"/>
        <v>-5.8423804316449264</v>
      </c>
      <c r="I99" s="133">
        <f t="shared" si="114"/>
        <v>4.5648969843944798</v>
      </c>
      <c r="J99" s="133">
        <f t="shared" si="114"/>
        <v>-12.427026718945285</v>
      </c>
      <c r="K99" s="133">
        <f t="shared" si="114"/>
        <v>-20.742164302247673</v>
      </c>
      <c r="L99" s="133">
        <f t="shared" si="114"/>
        <v>11.533233523012143</v>
      </c>
      <c r="M99" s="133"/>
      <c r="N99" s="133">
        <f t="shared" si="108"/>
        <v>-28.952262638377022</v>
      </c>
      <c r="O99" s="133">
        <f t="shared" si="108"/>
        <v>-5.3236912100434921</v>
      </c>
      <c r="P99" s="133">
        <f t="shared" si="108"/>
        <v>-6.7050494099845395</v>
      </c>
      <c r="Q99" s="133">
        <f t="shared" si="108"/>
        <v>-5.5757685059239748</v>
      </c>
      <c r="R99" s="133">
        <f t="shared" si="108"/>
        <v>-5.7403461227469705</v>
      </c>
      <c r="S99" s="133">
        <f t="shared" si="108"/>
        <v>-8.6128137584884428</v>
      </c>
      <c r="T99" s="133">
        <f t="shared" si="108"/>
        <v>-18.618003613050433</v>
      </c>
      <c r="U99" s="133">
        <f t="shared" si="108"/>
        <v>-5.2571295058611156</v>
      </c>
    </row>
    <row r="100" spans="1:21" hidden="1" outlineLevel="1" x14ac:dyDescent="0.25">
      <c r="A100" t="s">
        <v>91</v>
      </c>
      <c r="B100" s="133">
        <f t="shared" si="95"/>
        <v>-3.4880217475960791</v>
      </c>
      <c r="C100" s="133">
        <f t="shared" ref="C100:L100" si="115">C25/C20*100-100</f>
        <v>-4.0470745816140834</v>
      </c>
      <c r="D100" s="133">
        <f t="shared" si="115"/>
        <v>-1.9199936486760549</v>
      </c>
      <c r="E100" s="133">
        <f t="shared" si="115"/>
        <v>9.7941074621931108</v>
      </c>
      <c r="F100" s="133">
        <f t="shared" si="115"/>
        <v>-11.118606730177234</v>
      </c>
      <c r="G100" s="133">
        <f t="shared" si="115"/>
        <v>18.672834519641242</v>
      </c>
      <c r="H100" s="133">
        <f t="shared" si="115"/>
        <v>-7.6347038513454635</v>
      </c>
      <c r="I100" s="133">
        <f t="shared" si="115"/>
        <v>23.324478858378114</v>
      </c>
      <c r="J100" s="133">
        <f t="shared" si="115"/>
        <v>-13.038877366344025</v>
      </c>
      <c r="K100" s="133">
        <f t="shared" si="115"/>
        <v>-24.493067520206381</v>
      </c>
      <c r="L100" s="133">
        <f t="shared" si="115"/>
        <v>-121.02839967313955</v>
      </c>
      <c r="M100" s="133"/>
      <c r="N100" s="133">
        <f t="shared" si="108"/>
        <v>-8.4702491876687702</v>
      </c>
      <c r="O100" s="133">
        <f t="shared" si="108"/>
        <v>-3.4880217475964201</v>
      </c>
      <c r="P100" s="133">
        <f t="shared" si="108"/>
        <v>-3.7948786456042853</v>
      </c>
      <c r="Q100" s="133">
        <f t="shared" si="108"/>
        <v>-4.0013442638593801</v>
      </c>
      <c r="R100" s="133">
        <f t="shared" si="108"/>
        <v>-2.3669245443251441</v>
      </c>
      <c r="S100" s="133">
        <f t="shared" si="108"/>
        <v>-6.5242831530942169</v>
      </c>
      <c r="T100" s="133">
        <f t="shared" si="108"/>
        <v>-9.1606493507299973</v>
      </c>
      <c r="U100" s="133">
        <f t="shared" si="108"/>
        <v>-5.5999999999993832</v>
      </c>
    </row>
    <row r="101" spans="1:21" hidden="1" outlineLevel="1" x14ac:dyDescent="0.25">
      <c r="A101" t="s">
        <v>92</v>
      </c>
      <c r="B101" s="133">
        <f t="shared" si="95"/>
        <v>-2.166525540716151</v>
      </c>
      <c r="C101" s="133">
        <f t="shared" ref="C101:L101" si="116">C26/C21*100-100</f>
        <v>-3.6127038872485855</v>
      </c>
      <c r="D101" s="133">
        <f t="shared" si="116"/>
        <v>-2.0902647298967736</v>
      </c>
      <c r="E101" s="133">
        <f t="shared" si="116"/>
        <v>1.7945528599895795</v>
      </c>
      <c r="F101" s="133">
        <f t="shared" si="116"/>
        <v>-2.9778563053730238</v>
      </c>
      <c r="G101" s="133">
        <f t="shared" si="116"/>
        <v>-18.554655526905677</v>
      </c>
      <c r="H101" s="133">
        <f t="shared" si="116"/>
        <v>-4.8855684436508966</v>
      </c>
      <c r="I101" s="133">
        <f t="shared" si="116"/>
        <v>-20.156086564613531</v>
      </c>
      <c r="J101" s="133">
        <f t="shared" si="116"/>
        <v>-6.8895997404171112</v>
      </c>
      <c r="K101" s="133">
        <f t="shared" si="116"/>
        <v>-15.829836478607689</v>
      </c>
      <c r="L101" s="133">
        <f t="shared" si="116"/>
        <v>118.10454181461685</v>
      </c>
      <c r="M101" s="133"/>
      <c r="N101" s="133">
        <f t="shared" si="108"/>
        <v>-107.33362191903994</v>
      </c>
      <c r="O101" s="133">
        <f t="shared" si="108"/>
        <v>-2.1665255407158099</v>
      </c>
      <c r="P101" s="133">
        <f t="shared" si="108"/>
        <v>-3.9144306229080428</v>
      </c>
      <c r="Q101" s="133">
        <f t="shared" si="108"/>
        <v>-3.5798599096975749</v>
      </c>
      <c r="R101" s="133">
        <f t="shared" si="108"/>
        <v>-2.7438026635954884</v>
      </c>
      <c r="S101" s="133">
        <f t="shared" si="108"/>
        <v>-6.1652588243126729</v>
      </c>
      <c r="T101" s="133">
        <f t="shared" si="108"/>
        <v>-4.7611667717549011</v>
      </c>
      <c r="U101" s="133">
        <f t="shared" si="108"/>
        <v>-6.6338143062889259</v>
      </c>
    </row>
    <row r="102" spans="1:21" collapsed="1" x14ac:dyDescent="0.25">
      <c r="A102" s="115">
        <v>2020</v>
      </c>
      <c r="B102" s="140">
        <f t="shared" si="95"/>
        <v>-2.0650049409290432</v>
      </c>
      <c r="C102" s="140">
        <f t="shared" ref="C102:L102" si="117">C27/C22*100-100</f>
        <v>-2.6308207017555958</v>
      </c>
      <c r="D102" s="140">
        <f t="shared" si="117"/>
        <v>-4.248221990181591</v>
      </c>
      <c r="E102" s="140">
        <f t="shared" si="117"/>
        <v>1.963994796321586</v>
      </c>
      <c r="F102" s="140">
        <f t="shared" si="117"/>
        <v>-8.5752228083051421</v>
      </c>
      <c r="G102" s="140">
        <f t="shared" si="117"/>
        <v>-6.6087118024190232</v>
      </c>
      <c r="H102" s="140">
        <f t="shared" si="117"/>
        <v>-3.8343790475627912</v>
      </c>
      <c r="I102" s="140">
        <f t="shared" si="117"/>
        <v>-3.1175542872352793</v>
      </c>
      <c r="J102" s="140">
        <f t="shared" si="117"/>
        <v>-8.1395675245986183</v>
      </c>
      <c r="K102" s="140">
        <f t="shared" si="117"/>
        <v>-16.717417580846913</v>
      </c>
      <c r="L102" s="140">
        <f t="shared" si="117"/>
        <v>-60.498180719651458</v>
      </c>
      <c r="M102" s="140"/>
      <c r="N102" s="140">
        <f t="shared" si="108"/>
        <v>30.172123577044886</v>
      </c>
      <c r="O102" s="140">
        <f t="shared" si="108"/>
        <v>-2.0650049409289437</v>
      </c>
      <c r="P102" s="140">
        <f t="shared" si="108"/>
        <v>-3.0745255772733628</v>
      </c>
      <c r="Q102" s="140">
        <f t="shared" si="108"/>
        <v>-2.6670518349413612</v>
      </c>
      <c r="R102" s="140">
        <f t="shared" si="108"/>
        <v>-2.0949124762922509</v>
      </c>
      <c r="S102" s="140">
        <f t="shared" si="108"/>
        <v>-4.9610667456626913</v>
      </c>
      <c r="T102" s="140">
        <f t="shared" si="108"/>
        <v>-8.4364768307668783</v>
      </c>
      <c r="U102" s="140">
        <f t="shared" si="108"/>
        <v>-3.7837235782566836</v>
      </c>
    </row>
    <row r="103" spans="1:21" hidden="1" outlineLevel="1" x14ac:dyDescent="0.25">
      <c r="A103" t="s">
        <v>93</v>
      </c>
      <c r="B103" s="133">
        <f t="shared" si="95"/>
        <v>-0.69670625552852528</v>
      </c>
      <c r="C103" s="133">
        <f t="shared" ref="C103:L103" si="118">C28/C23*100-100</f>
        <v>-2.2146990944969787</v>
      </c>
      <c r="D103" s="133">
        <f t="shared" si="118"/>
        <v>-3.6947789650449465</v>
      </c>
      <c r="E103" s="133">
        <f t="shared" si="118"/>
        <v>2.5478126587004368</v>
      </c>
      <c r="F103" s="133">
        <f t="shared" si="118"/>
        <v>8.2172736320956119E-2</v>
      </c>
      <c r="G103" s="133">
        <f t="shared" si="118"/>
        <v>35.368780270950509</v>
      </c>
      <c r="H103" s="133">
        <f t="shared" si="118"/>
        <v>-2.0709541987985034</v>
      </c>
      <c r="I103" s="133">
        <f t="shared" si="118"/>
        <v>32.456511691976431</v>
      </c>
      <c r="J103" s="133">
        <f t="shared" si="118"/>
        <v>6.9443605373704003</v>
      </c>
      <c r="K103" s="133">
        <f t="shared" si="118"/>
        <v>4.4105098392517732</v>
      </c>
      <c r="L103" s="133">
        <f t="shared" si="118"/>
        <v>21.435171391772329</v>
      </c>
      <c r="M103" s="133"/>
      <c r="N103" s="133">
        <f t="shared" ref="N103:U105" si="119">N28/N23*100-100</f>
        <v>-84.810860962537816</v>
      </c>
      <c r="O103" s="133">
        <f t="shared" si="119"/>
        <v>-0.69670625552849685</v>
      </c>
      <c r="P103" s="133">
        <f t="shared" si="119"/>
        <v>-1.2481493186941606</v>
      </c>
      <c r="Q103" s="133">
        <f t="shared" si="119"/>
        <v>-2.2465617410625356</v>
      </c>
      <c r="R103" s="133">
        <f t="shared" si="119"/>
        <v>-1.7899098384865795</v>
      </c>
      <c r="S103" s="133">
        <f t="shared" si="119"/>
        <v>-0.21228966131930349</v>
      </c>
      <c r="T103" s="133">
        <f t="shared" si="119"/>
        <v>1.4390707636550388</v>
      </c>
      <c r="U103" s="133">
        <f t="shared" si="119"/>
        <v>-0.74324792071377033</v>
      </c>
    </row>
    <row r="104" spans="1:21" hidden="1" outlineLevel="1" x14ac:dyDescent="0.25">
      <c r="A104" t="s">
        <v>94</v>
      </c>
      <c r="B104" s="133">
        <f t="shared" si="95"/>
        <v>7.0720160186016585</v>
      </c>
      <c r="C104" s="133">
        <f t="shared" ref="C104:L104" si="120">C29/C24*100-100</f>
        <v>5.9588741314325944</v>
      </c>
      <c r="D104" s="133">
        <f t="shared" si="120"/>
        <v>3.9936512335930558</v>
      </c>
      <c r="E104" s="133">
        <f t="shared" si="120"/>
        <v>8.0557159693824616</v>
      </c>
      <c r="F104" s="133">
        <f t="shared" si="120"/>
        <v>19.131868401319934</v>
      </c>
      <c r="G104" s="133">
        <f t="shared" si="120"/>
        <v>9.0303689972666632</v>
      </c>
      <c r="H104" s="133">
        <f t="shared" si="120"/>
        <v>4.9075531759758491</v>
      </c>
      <c r="I104" s="133">
        <f t="shared" si="120"/>
        <v>-3.9878297312858422</v>
      </c>
      <c r="J104" s="133">
        <f t="shared" si="120"/>
        <v>31.503033567146645</v>
      </c>
      <c r="K104" s="133">
        <f t="shared" si="120"/>
        <v>31.835263573668669</v>
      </c>
      <c r="L104" s="133">
        <f t="shared" si="120"/>
        <v>-15.133190096427711</v>
      </c>
      <c r="M104" s="133"/>
      <c r="N104" s="133">
        <f t="shared" si="119"/>
        <v>25.85908426396864</v>
      </c>
      <c r="O104" s="133">
        <f t="shared" si="119"/>
        <v>7.0720160186024543</v>
      </c>
      <c r="P104" s="133">
        <f t="shared" si="119"/>
        <v>6.6160562300060519</v>
      </c>
      <c r="Q104" s="133">
        <f t="shared" si="119"/>
        <v>5.914080562004969</v>
      </c>
      <c r="R104" s="133">
        <f t="shared" si="119"/>
        <v>6.1728186042027744</v>
      </c>
      <c r="S104" s="133">
        <f t="shared" si="119"/>
        <v>7.5201388593523717</v>
      </c>
      <c r="T104" s="133">
        <f t="shared" si="119"/>
        <v>18.504922314711962</v>
      </c>
      <c r="U104" s="133">
        <f t="shared" si="119"/>
        <v>4.3554642949579261</v>
      </c>
    </row>
    <row r="105" spans="1:21" hidden="1" outlineLevel="1" x14ac:dyDescent="0.25">
      <c r="A105" t="s">
        <v>95</v>
      </c>
      <c r="B105" s="133">
        <f t="shared" si="95"/>
        <v>3.505902737663007</v>
      </c>
      <c r="C105" s="133">
        <f t="shared" ref="C105:L105" si="121">C30/C25*100-100</f>
        <v>1.0228793419377666</v>
      </c>
      <c r="D105" s="133">
        <f t="shared" si="121"/>
        <v>2.7853640215982978</v>
      </c>
      <c r="E105" s="133">
        <f t="shared" si="121"/>
        <v>0.61643279626937897</v>
      </c>
      <c r="F105" s="133">
        <f t="shared" si="121"/>
        <v>7.0625859319412285</v>
      </c>
      <c r="G105" s="133">
        <f t="shared" si="121"/>
        <v>-17.394010375336308</v>
      </c>
      <c r="H105" s="133">
        <f t="shared" si="121"/>
        <v>5.423813498896024</v>
      </c>
      <c r="I105" s="133">
        <f t="shared" si="121"/>
        <v>-18.658433585582884</v>
      </c>
      <c r="J105" s="133">
        <f t="shared" si="121"/>
        <v>29.161067954366672</v>
      </c>
      <c r="K105" s="133">
        <f t="shared" si="121"/>
        <v>29.949072904117827</v>
      </c>
      <c r="L105" s="133">
        <f t="shared" si="121"/>
        <v>-206.98050754357038</v>
      </c>
      <c r="M105" s="133"/>
      <c r="N105" s="133">
        <f t="shared" si="119"/>
        <v>-19.535177456610768</v>
      </c>
      <c r="O105" s="133">
        <f t="shared" si="119"/>
        <v>3.5059027376637175</v>
      </c>
      <c r="P105" s="133">
        <f t="shared" si="119"/>
        <v>1.923091579381861</v>
      </c>
      <c r="Q105" s="133">
        <f t="shared" si="119"/>
        <v>1.0615927039458199</v>
      </c>
      <c r="R105" s="133">
        <f t="shared" si="119"/>
        <v>1.0022829975589786</v>
      </c>
      <c r="S105" s="133">
        <f t="shared" si="119"/>
        <v>3.7614118667109011</v>
      </c>
      <c r="T105" s="133">
        <f t="shared" si="119"/>
        <v>4.9627516128277023</v>
      </c>
      <c r="U105" s="133">
        <f t="shared" si="119"/>
        <v>3.3561206656822264</v>
      </c>
    </row>
    <row r="106" spans="1:21" hidden="1" outlineLevel="1" x14ac:dyDescent="0.25">
      <c r="A106" t="s">
        <v>96</v>
      </c>
      <c r="B106" s="133">
        <f t="shared" si="95"/>
        <v>5.0232775031471704</v>
      </c>
      <c r="C106" s="133">
        <f t="shared" ref="C106:L106" si="122">C31/C26*100-100</f>
        <v>3.5547131671521868</v>
      </c>
      <c r="D106" s="133">
        <f t="shared" si="122"/>
        <v>3.288013198978291</v>
      </c>
      <c r="E106" s="133">
        <f t="shared" si="122"/>
        <v>5.2470366923269722</v>
      </c>
      <c r="F106" s="133">
        <f t="shared" si="122"/>
        <v>16.511697158324353</v>
      </c>
      <c r="G106" s="133">
        <f t="shared" si="122"/>
        <v>-45.936242584734941</v>
      </c>
      <c r="H106" s="133">
        <f t="shared" si="122"/>
        <v>8.1539797680170381</v>
      </c>
      <c r="I106" s="133">
        <f t="shared" si="122"/>
        <v>-49.814390586658256</v>
      </c>
      <c r="J106" s="133">
        <f t="shared" si="122"/>
        <v>29.828737949287159</v>
      </c>
      <c r="K106" s="133">
        <f t="shared" si="122"/>
        <v>29.601004234532667</v>
      </c>
      <c r="L106" s="133">
        <f t="shared" si="122"/>
        <v>8.6875263057790875</v>
      </c>
      <c r="M106" s="133"/>
      <c r="N106" s="133">
        <f t="shared" ref="N106:U106" si="123">N31/N26*100-100</f>
        <v>212.13596577231459</v>
      </c>
      <c r="O106" s="133">
        <f t="shared" si="123"/>
        <v>5.0232775031468435</v>
      </c>
      <c r="P106" s="133">
        <f t="shared" si="123"/>
        <v>4.0473538677919549</v>
      </c>
      <c r="Q106" s="133">
        <f t="shared" si="123"/>
        <v>3.5488706918777666</v>
      </c>
      <c r="R106" s="133">
        <f t="shared" si="123"/>
        <v>3.8253689454185178</v>
      </c>
      <c r="S106" s="133">
        <f t="shared" si="123"/>
        <v>4.4897390351548552</v>
      </c>
      <c r="T106" s="133">
        <f t="shared" si="123"/>
        <v>10.397787043163433</v>
      </c>
      <c r="U106" s="133">
        <f t="shared" si="123"/>
        <v>2.4786379180042672</v>
      </c>
    </row>
    <row r="107" spans="1:21" collapsed="1" x14ac:dyDescent="0.25">
      <c r="A107" s="115">
        <v>2021</v>
      </c>
      <c r="B107" s="140">
        <f t="shared" si="95"/>
        <v>3.6912401119128901</v>
      </c>
      <c r="C107" s="140">
        <f t="shared" ref="C107:L107" si="124">C32/C27*100-100</f>
        <v>2.0150431130775814</v>
      </c>
      <c r="D107" s="140">
        <f t="shared" si="124"/>
        <v>1.5878016341907681</v>
      </c>
      <c r="E107" s="140">
        <f t="shared" si="124"/>
        <v>4.1705167421949909</v>
      </c>
      <c r="F107" s="140">
        <f t="shared" si="124"/>
        <v>10.303828413367299</v>
      </c>
      <c r="G107" s="140">
        <f t="shared" si="124"/>
        <v>-15.920164431325517</v>
      </c>
      <c r="H107" s="140">
        <f t="shared" si="124"/>
        <v>3.9941068328855067</v>
      </c>
      <c r="I107" s="140">
        <f t="shared" si="124"/>
        <v>-19.591522641892865</v>
      </c>
      <c r="J107" s="140">
        <f t="shared" si="124"/>
        <v>24.03556353432495</v>
      </c>
      <c r="K107" s="140">
        <f t="shared" si="124"/>
        <v>23.306818990544031</v>
      </c>
      <c r="L107" s="140">
        <f t="shared" si="124"/>
        <v>22.158657934077183</v>
      </c>
      <c r="M107" s="140"/>
      <c r="N107" s="140">
        <f t="shared" ref="N107:U107" si="125">N32/N27*100-100</f>
        <v>-6.9268237763238147</v>
      </c>
      <c r="O107" s="140">
        <f t="shared" si="125"/>
        <v>3.6912401119131317</v>
      </c>
      <c r="P107" s="140">
        <f t="shared" si="125"/>
        <v>2.7932417116716408</v>
      </c>
      <c r="Q107" s="140">
        <f t="shared" si="125"/>
        <v>2.0056280223061975</v>
      </c>
      <c r="R107" s="140">
        <f t="shared" si="125"/>
        <v>2.2841758850055527</v>
      </c>
      <c r="S107" s="140">
        <f t="shared" si="125"/>
        <v>3.8031672472902898</v>
      </c>
      <c r="T107" s="140">
        <f t="shared" si="125"/>
        <v>8.416677166550727</v>
      </c>
      <c r="U107" s="140">
        <f t="shared" si="125"/>
        <v>2.3158540936281753</v>
      </c>
    </row>
    <row r="108" spans="1:21" outlineLevel="1" x14ac:dyDescent="0.25">
      <c r="A108" t="s">
        <v>97</v>
      </c>
      <c r="B108" s="137">
        <f t="shared" si="95"/>
        <v>4.569999999999979</v>
      </c>
      <c r="C108" s="137">
        <f t="shared" ref="C108:L108" si="126">C33/C28*100-100</f>
        <v>3.6899999999999977</v>
      </c>
      <c r="D108" s="137">
        <f t="shared" si="126"/>
        <v>4.3199999999999932</v>
      </c>
      <c r="E108" s="137">
        <f t="shared" si="126"/>
        <v>1.75</v>
      </c>
      <c r="F108" s="137">
        <f t="shared" si="126"/>
        <v>11.999999999999986</v>
      </c>
      <c r="G108" s="137">
        <f t="shared" si="126"/>
        <v>11.999999999999986</v>
      </c>
      <c r="H108" s="137">
        <f t="shared" si="126"/>
        <v>1.5000000000000142</v>
      </c>
      <c r="I108" s="137">
        <f t="shared" si="126"/>
        <v>1.4999999999999858</v>
      </c>
      <c r="J108" s="137">
        <f t="shared" si="126"/>
        <v>14.219999999999985</v>
      </c>
      <c r="K108" s="137">
        <f t="shared" si="126"/>
        <v>13.449999999999989</v>
      </c>
      <c r="L108" s="137">
        <f t="shared" si="126"/>
        <v>18.124406162430517</v>
      </c>
      <c r="M108" s="137"/>
      <c r="N108" s="137">
        <f t="shared" ref="N108:U108" si="127">N33/N28*100-100</f>
        <v>0</v>
      </c>
      <c r="O108" s="137">
        <f t="shared" si="127"/>
        <v>4.5699999999996237</v>
      </c>
      <c r="P108" s="137">
        <f t="shared" si="127"/>
        <v>3.7130736111063385</v>
      </c>
      <c r="Q108" s="137">
        <f t="shared" si="127"/>
        <v>3.7033614944056694</v>
      </c>
      <c r="R108" s="137">
        <f t="shared" si="127"/>
        <v>3.5090912709501794</v>
      </c>
      <c r="S108" s="137">
        <f t="shared" si="127"/>
        <v>4.0969268311360452</v>
      </c>
      <c r="T108" s="137">
        <f t="shared" si="127"/>
        <v>12.000000000000014</v>
      </c>
      <c r="U108" s="137">
        <f t="shared" si="127"/>
        <v>1.5000000000000142</v>
      </c>
    </row>
    <row r="109" spans="1:21" outlineLevel="1" x14ac:dyDescent="0.25">
      <c r="A109" t="s">
        <v>98</v>
      </c>
      <c r="B109" s="137">
        <f t="shared" si="95"/>
        <v>5.1000000000000227</v>
      </c>
      <c r="C109" s="137">
        <f t="shared" ref="C109:L109" si="128">C34/C29*100-100</f>
        <v>4.3700000000000045</v>
      </c>
      <c r="D109" s="137">
        <f t="shared" si="128"/>
        <v>4.3300000000000125</v>
      </c>
      <c r="E109" s="137">
        <f t="shared" si="128"/>
        <v>6.0100000000000051</v>
      </c>
      <c r="F109" s="137">
        <f t="shared" si="128"/>
        <v>10.149999999999991</v>
      </c>
      <c r="G109" s="137">
        <f t="shared" si="128"/>
        <v>10.15000000000002</v>
      </c>
      <c r="H109" s="137">
        <f t="shared" si="128"/>
        <v>3.2800000000000011</v>
      </c>
      <c r="I109" s="137">
        <f t="shared" si="128"/>
        <v>3.2800000000000153</v>
      </c>
      <c r="J109" s="137">
        <f t="shared" si="128"/>
        <v>4.7499999999999858</v>
      </c>
      <c r="K109" s="137">
        <f t="shared" si="128"/>
        <v>3.9599999999999795</v>
      </c>
      <c r="L109" s="137">
        <f t="shared" si="128"/>
        <v>20.794562197523476</v>
      </c>
      <c r="M109" s="137"/>
      <c r="N109" s="137">
        <f t="shared" ref="N109:U109" si="129">N34/N29*100-100</f>
        <v>0</v>
      </c>
      <c r="O109" s="137">
        <f t="shared" si="129"/>
        <v>5.0999999999992554</v>
      </c>
      <c r="P109" s="137">
        <f t="shared" si="129"/>
        <v>4.7044537608914112</v>
      </c>
      <c r="Q109" s="137">
        <f t="shared" si="129"/>
        <v>4.369104806391249</v>
      </c>
      <c r="R109" s="137">
        <f t="shared" si="129"/>
        <v>4.5708624470268262</v>
      </c>
      <c r="S109" s="137">
        <f t="shared" si="129"/>
        <v>4.9735287035978644</v>
      </c>
      <c r="T109" s="137">
        <f t="shared" si="129"/>
        <v>10.149999999999991</v>
      </c>
      <c r="U109" s="137">
        <f t="shared" si="129"/>
        <v>3.2800000000000011</v>
      </c>
    </row>
    <row r="110" spans="1:21" outlineLevel="1" x14ac:dyDescent="0.25">
      <c r="A110" t="s">
        <v>99</v>
      </c>
      <c r="B110" s="137">
        <f t="shared" si="95"/>
        <v>5.4300000000000068</v>
      </c>
      <c r="C110" s="137">
        <f t="shared" ref="C110:L110" si="130">C35/C30*100-100</f>
        <v>5.8600000000000136</v>
      </c>
      <c r="D110" s="137">
        <f t="shared" si="130"/>
        <v>5.3600000000000136</v>
      </c>
      <c r="E110" s="137">
        <f t="shared" si="130"/>
        <v>1.5500000000000114</v>
      </c>
      <c r="F110" s="137">
        <f t="shared" si="130"/>
        <v>7.8400000000000034</v>
      </c>
      <c r="G110" s="137">
        <f t="shared" si="130"/>
        <v>7.8400000000000034</v>
      </c>
      <c r="H110" s="137">
        <f t="shared" si="130"/>
        <v>6.1400000000000148</v>
      </c>
      <c r="I110" s="137">
        <f t="shared" si="130"/>
        <v>6.1400000000000148</v>
      </c>
      <c r="J110" s="137">
        <f t="shared" si="130"/>
        <v>3.9899999999999807</v>
      </c>
      <c r="K110" s="137">
        <f t="shared" si="130"/>
        <v>6.3600000000000136</v>
      </c>
      <c r="L110" s="137">
        <f t="shared" si="130"/>
        <v>105.97721685343683</v>
      </c>
      <c r="M110" s="137"/>
      <c r="N110" s="137">
        <f t="shared" ref="N110:U110" si="131">N35/N30*100-100</f>
        <v>0</v>
      </c>
      <c r="O110" s="137">
        <f t="shared" si="131"/>
        <v>5.4299999999997084</v>
      </c>
      <c r="P110" s="137">
        <f t="shared" si="131"/>
        <v>5.7184339904813584</v>
      </c>
      <c r="Q110" s="137">
        <f t="shared" si="131"/>
        <v>5.8488300640610902</v>
      </c>
      <c r="R110" s="137">
        <f t="shared" si="131"/>
        <v>5.278274777902908</v>
      </c>
      <c r="S110" s="137">
        <f t="shared" si="131"/>
        <v>6.5738097445292283</v>
      </c>
      <c r="T110" s="137">
        <f t="shared" si="131"/>
        <v>7.8400000000000034</v>
      </c>
      <c r="U110" s="137">
        <f t="shared" si="131"/>
        <v>6.1400000000000148</v>
      </c>
    </row>
    <row r="111" spans="1:21" outlineLevel="1" x14ac:dyDescent="0.25">
      <c r="A111" t="s">
        <v>100</v>
      </c>
      <c r="B111" s="137">
        <f t="shared" si="95"/>
        <v>5.2199999999999989</v>
      </c>
      <c r="C111" s="137">
        <f t="shared" ref="C111:L111" si="132">C36/C31*100-100</f>
        <v>5.230000000000004</v>
      </c>
      <c r="D111" s="137">
        <f t="shared" si="132"/>
        <v>5.2800000000000011</v>
      </c>
      <c r="E111" s="137">
        <f t="shared" si="132"/>
        <v>3.8499999999999943</v>
      </c>
      <c r="F111" s="137">
        <f t="shared" si="132"/>
        <v>8.4399999999999977</v>
      </c>
      <c r="G111" s="137">
        <f t="shared" si="132"/>
        <v>8.4399999999999835</v>
      </c>
      <c r="H111" s="137">
        <f t="shared" si="132"/>
        <v>6.4699999999999989</v>
      </c>
      <c r="I111" s="137">
        <f t="shared" si="132"/>
        <v>6.4699999999999989</v>
      </c>
      <c r="J111" s="137">
        <f t="shared" si="132"/>
        <v>4.7099999999999937</v>
      </c>
      <c r="K111" s="137">
        <f t="shared" si="132"/>
        <v>6.8999999999999915</v>
      </c>
      <c r="L111" s="137">
        <f t="shared" si="132"/>
        <v>3.2401811924276984</v>
      </c>
      <c r="M111" s="137"/>
      <c r="N111" s="137">
        <f t="shared" ref="N111:U111" si="133">N36/N31*100-100</f>
        <v>0</v>
      </c>
      <c r="O111" s="137">
        <f t="shared" si="133"/>
        <v>5.2200000000000273</v>
      </c>
      <c r="P111" s="137">
        <f t="shared" si="133"/>
        <v>5.6727080803292012</v>
      </c>
      <c r="Q111" s="137">
        <f t="shared" si="133"/>
        <v>5.2310925680100269</v>
      </c>
      <c r="R111" s="137">
        <f t="shared" si="133"/>
        <v>5.0031416041020691</v>
      </c>
      <c r="S111" s="137">
        <f t="shared" si="133"/>
        <v>6.9985770898941979</v>
      </c>
      <c r="T111" s="137">
        <f t="shared" si="133"/>
        <v>8.4399999999999977</v>
      </c>
      <c r="U111" s="137">
        <f t="shared" si="133"/>
        <v>6.4699999999999989</v>
      </c>
    </row>
    <row r="112" spans="1:21" x14ac:dyDescent="0.25">
      <c r="A112" s="115">
        <v>2022</v>
      </c>
      <c r="B112" s="140">
        <f t="shared" si="95"/>
        <v>5.0863397619101107</v>
      </c>
      <c r="C112" s="140">
        <f t="shared" ref="C112:L112" si="134">C37/C32*100-100</f>
        <v>4.7935927274322694</v>
      </c>
      <c r="D112" s="140">
        <f t="shared" si="134"/>
        <v>4.8307599383015827</v>
      </c>
      <c r="E112" s="140">
        <f t="shared" si="134"/>
        <v>3.391827806874943</v>
      </c>
      <c r="F112" s="140">
        <f t="shared" si="134"/>
        <v>9.5434022437166419</v>
      </c>
      <c r="G112" s="140">
        <f t="shared" si="134"/>
        <v>9.4468382518175531</v>
      </c>
      <c r="H112" s="140">
        <f t="shared" si="134"/>
        <v>4.3738346224308344</v>
      </c>
      <c r="I112" s="140">
        <f t="shared" si="134"/>
        <v>4.4461209454193238</v>
      </c>
      <c r="J112" s="140">
        <f t="shared" si="134"/>
        <v>6.6832504453224146</v>
      </c>
      <c r="K112" s="140">
        <f t="shared" si="134"/>
        <v>7.5614665507337975</v>
      </c>
      <c r="L112" s="140">
        <f t="shared" si="134"/>
        <v>46.650956460759829</v>
      </c>
      <c r="M112" s="140"/>
      <c r="N112" s="140">
        <f t="shared" ref="N112:U112" si="135">N37/N32*100-100</f>
        <v>0</v>
      </c>
      <c r="O112" s="140">
        <f t="shared" si="135"/>
        <v>5.0863397619097981</v>
      </c>
      <c r="P112" s="140">
        <f t="shared" si="135"/>
        <v>4.9765078177056239</v>
      </c>
      <c r="Q112" s="140">
        <f t="shared" si="135"/>
        <v>4.7944084237496725</v>
      </c>
      <c r="R112" s="140">
        <f t="shared" si="135"/>
        <v>4.6106156407705896</v>
      </c>
      <c r="S112" s="140">
        <f t="shared" si="135"/>
        <v>5.6917718368795249</v>
      </c>
      <c r="T112" s="140">
        <f t="shared" si="135"/>
        <v>9.5380131112023463</v>
      </c>
      <c r="U112" s="140">
        <f t="shared" si="135"/>
        <v>4.3778768888277426</v>
      </c>
    </row>
    <row r="113" spans="1:22" outlineLevel="1" x14ac:dyDescent="0.25">
      <c r="A113" t="s">
        <v>302</v>
      </c>
      <c r="B113" s="137">
        <f t="shared" si="95"/>
        <v>5.25</v>
      </c>
      <c r="C113" s="137">
        <f t="shared" ref="C113:L113" si="136">C38/C33*100-100</f>
        <v>5.1599999999999824</v>
      </c>
      <c r="D113" s="137">
        <f t="shared" si="136"/>
        <v>9.1200000000000188</v>
      </c>
      <c r="E113" s="137">
        <f t="shared" si="136"/>
        <v>3.9300000000000068</v>
      </c>
      <c r="F113" s="137">
        <f t="shared" si="136"/>
        <v>9.7800000000000153</v>
      </c>
      <c r="G113" s="137">
        <f t="shared" si="136"/>
        <v>9.7800000000000153</v>
      </c>
      <c r="H113" s="137">
        <f t="shared" si="136"/>
        <v>7.0300000000000011</v>
      </c>
      <c r="I113" s="137">
        <f t="shared" si="136"/>
        <v>7.0300000000000011</v>
      </c>
      <c r="J113" s="137">
        <f t="shared" si="136"/>
        <v>6.0199999999999818</v>
      </c>
      <c r="K113" s="137">
        <f t="shared" si="136"/>
        <v>7.9399999999999977</v>
      </c>
      <c r="L113" s="137">
        <f t="shared" si="136"/>
        <v>-9.5714427008080065</v>
      </c>
      <c r="M113" s="137"/>
      <c r="N113" s="137">
        <f t="shared" ref="N113:U113" si="137">N38/N33*100-100</f>
        <v>0</v>
      </c>
      <c r="O113" s="137">
        <f t="shared" si="137"/>
        <v>5.2500000000000284</v>
      </c>
      <c r="P113" s="137">
        <f t="shared" si="137"/>
        <v>6.0374851279553923</v>
      </c>
      <c r="Q113" s="137">
        <f t="shared" si="137"/>
        <v>5.2444859350442812</v>
      </c>
      <c r="R113" s="137">
        <f t="shared" si="137"/>
        <v>5.1159763613625131</v>
      </c>
      <c r="S113" s="137">
        <f t="shared" si="137"/>
        <v>7.7617845271605574</v>
      </c>
      <c r="T113" s="137">
        <f t="shared" si="137"/>
        <v>9.7799999999999869</v>
      </c>
      <c r="U113" s="137">
        <f t="shared" si="137"/>
        <v>7.0300000000000011</v>
      </c>
    </row>
    <row r="114" spans="1:22" outlineLevel="1" x14ac:dyDescent="0.25">
      <c r="A114" t="s">
        <v>303</v>
      </c>
      <c r="B114" s="137">
        <f t="shared" si="95"/>
        <v>5.2599999999999909</v>
      </c>
      <c r="C114" s="137">
        <f t="shared" ref="C114:L114" si="138">C39/C34*100-100</f>
        <v>5.2399999999999807</v>
      </c>
      <c r="D114" s="137">
        <f t="shared" si="138"/>
        <v>7.9200000000000159</v>
      </c>
      <c r="E114" s="137">
        <f t="shared" si="138"/>
        <v>3.0799999999999983</v>
      </c>
      <c r="F114" s="137">
        <f t="shared" si="138"/>
        <v>10.11</v>
      </c>
      <c r="G114" s="137">
        <f t="shared" si="138"/>
        <v>10.11</v>
      </c>
      <c r="H114" s="137">
        <f t="shared" si="138"/>
        <v>7.4399999999999977</v>
      </c>
      <c r="I114" s="137">
        <f t="shared" si="138"/>
        <v>7.4399999999999977</v>
      </c>
      <c r="J114" s="137">
        <f t="shared" si="138"/>
        <v>6.3599999999999852</v>
      </c>
      <c r="K114" s="137">
        <f t="shared" si="138"/>
        <v>8.3100000000000165</v>
      </c>
      <c r="L114" s="137">
        <f t="shared" si="138"/>
        <v>-9.1190314938013302</v>
      </c>
      <c r="M114" s="137"/>
      <c r="N114" s="137">
        <f t="shared" ref="N114:U114" si="139">N39/N34*100-100</f>
        <v>0</v>
      </c>
      <c r="O114" s="137">
        <f t="shared" si="139"/>
        <v>5.2599999999999909</v>
      </c>
      <c r="P114" s="137">
        <f t="shared" si="139"/>
        <v>6.0568233423961289</v>
      </c>
      <c r="Q114" s="137">
        <f t="shared" si="139"/>
        <v>5.2999554993611326</v>
      </c>
      <c r="R114" s="137">
        <f t="shared" si="139"/>
        <v>5.0232425004463011</v>
      </c>
      <c r="S114" s="137">
        <f t="shared" si="139"/>
        <v>8.130640100902724</v>
      </c>
      <c r="T114" s="137">
        <f t="shared" si="139"/>
        <v>10.11</v>
      </c>
      <c r="U114" s="137">
        <f t="shared" si="139"/>
        <v>7.4399999999999977</v>
      </c>
    </row>
    <row r="115" spans="1:22" outlineLevel="1" x14ac:dyDescent="0.25">
      <c r="A115" t="s">
        <v>304</v>
      </c>
      <c r="B115" s="137">
        <f t="shared" si="95"/>
        <v>5.3099999999999881</v>
      </c>
      <c r="C115" s="137">
        <f t="shared" ref="C115:L115" si="140">C40/C35*100-100</f>
        <v>5.3300000000000125</v>
      </c>
      <c r="D115" s="137">
        <f t="shared" si="140"/>
        <v>7.069999999999979</v>
      </c>
      <c r="E115" s="137">
        <f t="shared" si="140"/>
        <v>2.0799999999999983</v>
      </c>
      <c r="F115" s="137">
        <f t="shared" si="140"/>
        <v>10.420000000000002</v>
      </c>
      <c r="G115" s="137">
        <f t="shared" si="140"/>
        <v>10.420000000000002</v>
      </c>
      <c r="H115" s="137">
        <f t="shared" si="140"/>
        <v>7.7300000000000182</v>
      </c>
      <c r="I115" s="137">
        <f t="shared" si="140"/>
        <v>7.7299999999999898</v>
      </c>
      <c r="J115" s="137">
        <f t="shared" si="140"/>
        <v>6.6400000000000006</v>
      </c>
      <c r="K115" s="137">
        <f t="shared" si="140"/>
        <v>9.5300000000000153</v>
      </c>
      <c r="L115" s="137">
        <f t="shared" si="140"/>
        <v>-44.954934452521478</v>
      </c>
      <c r="M115" s="137"/>
      <c r="N115" s="137">
        <f t="shared" ref="N115:U115" si="141">N40/N35*100-100</f>
        <v>0</v>
      </c>
      <c r="O115" s="137">
        <f t="shared" si="141"/>
        <v>5.3099999999999881</v>
      </c>
      <c r="P115" s="137">
        <f t="shared" si="141"/>
        <v>6.1385120568908604</v>
      </c>
      <c r="Q115" s="137">
        <f t="shared" si="141"/>
        <v>5.3686918616422332</v>
      </c>
      <c r="R115" s="137">
        <f t="shared" si="141"/>
        <v>4.947663058168942</v>
      </c>
      <c r="S115" s="137">
        <f t="shared" si="141"/>
        <v>8.4245956354139935</v>
      </c>
      <c r="T115" s="137">
        <f t="shared" si="141"/>
        <v>10.420000000000002</v>
      </c>
      <c r="U115" s="137">
        <f t="shared" si="141"/>
        <v>7.7300000000000182</v>
      </c>
    </row>
    <row r="116" spans="1:22" outlineLevel="1" x14ac:dyDescent="0.25">
      <c r="A116" t="s">
        <v>305</v>
      </c>
      <c r="B116" s="137">
        <f t="shared" si="95"/>
        <v>5.1400000000000148</v>
      </c>
      <c r="C116" s="137">
        <f t="shared" ref="C116:L116" si="142">C41/C36*100-100</f>
        <v>5.0999999999999943</v>
      </c>
      <c r="D116" s="137">
        <f t="shared" si="142"/>
        <v>8.3799999999999812</v>
      </c>
      <c r="E116" s="137">
        <f t="shared" si="142"/>
        <v>1.4000000000000057</v>
      </c>
      <c r="F116" s="137">
        <f t="shared" si="142"/>
        <v>9.3800000000000097</v>
      </c>
      <c r="G116" s="137">
        <f t="shared" si="142"/>
        <v>9.3800000000000097</v>
      </c>
      <c r="H116" s="137">
        <f t="shared" si="142"/>
        <v>7.6899999999999693</v>
      </c>
      <c r="I116" s="137">
        <f t="shared" si="142"/>
        <v>7.6899999999999977</v>
      </c>
      <c r="J116" s="137">
        <f t="shared" si="142"/>
        <v>7.0300000000000011</v>
      </c>
      <c r="K116" s="137">
        <f t="shared" si="142"/>
        <v>8.7700000000000102</v>
      </c>
      <c r="L116" s="137">
        <f t="shared" si="142"/>
        <v>19.829722833342828</v>
      </c>
      <c r="M116" s="137"/>
      <c r="N116" s="137">
        <f t="shared" ref="N116:U116" si="143">N41/N36*100-100</f>
        <v>0</v>
      </c>
      <c r="O116" s="137">
        <f t="shared" si="143"/>
        <v>5.1399999999999721</v>
      </c>
      <c r="P116" s="137">
        <f t="shared" si="143"/>
        <v>5.7769560083800684</v>
      </c>
      <c r="Q116" s="137">
        <f t="shared" si="143"/>
        <v>5.1717057721060655</v>
      </c>
      <c r="R116" s="137">
        <f t="shared" si="143"/>
        <v>4.5560178147113959</v>
      </c>
      <c r="S116" s="137">
        <f t="shared" si="143"/>
        <v>8.149557989343208</v>
      </c>
      <c r="T116" s="137">
        <f t="shared" si="143"/>
        <v>9.3800000000000097</v>
      </c>
      <c r="U116" s="137">
        <f t="shared" si="143"/>
        <v>7.6899999999999977</v>
      </c>
    </row>
    <row r="117" spans="1:22" x14ac:dyDescent="0.25">
      <c r="A117" s="115">
        <v>2023</v>
      </c>
      <c r="B117" s="140">
        <f t="shared" si="95"/>
        <v>5.2395488546415265</v>
      </c>
      <c r="C117" s="140">
        <f t="shared" ref="C117:L117" si="144">C42/C37*100-100</f>
        <v>5.2071228363044497</v>
      </c>
      <c r="D117" s="140">
        <f t="shared" si="144"/>
        <v>8.1051307288801269</v>
      </c>
      <c r="E117" s="140">
        <f t="shared" si="144"/>
        <v>2.415972034895006</v>
      </c>
      <c r="F117" s="140">
        <f t="shared" si="144"/>
        <v>9.9025205767711952</v>
      </c>
      <c r="G117" s="140">
        <f t="shared" si="144"/>
        <v>9.9562973352309996</v>
      </c>
      <c r="H117" s="140">
        <f t="shared" si="144"/>
        <v>7.4797394810472753</v>
      </c>
      <c r="I117" s="140">
        <f t="shared" si="144"/>
        <v>7.4947088785687725</v>
      </c>
      <c r="J117" s="140">
        <f t="shared" si="144"/>
        <v>6.5276060491124497</v>
      </c>
      <c r="K117" s="140">
        <f t="shared" si="144"/>
        <v>8.6401979713757413</v>
      </c>
      <c r="L117" s="140">
        <f t="shared" si="144"/>
        <v>-36.307050517190909</v>
      </c>
      <c r="M117" s="140"/>
      <c r="N117" s="140">
        <f t="shared" ref="N117:U117" si="145">N42/N37*100-100</f>
        <v>0</v>
      </c>
      <c r="O117" s="140">
        <f t="shared" si="145"/>
        <v>5.2395488546415265</v>
      </c>
      <c r="P117" s="140">
        <f t="shared" si="145"/>
        <v>5.9979990832371044</v>
      </c>
      <c r="Q117" s="140">
        <f t="shared" si="145"/>
        <v>5.2707465064127206</v>
      </c>
      <c r="R117" s="140">
        <f t="shared" si="145"/>
        <v>4.9010180474677867</v>
      </c>
      <c r="S117" s="140">
        <f t="shared" si="145"/>
        <v>8.1204954417421646</v>
      </c>
      <c r="T117" s="140">
        <f t="shared" si="145"/>
        <v>9.905519301720858</v>
      </c>
      <c r="U117" s="140">
        <f t="shared" si="145"/>
        <v>7.4805771202126152</v>
      </c>
      <c r="V117" s="133"/>
    </row>
    <row r="118" spans="1:22" x14ac:dyDescent="0.25">
      <c r="A118" s="115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20" spans="1:22" x14ac:dyDescent="0.25">
      <c r="A120" s="115" t="s">
        <v>115</v>
      </c>
    </row>
    <row r="121" spans="1:22" x14ac:dyDescent="0.25">
      <c r="B121" s="115" t="s">
        <v>54</v>
      </c>
      <c r="C121" s="115" t="s">
        <v>55</v>
      </c>
      <c r="D121" s="115" t="s">
        <v>56</v>
      </c>
      <c r="E121" s="115" t="s">
        <v>57</v>
      </c>
      <c r="F121" s="115" t="s">
        <v>58</v>
      </c>
      <c r="G121" s="115" t="s">
        <v>59</v>
      </c>
      <c r="H121" s="115" t="s">
        <v>60</v>
      </c>
      <c r="I121" s="115" t="s">
        <v>61</v>
      </c>
      <c r="J121" s="115" t="s">
        <v>62</v>
      </c>
      <c r="K121" s="115" t="s">
        <v>63</v>
      </c>
      <c r="L121" s="115" t="s">
        <v>102</v>
      </c>
      <c r="N121" s="115" t="s">
        <v>103</v>
      </c>
      <c r="O121" s="115" t="s">
        <v>104</v>
      </c>
      <c r="P121" s="115" t="s">
        <v>105</v>
      </c>
      <c r="Q121" s="115" t="s">
        <v>106</v>
      </c>
      <c r="R121" s="115" t="s">
        <v>107</v>
      </c>
      <c r="S121" s="115" t="s">
        <v>108</v>
      </c>
      <c r="T121" s="115" t="s">
        <v>109</v>
      </c>
      <c r="U121" s="115" t="s">
        <v>110</v>
      </c>
    </row>
    <row r="122" spans="1:22" hidden="1" outlineLevel="7" x14ac:dyDescent="0.25">
      <c r="A122" t="s">
        <v>73</v>
      </c>
    </row>
    <row r="123" spans="1:22" hidden="1" outlineLevel="7" x14ac:dyDescent="0.25">
      <c r="A123" t="s">
        <v>74</v>
      </c>
      <c r="B123" s="133">
        <f>B4/B3*100-100</f>
        <v>4.0059680640573276</v>
      </c>
      <c r="C123" s="133">
        <f t="shared" ref="C123:L123" si="146">C4/C3*100-100</f>
        <v>1.3565611030633988</v>
      </c>
      <c r="D123" s="133">
        <f t="shared" si="146"/>
        <v>2.5211162471318289</v>
      </c>
      <c r="E123" s="133">
        <f t="shared" si="146"/>
        <v>35.450221910054637</v>
      </c>
      <c r="F123" s="133">
        <f t="shared" si="146"/>
        <v>1.9787882772975536</v>
      </c>
      <c r="G123" s="133">
        <f t="shared" si="146"/>
        <v>62.401420411767333</v>
      </c>
      <c r="H123" s="133">
        <f t="shared" si="146"/>
        <v>-1.7595119746056298</v>
      </c>
      <c r="I123" s="133">
        <f t="shared" si="146"/>
        <v>56.448169926156368</v>
      </c>
      <c r="J123" s="133">
        <f t="shared" si="146"/>
        <v>2.9297283894206032</v>
      </c>
      <c r="K123" s="133">
        <f t="shared" si="146"/>
        <v>2.7907944664327715</v>
      </c>
      <c r="L123" s="133">
        <f t="shared" si="146"/>
        <v>5.8271284290322569</v>
      </c>
      <c r="N123" s="133">
        <f t="shared" ref="N123:U123" si="147">N4/N3*100-100</f>
        <v>5.2965160044089856</v>
      </c>
      <c r="O123" s="133">
        <f t="shared" si="147"/>
        <v>4.0059680640577255</v>
      </c>
      <c r="P123" s="133">
        <f t="shared" si="147"/>
        <v>3.9302814176522389</v>
      </c>
      <c r="Q123" s="133">
        <f t="shared" si="147"/>
        <v>1.3795570759565834</v>
      </c>
      <c r="R123" s="133">
        <f t="shared" si="147"/>
        <v>4.7233027395635219</v>
      </c>
      <c r="S123" s="133">
        <f t="shared" si="147"/>
        <v>2.3882506185392174</v>
      </c>
      <c r="T123" s="133">
        <f t="shared" si="147"/>
        <v>5.2843641116456155</v>
      </c>
      <c r="U123" s="133">
        <f t="shared" si="147"/>
        <v>1.4248892980230039</v>
      </c>
    </row>
    <row r="124" spans="1:22" hidden="1" outlineLevel="7" x14ac:dyDescent="0.25">
      <c r="A124" t="s">
        <v>75</v>
      </c>
      <c r="B124" s="133">
        <f>B5/B4*100-100</f>
        <v>3.1338282150506558</v>
      </c>
      <c r="C124" s="133">
        <f t="shared" ref="C124:L124" si="148">C5/C4*100-100</f>
        <v>3.4459090565116099</v>
      </c>
      <c r="D124" s="133">
        <f t="shared" si="148"/>
        <v>4.2653773837513711</v>
      </c>
      <c r="E124" s="133">
        <f t="shared" si="148"/>
        <v>-0.20979315746235727</v>
      </c>
      <c r="F124" s="133">
        <f t="shared" si="148"/>
        <v>3.2106829092627578</v>
      </c>
      <c r="G124" s="133">
        <f t="shared" si="148"/>
        <v>-22.08417750169825</v>
      </c>
      <c r="H124" s="133">
        <f t="shared" si="148"/>
        <v>6.5624839216688429</v>
      </c>
      <c r="I124" s="133">
        <f t="shared" si="148"/>
        <v>-19.55383543467201</v>
      </c>
      <c r="J124" s="133">
        <f t="shared" si="148"/>
        <v>-4.5563749077859228</v>
      </c>
      <c r="K124" s="133">
        <f t="shared" si="148"/>
        <v>-5.4021331347015717</v>
      </c>
      <c r="L124" s="133">
        <f t="shared" si="148"/>
        <v>8.3857782495485083</v>
      </c>
      <c r="N124" s="133">
        <f t="shared" ref="N124:U124" si="149">N5/N4*100-100</f>
        <v>-8.6798219748887959</v>
      </c>
      <c r="O124" s="133">
        <f t="shared" si="149"/>
        <v>3.1338282150506984</v>
      </c>
      <c r="P124" s="133">
        <f t="shared" si="149"/>
        <v>3.1701151584712761</v>
      </c>
      <c r="Q124" s="133">
        <f t="shared" si="149"/>
        <v>3.4622729573531927</v>
      </c>
      <c r="R124" s="133">
        <f t="shared" si="149"/>
        <v>2.996151054871703</v>
      </c>
      <c r="S124" s="133">
        <f t="shared" si="149"/>
        <v>3.5161031573587138</v>
      </c>
      <c r="T124" s="133">
        <f t="shared" si="149"/>
        <v>1.0761359339130934</v>
      </c>
      <c r="U124" s="133">
        <f t="shared" si="149"/>
        <v>4.3586168283683833</v>
      </c>
    </row>
    <row r="125" spans="1:22" hidden="1" outlineLevel="7" x14ac:dyDescent="0.25">
      <c r="A125" t="s">
        <v>76</v>
      </c>
      <c r="B125" s="133">
        <f>B6/B5*100-100</f>
        <v>-1.8142886769743996</v>
      </c>
      <c r="C125" s="133">
        <f t="shared" ref="C125:L125" si="150">C6/C5*100-100</f>
        <v>-6.2708912388913518E-2</v>
      </c>
      <c r="D125" s="133">
        <f t="shared" si="150"/>
        <v>2.827439440699564</v>
      </c>
      <c r="E125" s="133">
        <f t="shared" si="150"/>
        <v>39.514838830877466</v>
      </c>
      <c r="F125" s="133">
        <f t="shared" si="150"/>
        <v>-3.24030221097793</v>
      </c>
      <c r="G125" s="133">
        <f t="shared" si="150"/>
        <v>103.24549214348718</v>
      </c>
      <c r="H125" s="133">
        <f t="shared" si="150"/>
        <v>-2.1624113064191164</v>
      </c>
      <c r="I125" s="133">
        <f t="shared" si="150"/>
        <v>105.50962144919205</v>
      </c>
      <c r="J125" s="133">
        <f t="shared" si="150"/>
        <v>8.8186860465721679</v>
      </c>
      <c r="K125" s="133">
        <f t="shared" si="150"/>
        <v>13.027580332851358</v>
      </c>
      <c r="L125" s="133">
        <f t="shared" si="150"/>
        <v>-160.24038980107707</v>
      </c>
      <c r="N125" s="133">
        <f t="shared" ref="N125:U125" si="151">N6/N5*100-100</f>
        <v>-119.98758975708728</v>
      </c>
      <c r="O125" s="133">
        <f t="shared" si="151"/>
        <v>-1.8142886769744138</v>
      </c>
      <c r="P125" s="133">
        <f t="shared" si="151"/>
        <v>4.7538812664398762</v>
      </c>
      <c r="Q125" s="133">
        <f t="shared" si="151"/>
        <v>-4.5477728675820117E-3</v>
      </c>
      <c r="R125" s="133">
        <f t="shared" si="151"/>
        <v>4.8557865179258357</v>
      </c>
      <c r="S125" s="133">
        <f t="shared" si="151"/>
        <v>4.5522253180581203</v>
      </c>
      <c r="T125" s="133">
        <f t="shared" si="151"/>
        <v>3.6866490745451443</v>
      </c>
      <c r="U125" s="133">
        <f t="shared" si="151"/>
        <v>4.8417053481334023</v>
      </c>
    </row>
    <row r="126" spans="1:22" hidden="1" outlineLevel="6" collapsed="1" x14ac:dyDescent="0.25">
      <c r="A126" t="s">
        <v>77</v>
      </c>
      <c r="B126" s="133">
        <f>B8/B6*100-100</f>
        <v>-0.29517184985259348</v>
      </c>
      <c r="C126" s="133">
        <f t="shared" ref="C126:L126" si="152">C8/C6*100-100</f>
        <v>0.1367661999542662</v>
      </c>
      <c r="D126" s="133">
        <f t="shared" si="152"/>
        <v>-1.6735804106481993</v>
      </c>
      <c r="E126" s="133">
        <f t="shared" si="152"/>
        <v>-45.548659185418472</v>
      </c>
      <c r="F126" s="133">
        <f t="shared" si="152"/>
        <v>0.19187240763626789</v>
      </c>
      <c r="G126" s="133">
        <f t="shared" si="152"/>
        <v>-64.445215562726915</v>
      </c>
      <c r="H126" s="133">
        <f t="shared" si="152"/>
        <v>3.9557739790379287</v>
      </c>
      <c r="I126" s="133">
        <f t="shared" si="152"/>
        <v>-63.109531282173762</v>
      </c>
      <c r="J126" s="133">
        <f t="shared" si="152"/>
        <v>1.3422659340882319</v>
      </c>
      <c r="K126" s="133">
        <f t="shared" si="152"/>
        <v>-4.6305658437844812</v>
      </c>
      <c r="L126" s="133">
        <f t="shared" si="152"/>
        <v>-264.8348849936159</v>
      </c>
      <c r="N126" s="133">
        <f t="shared" ref="N126:U126" si="153">N8/N6*100-100</f>
        <v>-406.28451923876912</v>
      </c>
      <c r="O126" s="133">
        <f t="shared" si="153"/>
        <v>-0.29517184985303402</v>
      </c>
      <c r="P126" s="133">
        <f t="shared" si="153"/>
        <v>-6.7284449053475015</v>
      </c>
      <c r="Q126" s="133">
        <f t="shared" si="153"/>
        <v>9.9303137468282898E-2</v>
      </c>
      <c r="R126" s="133">
        <f t="shared" si="153"/>
        <v>-7.3704343772877223</v>
      </c>
      <c r="S126" s="133">
        <f t="shared" si="153"/>
        <v>-5.4543508202723956</v>
      </c>
      <c r="T126" s="133">
        <f t="shared" si="153"/>
        <v>-8.0500841975043187</v>
      </c>
      <c r="U126" s="133">
        <f t="shared" si="153"/>
        <v>-4.595807675242142</v>
      </c>
    </row>
    <row r="127" spans="1:22" hidden="1" outlineLevel="6" x14ac:dyDescent="0.25">
      <c r="A127" t="s">
        <v>78</v>
      </c>
      <c r="B127" s="133">
        <f>B9/B8*100-100</f>
        <v>4.010118973331501</v>
      </c>
      <c r="C127" s="133">
        <f t="shared" ref="C127:L127" si="154">C9/C8*100-100</f>
        <v>1.3695636796407769</v>
      </c>
      <c r="D127" s="133">
        <f t="shared" si="154"/>
        <v>2.9536525492908794</v>
      </c>
      <c r="E127" s="133">
        <f t="shared" si="154"/>
        <v>29.364919650628565</v>
      </c>
      <c r="F127" s="133">
        <f t="shared" si="154"/>
        <v>3.1980751492268382</v>
      </c>
      <c r="G127" s="133">
        <f t="shared" si="154"/>
        <v>83.125933574729714</v>
      </c>
      <c r="H127" s="133">
        <f t="shared" si="154"/>
        <v>-2.1221675172877212</v>
      </c>
      <c r="I127" s="133">
        <f t="shared" si="154"/>
        <v>73.685114027079635</v>
      </c>
      <c r="J127" s="133">
        <f t="shared" si="154"/>
        <v>-2.4182841465638489</v>
      </c>
      <c r="K127" s="133">
        <f t="shared" si="154"/>
        <v>-1.7261325111419694</v>
      </c>
      <c r="L127" s="133">
        <f t="shared" si="154"/>
        <v>-5.4467319870690716</v>
      </c>
      <c r="N127" s="133">
        <f t="shared" ref="N127:U127" si="155">N9/N8*100-100</f>
        <v>97.12468067921472</v>
      </c>
      <c r="O127" s="133">
        <f t="shared" si="155"/>
        <v>4.0101189733323253</v>
      </c>
      <c r="P127" s="133">
        <f t="shared" si="155"/>
        <v>3.7041205427994015</v>
      </c>
      <c r="Q127" s="133">
        <f t="shared" si="155"/>
        <v>1.401764004791815</v>
      </c>
      <c r="R127" s="133">
        <f t="shared" si="155"/>
        <v>4.0916202846246819</v>
      </c>
      <c r="S127" s="133">
        <f t="shared" si="155"/>
        <v>2.9506728796856834</v>
      </c>
      <c r="T127" s="133">
        <f t="shared" si="155"/>
        <v>7.1389571561891501</v>
      </c>
      <c r="U127" s="133">
        <f t="shared" si="155"/>
        <v>1.6155474386731328</v>
      </c>
    </row>
    <row r="128" spans="1:22" hidden="1" outlineLevel="6" x14ac:dyDescent="0.25">
      <c r="A128" t="s">
        <v>79</v>
      </c>
      <c r="B128" s="133">
        <f>B10/B9*100-100</f>
        <v>3.1851056851168948</v>
      </c>
      <c r="C128" s="133">
        <f t="shared" ref="C128:L128" si="156">C10/C9*100-100</f>
        <v>3.4185939643720786</v>
      </c>
      <c r="D128" s="133">
        <f t="shared" si="156"/>
        <v>1.8678914161829567</v>
      </c>
      <c r="E128" s="133">
        <f t="shared" si="156"/>
        <v>5.2654208445467532</v>
      </c>
      <c r="F128" s="133">
        <f t="shared" si="156"/>
        <v>8.6922215660360678</v>
      </c>
      <c r="G128" s="133">
        <f t="shared" si="156"/>
        <v>-9.3668813072430908</v>
      </c>
      <c r="H128" s="133">
        <f t="shared" si="156"/>
        <v>6.0536284832284508</v>
      </c>
      <c r="I128" s="133">
        <f t="shared" si="156"/>
        <v>-11.567074813368976</v>
      </c>
      <c r="J128" s="133">
        <f t="shared" si="156"/>
        <v>8.161602206647629</v>
      </c>
      <c r="K128" s="133">
        <f t="shared" si="156"/>
        <v>8.9610787331339878</v>
      </c>
      <c r="L128" s="133">
        <f t="shared" si="156"/>
        <v>-19.386044117042019</v>
      </c>
      <c r="N128" s="133">
        <f t="shared" ref="N128:U128" si="157">N10/N9*100-100</f>
        <v>-17.690159089114971</v>
      </c>
      <c r="O128" s="133">
        <f t="shared" si="157"/>
        <v>3.1851056851165396</v>
      </c>
      <c r="P128" s="133">
        <f t="shared" si="157"/>
        <v>4.1546741840611077</v>
      </c>
      <c r="Q128" s="133">
        <f t="shared" si="157"/>
        <v>3.3865898757746464</v>
      </c>
      <c r="R128" s="133">
        <f t="shared" si="157"/>
        <v>3.6112010511105694</v>
      </c>
      <c r="S128" s="133">
        <f t="shared" si="157"/>
        <v>5.2231048172482133</v>
      </c>
      <c r="T128" s="133">
        <f t="shared" si="157"/>
        <v>7.1702944177090018</v>
      </c>
      <c r="U128" s="133">
        <f t="shared" si="157"/>
        <v>4.5686473682812192</v>
      </c>
    </row>
    <row r="129" spans="1:21" hidden="1" outlineLevel="6" x14ac:dyDescent="0.25">
      <c r="A129" t="s">
        <v>80</v>
      </c>
      <c r="B129" s="133">
        <f>B11/B10*100-100</f>
        <v>-1.6974906015048674</v>
      </c>
      <c r="C129" s="133">
        <f t="shared" ref="C129:L129" si="158">C11/C10*100-100</f>
        <v>7.3651340511275976E-3</v>
      </c>
      <c r="D129" s="133">
        <f t="shared" si="158"/>
        <v>2.0752757477531532</v>
      </c>
      <c r="E129" s="133">
        <f t="shared" si="158"/>
        <v>39.975486494915458</v>
      </c>
      <c r="F129" s="133">
        <f t="shared" si="158"/>
        <v>-3.0486968377933295</v>
      </c>
      <c r="G129" s="133">
        <f t="shared" si="158"/>
        <v>85.533383865677962</v>
      </c>
      <c r="H129" s="133">
        <f t="shared" si="158"/>
        <v>-1.1981561366889366</v>
      </c>
      <c r="I129" s="133">
        <f t="shared" si="158"/>
        <v>89.07471922742846</v>
      </c>
      <c r="J129" s="133">
        <f t="shared" si="158"/>
        <v>1.4259260965915388</v>
      </c>
      <c r="K129" s="133">
        <f t="shared" si="158"/>
        <v>9.5411516424484262</v>
      </c>
      <c r="L129" s="133">
        <f t="shared" si="158"/>
        <v>-179.77030660390358</v>
      </c>
      <c r="N129" s="133">
        <f t="shared" ref="N129:U129" si="159">N11/N10*100-100</f>
        <v>-111.47195661391473</v>
      </c>
      <c r="O129" s="133">
        <f t="shared" si="159"/>
        <v>-1.6974906015052937</v>
      </c>
      <c r="P129" s="133">
        <f t="shared" si="159"/>
        <v>4.8414678956896466</v>
      </c>
      <c r="Q129" s="133">
        <f t="shared" si="159"/>
        <v>4.9416666952566857E-2</v>
      </c>
      <c r="R129" s="133">
        <f t="shared" si="159"/>
        <v>4.8987187103190166</v>
      </c>
      <c r="S129" s="133">
        <f t="shared" si="159"/>
        <v>4.7306409107471694</v>
      </c>
      <c r="T129" s="133">
        <f t="shared" si="159"/>
        <v>3.2645979720889358</v>
      </c>
      <c r="U129" s="133">
        <f t="shared" si="159"/>
        <v>5.2356425614615887</v>
      </c>
    </row>
    <row r="130" spans="1:21" hidden="1" outlineLevel="5" collapsed="1" x14ac:dyDescent="0.25">
      <c r="A130" t="s">
        <v>81</v>
      </c>
      <c r="B130" s="133">
        <f>B13/B11*100-100</f>
        <v>-0.40950637988413519</v>
      </c>
      <c r="C130" s="133">
        <f t="shared" ref="C130:L130" si="160">C13/C11*100-100</f>
        <v>0.10878922035819016</v>
      </c>
      <c r="D130" s="133">
        <f t="shared" si="160"/>
        <v>1.0209001413838479</v>
      </c>
      <c r="E130" s="133">
        <f t="shared" si="160"/>
        <v>-46.104090252467181</v>
      </c>
      <c r="F130" s="133">
        <f t="shared" si="160"/>
        <v>4.9451511251349416</v>
      </c>
      <c r="G130" s="133">
        <f t="shared" si="160"/>
        <v>-66.679290691000034</v>
      </c>
      <c r="H130" s="133">
        <f t="shared" si="160"/>
        <v>3.9926860500594614</v>
      </c>
      <c r="I130" s="133">
        <f t="shared" si="160"/>
        <v>-66.981704014084897</v>
      </c>
      <c r="J130" s="133">
        <f t="shared" si="160"/>
        <v>-1.2070870980405317</v>
      </c>
      <c r="K130" s="133">
        <f t="shared" si="160"/>
        <v>-4.0518165626491367</v>
      </c>
      <c r="L130" s="133">
        <f t="shared" si="160"/>
        <v>-287.15491420068361</v>
      </c>
      <c r="N130" s="133">
        <f t="shared" ref="N130:U130" si="161">N13/N11*100-100</f>
        <v>-873.09327493070452</v>
      </c>
      <c r="O130" s="133">
        <f t="shared" si="161"/>
        <v>-0.40950637988413519</v>
      </c>
      <c r="P130" s="133">
        <f t="shared" si="161"/>
        <v>-6.518169384158341</v>
      </c>
      <c r="Q130" s="133">
        <f t="shared" si="161"/>
        <v>0.12771281890367447</v>
      </c>
      <c r="R130" s="133">
        <f t="shared" si="161"/>
        <v>-7.3651073081940837</v>
      </c>
      <c r="S130" s="133">
        <f t="shared" si="161"/>
        <v>-4.8760230694185935</v>
      </c>
      <c r="T130" s="133">
        <f t="shared" si="161"/>
        <v>-4.2263843475732727</v>
      </c>
      <c r="U130" s="133">
        <f t="shared" si="161"/>
        <v>-5.0956100625741101</v>
      </c>
    </row>
    <row r="131" spans="1:21" hidden="1" outlineLevel="5" x14ac:dyDescent="0.25">
      <c r="A131" t="s">
        <v>82</v>
      </c>
      <c r="B131" s="133">
        <f>B14/B13*100-100</f>
        <v>4.208396574615378</v>
      </c>
      <c r="C131" s="133">
        <f t="shared" ref="C131:L131" si="162">C14/C13*100-100</f>
        <v>1.5777019855440813</v>
      </c>
      <c r="D131" s="133">
        <f t="shared" si="162"/>
        <v>3.5887389506151521</v>
      </c>
      <c r="E131" s="133">
        <f t="shared" si="162"/>
        <v>32.495028187753263</v>
      </c>
      <c r="F131" s="133">
        <f t="shared" si="162"/>
        <v>0.34535377509779153</v>
      </c>
      <c r="G131" s="133">
        <f t="shared" si="162"/>
        <v>42.162909159262426</v>
      </c>
      <c r="H131" s="133">
        <f t="shared" si="162"/>
        <v>-1.3330727954750046</v>
      </c>
      <c r="I131" s="133">
        <f t="shared" si="162"/>
        <v>39.785021244110084</v>
      </c>
      <c r="J131" s="133">
        <f t="shared" si="162"/>
        <v>-0.8814178985707315</v>
      </c>
      <c r="K131" s="133">
        <f t="shared" si="162"/>
        <v>0.59282437454758963</v>
      </c>
      <c r="L131" s="133">
        <f t="shared" si="162"/>
        <v>18.43025138541185</v>
      </c>
      <c r="N131" s="133">
        <f t="shared" ref="N131:U131" si="163">N14/N13*100-100</f>
        <v>74.884789639411764</v>
      </c>
      <c r="O131" s="133">
        <f t="shared" si="163"/>
        <v>4.208396574615378</v>
      </c>
      <c r="P131" s="133">
        <f t="shared" si="163"/>
        <v>3.285537772055207</v>
      </c>
      <c r="Q131" s="133">
        <f t="shared" si="163"/>
        <v>1.6197972325299617</v>
      </c>
      <c r="R131" s="133">
        <f t="shared" si="163"/>
        <v>4.531157124755353</v>
      </c>
      <c r="S131" s="133">
        <f t="shared" si="163"/>
        <v>0.9335762042742175</v>
      </c>
      <c r="T131" s="133">
        <f t="shared" si="163"/>
        <v>2.2083320697133786</v>
      </c>
      <c r="U131" s="133">
        <f t="shared" si="163"/>
        <v>0.49874439249771285</v>
      </c>
    </row>
    <row r="132" spans="1:21" hidden="1" outlineLevel="5" x14ac:dyDescent="0.25">
      <c r="A132" t="s">
        <v>83</v>
      </c>
      <c r="B132" s="133">
        <f>B15/B14*100-100</f>
        <v>3.0907893941461992</v>
      </c>
      <c r="C132" s="133">
        <f t="shared" ref="C132:L132" si="164">C15/C14*100-100</f>
        <v>3.2511497490171024</v>
      </c>
      <c r="D132" s="133">
        <f t="shared" si="164"/>
        <v>1.7290796020167534</v>
      </c>
      <c r="E132" s="133">
        <f t="shared" si="164"/>
        <v>6.3042013738472633</v>
      </c>
      <c r="F132" s="133">
        <f t="shared" si="164"/>
        <v>7.9784317961368032</v>
      </c>
      <c r="G132" s="133">
        <f t="shared" si="164"/>
        <v>33.265552642398291</v>
      </c>
      <c r="H132" s="133">
        <f t="shared" si="164"/>
        <v>3.7088590196131577</v>
      </c>
      <c r="I132" s="133">
        <f t="shared" si="164"/>
        <v>27.996102381393399</v>
      </c>
      <c r="J132" s="133">
        <f t="shared" si="164"/>
        <v>9.0419759682846461</v>
      </c>
      <c r="K132" s="133">
        <f t="shared" si="164"/>
        <v>7.9775044790502108</v>
      </c>
      <c r="L132" s="133">
        <f t="shared" si="164"/>
        <v>-44.107609964001405</v>
      </c>
      <c r="N132" s="133">
        <f t="shared" ref="N132:U132" si="165">N15/N14*100-100</f>
        <v>-3.2549543267134169</v>
      </c>
      <c r="O132" s="133">
        <f t="shared" si="165"/>
        <v>3.0907893941458013</v>
      </c>
      <c r="P132" s="133">
        <f t="shared" si="165"/>
        <v>4.5152224013011164</v>
      </c>
      <c r="Q132" s="133">
        <f t="shared" si="165"/>
        <v>3.2186723008198754</v>
      </c>
      <c r="R132" s="133">
        <f t="shared" si="165"/>
        <v>3.5874538179615456</v>
      </c>
      <c r="S132" s="133">
        <f t="shared" si="165"/>
        <v>6.3294619615225969</v>
      </c>
      <c r="T132" s="133">
        <f t="shared" si="165"/>
        <v>9.5453579851354959</v>
      </c>
      <c r="U132" s="133">
        <f t="shared" si="165"/>
        <v>5.2138274149290567</v>
      </c>
    </row>
    <row r="133" spans="1:21" hidden="1" outlineLevel="5" x14ac:dyDescent="0.25">
      <c r="A133" t="s">
        <v>84</v>
      </c>
      <c r="B133" s="133">
        <f>B16/B15*100-100</f>
        <v>-1.689902613394878</v>
      </c>
      <c r="C133" s="133">
        <f t="shared" ref="C133:L133" si="166">C16/C15*100-100</f>
        <v>8.1814185584278221E-2</v>
      </c>
      <c r="D133" s="133">
        <f t="shared" si="166"/>
        <v>4.1517773317432045</v>
      </c>
      <c r="E133" s="133">
        <f t="shared" si="166"/>
        <v>37.818570983744905</v>
      </c>
      <c r="F133" s="133">
        <f t="shared" si="166"/>
        <v>-0.92242907684530451</v>
      </c>
      <c r="G133" s="133">
        <f t="shared" si="166"/>
        <v>38.715362614567368</v>
      </c>
      <c r="H133" s="133">
        <f t="shared" si="166"/>
        <v>1.586553612581838</v>
      </c>
      <c r="I133" s="133">
        <f t="shared" si="166"/>
        <v>42.228109650202953</v>
      </c>
      <c r="J133" s="133">
        <f t="shared" si="166"/>
        <v>-2.0095592353668081</v>
      </c>
      <c r="K133" s="133">
        <f t="shared" si="166"/>
        <v>3.0287432201986775</v>
      </c>
      <c r="L133" s="133">
        <f t="shared" si="166"/>
        <v>-96.382968752153701</v>
      </c>
      <c r="N133" s="133">
        <f t="shared" ref="N133:U133" si="167">N16/N15*100-100</f>
        <v>-171.14223480739054</v>
      </c>
      <c r="O133" s="133">
        <f t="shared" si="167"/>
        <v>-1.6899026133944801</v>
      </c>
      <c r="P133" s="133">
        <f t="shared" si="167"/>
        <v>4.5028412632464097</v>
      </c>
      <c r="Q133" s="133">
        <f t="shared" si="167"/>
        <v>0.16740448667107444</v>
      </c>
      <c r="R133" s="133">
        <f t="shared" si="167"/>
        <v>4.7854819195585918</v>
      </c>
      <c r="S133" s="133">
        <f t="shared" si="167"/>
        <v>3.964394035360371</v>
      </c>
      <c r="T133" s="133">
        <f t="shared" si="167"/>
        <v>2.0655842619259346</v>
      </c>
      <c r="U133" s="133">
        <f t="shared" si="167"/>
        <v>4.6502336605077801</v>
      </c>
    </row>
    <row r="134" spans="1:21" hidden="1" outlineLevel="4" collapsed="1" x14ac:dyDescent="0.25">
      <c r="A134" t="s">
        <v>85</v>
      </c>
      <c r="B134" s="133">
        <f>B18/B16*100-100</f>
        <v>-0.52251833442871032</v>
      </c>
      <c r="C134" s="133">
        <f t="shared" ref="C134:L134" si="168">C18/C16*100-100</f>
        <v>4.8667256290826799E-2</v>
      </c>
      <c r="D134" s="133">
        <f t="shared" si="168"/>
        <v>6.5636752686171462</v>
      </c>
      <c r="E134" s="133">
        <f t="shared" si="168"/>
        <v>-45.775440359403852</v>
      </c>
      <c r="F134" s="133">
        <f t="shared" si="168"/>
        <v>-3.1431601962801636</v>
      </c>
      <c r="G134" s="133">
        <f t="shared" si="168"/>
        <v>-62.923892473243143</v>
      </c>
      <c r="H134" s="133">
        <f t="shared" si="168"/>
        <v>1.761146887187607</v>
      </c>
      <c r="I134" s="133">
        <f t="shared" si="168"/>
        <v>-61.046558697545208</v>
      </c>
      <c r="J134" s="133">
        <f t="shared" si="168"/>
        <v>-6.5761528768648674</v>
      </c>
      <c r="K134" s="133">
        <f t="shared" si="168"/>
        <v>-15.821236624620369</v>
      </c>
      <c r="L134" s="133">
        <f t="shared" si="168"/>
        <v>3636.8501584046553</v>
      </c>
      <c r="N134" s="133">
        <f t="shared" ref="N134:U134" si="169">N18/N16*100-100</f>
        <v>-145.71131449889771</v>
      </c>
      <c r="O134" s="133">
        <f t="shared" si="169"/>
        <v>-0.52251833442831241</v>
      </c>
      <c r="P134" s="133">
        <f t="shared" si="169"/>
        <v>-6.7606018046352148</v>
      </c>
      <c r="Q134" s="133">
        <f t="shared" si="169"/>
        <v>0.19112606113877462</v>
      </c>
      <c r="R134" s="133">
        <f t="shared" si="169"/>
        <v>-7.2242207306427701</v>
      </c>
      <c r="S134" s="133">
        <f t="shared" si="169"/>
        <v>-5.8704047406180706</v>
      </c>
      <c r="T134" s="133">
        <f t="shared" si="169"/>
        <v>-9.2677858199757992</v>
      </c>
      <c r="U134" s="133">
        <f t="shared" si="169"/>
        <v>-4.6735966888462457</v>
      </c>
    </row>
    <row r="135" spans="1:21" hidden="1" outlineLevel="4" x14ac:dyDescent="0.25">
      <c r="A135" t="s">
        <v>86</v>
      </c>
      <c r="B135" s="133">
        <f>B19/B18*100-100</f>
        <v>4.1990865009091891</v>
      </c>
      <c r="C135" s="133">
        <f t="shared" ref="C135:L135" si="170">C19/C18*100-100</f>
        <v>1.7354923255653176</v>
      </c>
      <c r="D135" s="133">
        <f t="shared" si="170"/>
        <v>2.1025265616800226</v>
      </c>
      <c r="E135" s="133">
        <f t="shared" si="170"/>
        <v>36.242932608471847</v>
      </c>
      <c r="F135" s="133">
        <f t="shared" si="170"/>
        <v>-1.0054880608980881</v>
      </c>
      <c r="G135" s="133">
        <f t="shared" si="170"/>
        <v>34.998175386067373</v>
      </c>
      <c r="H135" s="133">
        <f t="shared" si="170"/>
        <v>-1.0344816840695614</v>
      </c>
      <c r="I135" s="133">
        <f t="shared" si="170"/>
        <v>34.958636969745214</v>
      </c>
      <c r="J135" s="133">
        <f t="shared" si="170"/>
        <v>-1.0535569344487925</v>
      </c>
      <c r="K135" s="133">
        <f t="shared" si="170"/>
        <v>0.51478192922562016</v>
      </c>
      <c r="L135" s="133">
        <f t="shared" si="170"/>
        <v>-3.8106058735198189</v>
      </c>
      <c r="N135" s="133">
        <f t="shared" ref="N135:U135" si="171">N19/N18*100-100</f>
        <v>212.2965181030126</v>
      </c>
      <c r="O135" s="133">
        <f t="shared" si="171"/>
        <v>4.1990865009083649</v>
      </c>
      <c r="P135" s="133">
        <f t="shared" si="171"/>
        <v>3.4351683460092488</v>
      </c>
      <c r="Q135" s="133">
        <f t="shared" si="171"/>
        <v>1.744028452238183</v>
      </c>
      <c r="R135" s="133">
        <f t="shared" si="171"/>
        <v>4.9968191930176715</v>
      </c>
      <c r="S135" s="133">
        <f t="shared" si="171"/>
        <v>0.47976091005621413</v>
      </c>
      <c r="T135" s="133">
        <f t="shared" si="171"/>
        <v>0.50180476993268996</v>
      </c>
      <c r="U135" s="133">
        <f t="shared" si="171"/>
        <v>0.47236968915393618</v>
      </c>
    </row>
    <row r="136" spans="1:21" hidden="1" outlineLevel="4" x14ac:dyDescent="0.25">
      <c r="A136" t="s">
        <v>87</v>
      </c>
      <c r="B136" s="133">
        <f>B20/B19*100-100</f>
        <v>3.0488473390555555</v>
      </c>
      <c r="C136" s="133">
        <f t="shared" ref="C136:L136" si="172">C20/C19*100-100</f>
        <v>3.0806991326680873</v>
      </c>
      <c r="D136" s="133">
        <f t="shared" si="172"/>
        <v>-5.224005683334255</v>
      </c>
      <c r="E136" s="133">
        <f t="shared" si="172"/>
        <v>-0.80541436187839111</v>
      </c>
      <c r="F136" s="133">
        <f t="shared" si="172"/>
        <v>8.4346239094057296</v>
      </c>
      <c r="G136" s="133">
        <f t="shared" si="172"/>
        <v>28.015522609184075</v>
      </c>
      <c r="H136" s="133">
        <f t="shared" si="172"/>
        <v>3.7347896859727996</v>
      </c>
      <c r="I136" s="133">
        <f t="shared" si="172"/>
        <v>22.46700210348402</v>
      </c>
      <c r="J136" s="133">
        <f t="shared" si="172"/>
        <v>11.369021663083757</v>
      </c>
      <c r="K136" s="133">
        <f t="shared" si="172"/>
        <v>4.9500753486754689</v>
      </c>
      <c r="L136" s="133">
        <f t="shared" si="172"/>
        <v>-39.659623577598424</v>
      </c>
      <c r="N136" s="133">
        <f t="shared" ref="N136:U136" si="173">N20/N19*100-100</f>
        <v>-45.644431117129038</v>
      </c>
      <c r="O136" s="133">
        <f t="shared" si="173"/>
        <v>3.0488473390559108</v>
      </c>
      <c r="P136" s="133">
        <f t="shared" si="173"/>
        <v>3.6258565400670193</v>
      </c>
      <c r="Q136" s="133">
        <f t="shared" si="173"/>
        <v>2.8868758095107978</v>
      </c>
      <c r="R136" s="133">
        <f t="shared" si="173"/>
        <v>2.4351400302704604</v>
      </c>
      <c r="S136" s="133">
        <f t="shared" si="173"/>
        <v>5.9805769360859529</v>
      </c>
      <c r="T136" s="133">
        <f t="shared" si="173"/>
        <v>9.535751383346593</v>
      </c>
      <c r="U136" s="133">
        <f t="shared" si="173"/>
        <v>4.7881914759963848</v>
      </c>
    </row>
    <row r="137" spans="1:21" hidden="1" outlineLevel="4" x14ac:dyDescent="0.25">
      <c r="A137" t="s">
        <v>88</v>
      </c>
      <c r="B137" s="133">
        <f>B21/B20*100-100</f>
        <v>-1.7406122797729751</v>
      </c>
      <c r="C137" s="133">
        <f t="shared" ref="C137:L137" si="174">C21/C20*100-100</f>
        <v>4.4407904825789046E-2</v>
      </c>
      <c r="D137" s="133">
        <f t="shared" si="174"/>
        <v>0.39713813702024936</v>
      </c>
      <c r="E137" s="133">
        <f t="shared" si="174"/>
        <v>37.141872662318264</v>
      </c>
      <c r="F137" s="133">
        <f t="shared" si="174"/>
        <v>-5.142441018742673</v>
      </c>
      <c r="G137" s="133">
        <f t="shared" si="174"/>
        <v>74.336817448425876</v>
      </c>
      <c r="H137" s="133">
        <f t="shared" si="174"/>
        <v>-0.34345996338215912</v>
      </c>
      <c r="I137" s="133">
        <f t="shared" si="174"/>
        <v>83.15676910197476</v>
      </c>
      <c r="J137" s="133">
        <f t="shared" si="174"/>
        <v>-3.4601047051525029</v>
      </c>
      <c r="K137" s="133">
        <f t="shared" si="174"/>
        <v>3.4888878580435261</v>
      </c>
      <c r="L137" s="133">
        <f t="shared" si="174"/>
        <v>-174.0954597833115</v>
      </c>
      <c r="N137" s="133">
        <f t="shared" ref="N137:U137" si="175">N21/N20*100-100</f>
        <v>-216.29108259978614</v>
      </c>
      <c r="O137" s="133">
        <f t="shared" si="175"/>
        <v>-1.7406122797729466</v>
      </c>
      <c r="P137" s="133">
        <f t="shared" si="175"/>
        <v>4.2345737102965018</v>
      </c>
      <c r="Q137" s="133">
        <f t="shared" si="175"/>
        <v>5.1991286045648621E-2</v>
      </c>
      <c r="R137" s="133">
        <f t="shared" si="175"/>
        <v>4.446224597165525</v>
      </c>
      <c r="S137" s="133">
        <f t="shared" si="175"/>
        <v>3.8300222726017381</v>
      </c>
      <c r="T137" s="133">
        <f t="shared" si="175"/>
        <v>8.1106218326127077E-2</v>
      </c>
      <c r="U137" s="133">
        <f t="shared" si="175"/>
        <v>5.1443540806946686</v>
      </c>
    </row>
    <row r="138" spans="1:21" hidden="1" outlineLevel="3" collapsed="1" x14ac:dyDescent="0.25">
      <c r="A138" t="s">
        <v>89</v>
      </c>
      <c r="B138" s="133">
        <f>B23/B21*100-100</f>
        <v>-2.4087064090774248</v>
      </c>
      <c r="C138" s="133">
        <f t="shared" ref="C138:L138" si="176">C23/C21*100-100</f>
        <v>-1.9914028580617043</v>
      </c>
      <c r="D138" s="133">
        <f t="shared" si="176"/>
        <v>-2.2031599288450252</v>
      </c>
      <c r="E138" s="133">
        <f t="shared" si="176"/>
        <v>-43.994595895633914</v>
      </c>
      <c r="F138" s="133">
        <f t="shared" si="176"/>
        <v>-2.8767836090097205</v>
      </c>
      <c r="G138" s="133">
        <f t="shared" si="176"/>
        <v>-69.957415409020172</v>
      </c>
      <c r="H138" s="133">
        <f t="shared" si="176"/>
        <v>0.80219522832705081</v>
      </c>
      <c r="I138" s="133">
        <f t="shared" si="176"/>
        <v>-68.819417337743758</v>
      </c>
      <c r="J138" s="133">
        <f t="shared" si="176"/>
        <v>-5.838351071495353</v>
      </c>
      <c r="K138" s="133">
        <f t="shared" si="176"/>
        <v>-13.381924201743061</v>
      </c>
      <c r="L138" s="133">
        <f t="shared" si="176"/>
        <v>-291.03735057762105</v>
      </c>
      <c r="N138" s="133">
        <f t="shared" ref="N138:U138" si="177">N23/N21*100-100</f>
        <v>-155.20043849579221</v>
      </c>
      <c r="O138" s="133">
        <f t="shared" si="177"/>
        <v>-2.4087064090770838</v>
      </c>
      <c r="P138" s="133">
        <f t="shared" si="177"/>
        <v>-8.3537904691137328</v>
      </c>
      <c r="Q138" s="133">
        <f t="shared" si="177"/>
        <v>-1.9959711486534815</v>
      </c>
      <c r="R138" s="133">
        <f t="shared" si="177"/>
        <v>-8.5293834581958805</v>
      </c>
      <c r="S138" s="133">
        <f t="shared" si="177"/>
        <v>-8.0161685554639064</v>
      </c>
      <c r="T138" s="133">
        <f t="shared" si="177"/>
        <v>-10.556512356819638</v>
      </c>
      <c r="U138" s="133">
        <f t="shared" si="177"/>
        <v>-7.1684378015854122</v>
      </c>
    </row>
    <row r="139" spans="1:21" hidden="1" outlineLevel="3" x14ac:dyDescent="0.25">
      <c r="A139" t="s">
        <v>90</v>
      </c>
      <c r="B139" s="133">
        <f>B24/B23*100-100</f>
        <v>-4.1895122997018461</v>
      </c>
      <c r="C139" s="133">
        <f t="shared" ref="C139:L139" si="178">C24/C23*100-100</f>
        <v>-6.5257970259255842</v>
      </c>
      <c r="D139" s="133">
        <f t="shared" si="178"/>
        <v>-0.90289343213997597</v>
      </c>
      <c r="E139" s="133">
        <f t="shared" si="178"/>
        <v>22.169823428893594</v>
      </c>
      <c r="F139" s="133">
        <f t="shared" si="178"/>
        <v>-19.039292883317913</v>
      </c>
      <c r="G139" s="133">
        <f t="shared" si="178"/>
        <v>33.961090665380823</v>
      </c>
      <c r="H139" s="133">
        <f t="shared" si="178"/>
        <v>-9.6443645243350602</v>
      </c>
      <c r="I139" s="133">
        <f t="shared" si="178"/>
        <v>49.506345820800391</v>
      </c>
      <c r="J139" s="133">
        <f t="shared" si="178"/>
        <v>-13.498266268590015</v>
      </c>
      <c r="K139" s="133">
        <f t="shared" si="178"/>
        <v>-15.752465031056445</v>
      </c>
      <c r="L139" s="133">
        <f t="shared" si="178"/>
        <v>30.582925611671584</v>
      </c>
      <c r="N139" s="133">
        <f t="shared" ref="N139:U139" si="179">N24/N23*100-100</f>
        <v>103.61851463348074</v>
      </c>
      <c r="O139" s="133">
        <f t="shared" si="179"/>
        <v>-4.1895122997022014</v>
      </c>
      <c r="P139" s="133">
        <f t="shared" si="179"/>
        <v>-5.7538314088686064</v>
      </c>
      <c r="Q139" s="133">
        <f t="shared" si="179"/>
        <v>-6.4047491058463351</v>
      </c>
      <c r="R139" s="133">
        <f t="shared" si="179"/>
        <v>-3.6830941358196441</v>
      </c>
      <c r="S139" s="133">
        <f t="shared" si="179"/>
        <v>-9.7131328415306086</v>
      </c>
      <c r="T139" s="133">
        <f t="shared" si="179"/>
        <v>-17.001235928859998</v>
      </c>
      <c r="U139" s="133">
        <f t="shared" si="179"/>
        <v>-7.3698052002639969</v>
      </c>
    </row>
    <row r="140" spans="1:21" hidden="1" outlineLevel="3" x14ac:dyDescent="0.25">
      <c r="A140" t="s">
        <v>91</v>
      </c>
      <c r="B140" s="133">
        <f>B25/B24*100-100</f>
        <v>5.0468511123164461</v>
      </c>
      <c r="C140" s="133">
        <f t="shared" ref="C140:L140" si="180">C25/C24*100-100</f>
        <v>4.6910265094129926</v>
      </c>
      <c r="D140" s="133">
        <f t="shared" si="180"/>
        <v>0.80297634629980053</v>
      </c>
      <c r="E140" s="133">
        <f t="shared" si="180"/>
        <v>17.007870592311107</v>
      </c>
      <c r="F140" s="133">
        <f t="shared" si="180"/>
        <v>19.163036212420437</v>
      </c>
      <c r="G140" s="133">
        <f t="shared" si="180"/>
        <v>69.139964319026205</v>
      </c>
      <c r="H140" s="133">
        <f t="shared" si="180"/>
        <v>1.7601614631670941</v>
      </c>
      <c r="I140" s="133">
        <f t="shared" si="180"/>
        <v>44.438331097042067</v>
      </c>
      <c r="J140" s="133">
        <f t="shared" si="180"/>
        <v>10.590913926738764</v>
      </c>
      <c r="K140" s="133">
        <f t="shared" si="180"/>
        <v>-1.6721585466910938E-2</v>
      </c>
      <c r="L140" s="133">
        <f t="shared" si="180"/>
        <v>-111.37653335923547</v>
      </c>
      <c r="N140" s="133">
        <f t="shared" ref="N140:U140" si="181">N25/N24*100-100</f>
        <v>-29.974523329450136</v>
      </c>
      <c r="O140" s="133">
        <f t="shared" si="181"/>
        <v>5.0468511123160482</v>
      </c>
      <c r="P140" s="133">
        <f t="shared" si="181"/>
        <v>6.8582816201981984</v>
      </c>
      <c r="Q140" s="133">
        <f t="shared" si="181"/>
        <v>4.6024056994728539</v>
      </c>
      <c r="R140" s="133">
        <f t="shared" si="181"/>
        <v>6.1011508583684417</v>
      </c>
      <c r="S140" s="133">
        <f t="shared" si="181"/>
        <v>8.402619758625633</v>
      </c>
      <c r="T140" s="133">
        <f t="shared" si="181"/>
        <v>22.264837068296472</v>
      </c>
      <c r="U140" s="133">
        <f t="shared" si="181"/>
        <v>4.4089673844753747</v>
      </c>
    </row>
    <row r="141" spans="1:21" hidden="1" outlineLevel="3" x14ac:dyDescent="0.25">
      <c r="A141" t="s">
        <v>92</v>
      </c>
      <c r="B141" s="133">
        <f>B26/B25*100-100</f>
        <v>-0.39518956112311798</v>
      </c>
      <c r="C141" s="133">
        <f t="shared" ref="C141:L141" si="182">C26/C25*100-100</f>
        <v>0.49730039079764765</v>
      </c>
      <c r="D141" s="133">
        <f t="shared" si="182"/>
        <v>0.22284441602657523</v>
      </c>
      <c r="E141" s="133">
        <f t="shared" si="182"/>
        <v>27.149770864064408</v>
      </c>
      <c r="F141" s="133">
        <f t="shared" si="182"/>
        <v>3.5456733904037918</v>
      </c>
      <c r="G141" s="133">
        <f t="shared" si="182"/>
        <v>19.647619515483797</v>
      </c>
      <c r="H141" s="133">
        <f t="shared" si="182"/>
        <v>2.6226900328465916</v>
      </c>
      <c r="I141" s="133">
        <f t="shared" si="182"/>
        <v>18.581106951822761</v>
      </c>
      <c r="J141" s="133">
        <f t="shared" si="182"/>
        <v>3.3665162050538413</v>
      </c>
      <c r="K141" s="133">
        <f t="shared" si="182"/>
        <v>15.362607479645888</v>
      </c>
      <c r="L141" s="133">
        <f t="shared" si="182"/>
        <v>668.5109926470094</v>
      </c>
      <c r="N141" s="133">
        <f t="shared" ref="N141:U141" si="183">N26/N25*100-100</f>
        <v>-90.68243030518795</v>
      </c>
      <c r="O141" s="133">
        <f t="shared" si="183"/>
        <v>-0.39518956112239323</v>
      </c>
      <c r="P141" s="133">
        <f t="shared" si="183"/>
        <v>4.1050437100735877</v>
      </c>
      <c r="Q141" s="133">
        <f t="shared" si="183"/>
        <v>0.49127190520046327</v>
      </c>
      <c r="R141" s="133">
        <f t="shared" si="183"/>
        <v>4.0430467139804307</v>
      </c>
      <c r="S141" s="133">
        <f t="shared" si="183"/>
        <v>4.2288157273216171</v>
      </c>
      <c r="T141" s="133">
        <f t="shared" si="183"/>
        <v>4.9281805329818695</v>
      </c>
      <c r="U141" s="133">
        <f t="shared" si="183"/>
        <v>3.9928738108409192</v>
      </c>
    </row>
    <row r="142" spans="1:21" outlineLevel="2" collapsed="1" x14ac:dyDescent="0.25">
      <c r="A142" t="s">
        <v>93</v>
      </c>
      <c r="B142" s="133">
        <f>B28/B26*100-100</f>
        <v>-0.94252557292564632</v>
      </c>
      <c r="C142" s="133">
        <f t="shared" ref="C142:L142" si="184">C28/C26*100-100</f>
        <v>-0.56988265715253306</v>
      </c>
      <c r="D142" s="133">
        <f t="shared" si="184"/>
        <v>-3.8058240726484343</v>
      </c>
      <c r="E142" s="133">
        <f t="shared" si="184"/>
        <v>-43.58016684970648</v>
      </c>
      <c r="F142" s="133">
        <f t="shared" si="184"/>
        <v>0.18643321409595615</v>
      </c>
      <c r="G142" s="133">
        <f t="shared" si="184"/>
        <v>-50.066783330859643</v>
      </c>
      <c r="H142" s="133">
        <f t="shared" si="184"/>
        <v>3.7851210573475811</v>
      </c>
      <c r="I142" s="133">
        <f t="shared" si="184"/>
        <v>-48.27318659288872</v>
      </c>
      <c r="J142" s="133">
        <f t="shared" si="184"/>
        <v>8.1517994093993877</v>
      </c>
      <c r="K142" s="133">
        <f t="shared" si="184"/>
        <v>7.4470700427286403</v>
      </c>
      <c r="L142" s="133">
        <f t="shared" si="184"/>
        <v>-206.36483411400832</v>
      </c>
      <c r="N142" s="133">
        <f t="shared" ref="N142:U142" si="185">N28/N26*100-100</f>
        <v>14.32920110929723</v>
      </c>
      <c r="O142" s="133">
        <f t="shared" si="185"/>
        <v>-0.94252557292561789</v>
      </c>
      <c r="P142" s="133">
        <f t="shared" si="185"/>
        <v>-5.8106970924663841</v>
      </c>
      <c r="Q142" s="133">
        <f t="shared" si="185"/>
        <v>-0.6407709584859731</v>
      </c>
      <c r="R142" s="133">
        <f t="shared" si="185"/>
        <v>-7.6322358499492822</v>
      </c>
      <c r="S142" s="133">
        <f t="shared" si="185"/>
        <v>-2.1806229438649751</v>
      </c>
      <c r="T142" s="133">
        <f t="shared" si="185"/>
        <v>-4.7335633497254292</v>
      </c>
      <c r="U142" s="133">
        <f t="shared" si="185"/>
        <v>-1.3116013490361667</v>
      </c>
    </row>
    <row r="143" spans="1:21" outlineLevel="2" x14ac:dyDescent="0.25">
      <c r="A143" t="s">
        <v>94</v>
      </c>
      <c r="B143" s="133">
        <f>B29/B28*100-100</f>
        <v>3.3059598223799185</v>
      </c>
      <c r="C143" s="133">
        <f t="shared" ref="C143:L143" si="186">C29/C28*100-100</f>
        <v>1.2874247535147276</v>
      </c>
      <c r="D143" s="133">
        <f t="shared" si="186"/>
        <v>7.0084241324336318</v>
      </c>
      <c r="E143" s="133">
        <f t="shared" si="186"/>
        <v>28.731636474765054</v>
      </c>
      <c r="F143" s="133">
        <f t="shared" si="186"/>
        <v>-3.629187474643075</v>
      </c>
      <c r="G143" s="133">
        <f t="shared" si="186"/>
        <v>7.8965705186095079</v>
      </c>
      <c r="H143" s="133">
        <f t="shared" si="186"/>
        <v>-3.2055448323778961</v>
      </c>
      <c r="I143" s="133">
        <f t="shared" si="186"/>
        <v>8.3708799804477394</v>
      </c>
      <c r="J143" s="133">
        <f t="shared" si="186"/>
        <v>6.365967661502367</v>
      </c>
      <c r="K143" s="133">
        <f t="shared" si="186"/>
        <v>6.3762258719197291</v>
      </c>
      <c r="L143" s="133">
        <f t="shared" si="186"/>
        <v>-8.7401434236464866</v>
      </c>
      <c r="N143" s="133">
        <f t="shared" ref="N143:U143" si="187">N29/N28*100-100</f>
        <v>1587.2081905204038</v>
      </c>
      <c r="O143" s="133">
        <f t="shared" si="187"/>
        <v>3.305959822380288</v>
      </c>
      <c r="P143" s="133">
        <f t="shared" si="187"/>
        <v>1.7515594963614802</v>
      </c>
      <c r="Q143" s="133">
        <f t="shared" si="187"/>
        <v>1.4087598347787207</v>
      </c>
      <c r="R143" s="133">
        <f t="shared" si="187"/>
        <v>4.1261377320591635</v>
      </c>
      <c r="S143" s="133">
        <f t="shared" si="187"/>
        <v>-2.7169131238042752</v>
      </c>
      <c r="T143" s="133">
        <f t="shared" si="187"/>
        <v>-3.0377347266508821</v>
      </c>
      <c r="U143" s="133">
        <f t="shared" si="187"/>
        <v>-2.611492079276573</v>
      </c>
    </row>
    <row r="144" spans="1:21" outlineLevel="2" x14ac:dyDescent="0.25">
      <c r="A144" t="s">
        <v>95</v>
      </c>
      <c r="B144" s="133">
        <f>B30/B29*100-100</f>
        <v>1.5481874576848185</v>
      </c>
      <c r="C144" s="133">
        <f t="shared" ref="C144:L144" si="188">C30/C29*100-100</f>
        <v>-0.18590678752200063</v>
      </c>
      <c r="D144" s="133">
        <f t="shared" si="188"/>
        <v>-0.36823887506652397</v>
      </c>
      <c r="E144" s="133">
        <f t="shared" si="188"/>
        <v>8.9522608079493295</v>
      </c>
      <c r="F144" s="133">
        <f t="shared" si="188"/>
        <v>7.0905961234965105</v>
      </c>
      <c r="G144" s="133">
        <f t="shared" si="188"/>
        <v>28.147545185357814</v>
      </c>
      <c r="H144" s="133">
        <f t="shared" si="188"/>
        <v>2.26093316384015</v>
      </c>
      <c r="I144" s="133">
        <f t="shared" si="188"/>
        <v>22.368237993532844</v>
      </c>
      <c r="J144" s="133">
        <f t="shared" si="188"/>
        <v>8.6213767192941759</v>
      </c>
      <c r="K144" s="133">
        <f t="shared" si="188"/>
        <v>-1.4472002126910866</v>
      </c>
      <c r="L144" s="133">
        <f t="shared" si="188"/>
        <v>-85.659089645996701</v>
      </c>
      <c r="N144" s="133">
        <f t="shared" ref="N144:U144" si="189">N30/N29*100-100</f>
        <v>-55.230982437513831</v>
      </c>
      <c r="O144" s="133">
        <f t="shared" si="189"/>
        <v>1.5481874576843637</v>
      </c>
      <c r="P144" s="133">
        <f t="shared" si="189"/>
        <v>2.1546548307381528</v>
      </c>
      <c r="Q144" s="133">
        <f t="shared" si="189"/>
        <v>-0.18998735050806204</v>
      </c>
      <c r="R144" s="133">
        <f t="shared" si="189"/>
        <v>0.93410541650085577</v>
      </c>
      <c r="S144" s="133">
        <f t="shared" si="189"/>
        <v>4.6130426869964083</v>
      </c>
      <c r="T144" s="133">
        <f t="shared" si="189"/>
        <v>8.2930014510397285</v>
      </c>
      <c r="U144" s="133">
        <f t="shared" si="189"/>
        <v>3.4091113913094375</v>
      </c>
    </row>
    <row r="145" spans="1:27" outlineLevel="2" x14ac:dyDescent="0.25">
      <c r="A145" t="s">
        <v>96</v>
      </c>
      <c r="B145" s="133">
        <f>B31/B30*100-100</f>
        <v>1.0649960117117558</v>
      </c>
      <c r="C145" s="133">
        <f t="shared" ref="C145:L145" si="190">C31/C30*100-100</f>
        <v>3.0159621645423016</v>
      </c>
      <c r="D145" s="133">
        <f t="shared" si="190"/>
        <v>0.71296215584229117</v>
      </c>
      <c r="E145" s="133">
        <f t="shared" si="190"/>
        <v>33.001501123058432</v>
      </c>
      <c r="F145" s="133">
        <f t="shared" si="190"/>
        <v>12.684389556839704</v>
      </c>
      <c r="G145" s="133">
        <f t="shared" si="190"/>
        <v>-21.693331122956266</v>
      </c>
      <c r="H145" s="133">
        <f t="shared" si="190"/>
        <v>5.2803154542327491</v>
      </c>
      <c r="I145" s="133">
        <f t="shared" si="190"/>
        <v>-26.838572459171317</v>
      </c>
      <c r="J145" s="133">
        <f t="shared" si="190"/>
        <v>3.9008468856731611</v>
      </c>
      <c r="K145" s="133">
        <f t="shared" si="190"/>
        <v>15.053608666434329</v>
      </c>
      <c r="L145" s="133">
        <f t="shared" si="190"/>
        <v>-880.77362547175846</v>
      </c>
      <c r="N145" s="133">
        <f t="shared" ref="N145:U145" si="191">N31/N30*100-100</f>
        <v>-63.855651160198214</v>
      </c>
      <c r="O145" s="133">
        <f t="shared" si="191"/>
        <v>1.0649960117114858</v>
      </c>
      <c r="P145" s="133">
        <f t="shared" si="191"/>
        <v>6.2747818426179407</v>
      </c>
      <c r="Q145" s="133">
        <f t="shared" si="191"/>
        <v>2.9645134394131958</v>
      </c>
      <c r="R145" s="133">
        <f t="shared" si="191"/>
        <v>6.951124179495082</v>
      </c>
      <c r="S145" s="133">
        <f t="shared" si="191"/>
        <v>4.9604237197654868</v>
      </c>
      <c r="T145" s="133">
        <f t="shared" si="191"/>
        <v>10.361425851673772</v>
      </c>
      <c r="U145" s="133">
        <f t="shared" si="191"/>
        <v>3.1099850949841255</v>
      </c>
    </row>
    <row r="146" spans="1:27" outlineLevel="1" x14ac:dyDescent="0.25">
      <c r="A146" t="s">
        <v>97</v>
      </c>
      <c r="B146" s="137">
        <f>B33/B31*100-100</f>
        <v>-1.3700548382832665</v>
      </c>
      <c r="C146" s="137">
        <f t="shared" ref="C146:L146" si="192">C33/C31*100-100</f>
        <v>-0.43998431401013249</v>
      </c>
      <c r="D146" s="137">
        <f t="shared" si="192"/>
        <v>-2.8447142902292057</v>
      </c>
      <c r="E146" s="137">
        <f t="shared" si="192"/>
        <v>-45.454825109951123</v>
      </c>
      <c r="F146" s="137">
        <f t="shared" si="192"/>
        <v>-3.6930986874990026</v>
      </c>
      <c r="G146" s="137">
        <f t="shared" si="192"/>
        <v>3.4430556497846254</v>
      </c>
      <c r="H146" s="137">
        <f t="shared" si="192"/>
        <v>-2.6000725085114453</v>
      </c>
      <c r="I146" s="137">
        <f t="shared" si="192"/>
        <v>4.6170729457361261</v>
      </c>
      <c r="J146" s="137">
        <f t="shared" si="192"/>
        <v>-4.8508155924084804</v>
      </c>
      <c r="K146" s="137">
        <f t="shared" si="192"/>
        <v>-5.9430891886597976</v>
      </c>
      <c r="L146" s="137">
        <f t="shared" si="192"/>
        <v>-215.60004439639732</v>
      </c>
      <c r="M146" s="136"/>
      <c r="N146" s="137">
        <f t="shared" ref="N146:U146" si="193">N33/N31*100-100</f>
        <v>-63.371987324045229</v>
      </c>
      <c r="O146" s="137">
        <f t="shared" si="193"/>
        <v>-1.3700548382832665</v>
      </c>
      <c r="P146" s="137">
        <f t="shared" si="193"/>
        <v>-6.1133056950165212</v>
      </c>
      <c r="Q146" s="137">
        <f t="shared" si="193"/>
        <v>-0.49253093490472111</v>
      </c>
      <c r="R146" s="137">
        <f t="shared" si="193"/>
        <v>-7.9136108350608367</v>
      </c>
      <c r="S146" s="137">
        <f t="shared" si="193"/>
        <v>-2.5483590053383551</v>
      </c>
      <c r="T146" s="137">
        <f t="shared" si="193"/>
        <v>-3.3509530344204421</v>
      </c>
      <c r="U146" s="137">
        <f t="shared" si="193"/>
        <v>-2.2540437053078364</v>
      </c>
    </row>
    <row r="147" spans="1:27" outlineLevel="1" x14ac:dyDescent="0.25">
      <c r="A147" t="s">
        <v>98</v>
      </c>
      <c r="B147" s="137">
        <f>B34/B33*100-100</f>
        <v>3.8295531924273689</v>
      </c>
      <c r="C147" s="137">
        <f t="shared" ref="C147:L147" si="194">C34/C33*100-100</f>
        <v>1.9516686423409766</v>
      </c>
      <c r="D147" s="137">
        <f t="shared" si="194"/>
        <v>7.018681841802163</v>
      </c>
      <c r="E147" s="137">
        <f t="shared" si="194"/>
        <v>34.121285333561104</v>
      </c>
      <c r="F147" s="137">
        <f t="shared" si="194"/>
        <v>-5.2210267886779889</v>
      </c>
      <c r="G147" s="137">
        <f t="shared" si="194"/>
        <v>6.1143503805788981</v>
      </c>
      <c r="H147" s="137">
        <f t="shared" si="194"/>
        <v>-1.5080657171230598</v>
      </c>
      <c r="I147" s="137">
        <f t="shared" si="194"/>
        <v>10.271374230351185</v>
      </c>
      <c r="J147" s="137">
        <f t="shared" si="194"/>
        <v>-2.4528531558188291</v>
      </c>
      <c r="K147" s="137">
        <f t="shared" si="194"/>
        <v>-2.522058689777225</v>
      </c>
      <c r="L147" s="137">
        <f t="shared" si="194"/>
        <v>-6.6772500325551505</v>
      </c>
      <c r="M147" s="136"/>
      <c r="N147" s="137">
        <f t="shared" ref="N147:U147" si="195">N34/N33*100-100</f>
        <v>1587.2081905204038</v>
      </c>
      <c r="O147" s="137">
        <f t="shared" si="195"/>
        <v>3.8295531924273547</v>
      </c>
      <c r="P147" s="137">
        <f t="shared" si="195"/>
        <v>2.7241897808771682</v>
      </c>
      <c r="Q147" s="137">
        <f t="shared" si="195"/>
        <v>2.0597725181081898</v>
      </c>
      <c r="R147" s="137">
        <f t="shared" si="195"/>
        <v>5.1942384212120203</v>
      </c>
      <c r="S147" s="137">
        <f t="shared" si="195"/>
        <v>-1.8976907057123782</v>
      </c>
      <c r="T147" s="137">
        <f t="shared" si="195"/>
        <v>-4.6393435726838845</v>
      </c>
      <c r="U147" s="137">
        <f t="shared" si="195"/>
        <v>-0.90359509308065356</v>
      </c>
    </row>
    <row r="148" spans="1:27" outlineLevel="1" x14ac:dyDescent="0.25">
      <c r="A148" t="s">
        <v>99</v>
      </c>
      <c r="B148" s="137">
        <f>B35/B34*100-100</f>
        <v>1.867035239426329</v>
      </c>
      <c r="C148" s="137">
        <f t="shared" ref="C148:L148" si="196">C35/C34*100-100</f>
        <v>1.2390524812965396</v>
      </c>
      <c r="D148" s="137">
        <f t="shared" si="196"/>
        <v>0.61537766819699868</v>
      </c>
      <c r="E148" s="137">
        <f t="shared" si="196"/>
        <v>4.3684754744576395</v>
      </c>
      <c r="F148" s="137">
        <f t="shared" si="196"/>
        <v>4.8447561140069411</v>
      </c>
      <c r="G148" s="137">
        <f t="shared" si="196"/>
        <v>25.460111418874121</v>
      </c>
      <c r="H148" s="137">
        <f t="shared" si="196"/>
        <v>5.0927134586560214</v>
      </c>
      <c r="I148" s="137">
        <f t="shared" si="196"/>
        <v>25.756823979798398</v>
      </c>
      <c r="J148" s="137">
        <f t="shared" si="196"/>
        <v>7.833288449063474</v>
      </c>
      <c r="K148" s="137">
        <f t="shared" si="196"/>
        <v>0.82797023257192848</v>
      </c>
      <c r="L148" s="137">
        <f t="shared" si="196"/>
        <v>-75.546078001160254</v>
      </c>
      <c r="M148" s="136"/>
      <c r="N148" s="137">
        <f t="shared" ref="N148:U148" si="197">N35/N34*100-100</f>
        <v>-55.230982437513831</v>
      </c>
      <c r="O148" s="137">
        <f t="shared" si="197"/>
        <v>1.8670352394263574</v>
      </c>
      <c r="P148" s="137">
        <f t="shared" si="197"/>
        <v>3.1439422644465651</v>
      </c>
      <c r="Q148" s="137">
        <f t="shared" si="197"/>
        <v>1.2250999682896975</v>
      </c>
      <c r="R148" s="137">
        <f t="shared" si="197"/>
        <v>1.6169154183189676</v>
      </c>
      <c r="S148" s="137">
        <f t="shared" si="197"/>
        <v>6.2078282573552173</v>
      </c>
      <c r="T148" s="137">
        <f t="shared" si="197"/>
        <v>6.0219453152984528</v>
      </c>
      <c r="U148" s="137">
        <f t="shared" si="197"/>
        <v>6.2726867067543139</v>
      </c>
    </row>
    <row r="149" spans="1:27" outlineLevel="1" x14ac:dyDescent="0.25">
      <c r="A149" t="s">
        <v>100</v>
      </c>
      <c r="B149" s="137">
        <f>B36/B35*100-100</f>
        <v>0.86369041404070401</v>
      </c>
      <c r="C149" s="137">
        <f t="shared" ref="C149:L149" si="198">C36/C35*100-100</f>
        <v>2.4028877628451255</v>
      </c>
      <c r="D149" s="137">
        <f t="shared" si="198"/>
        <v>0.63649065838148999</v>
      </c>
      <c r="E149" s="137">
        <f t="shared" si="198"/>
        <v>36.01384432919366</v>
      </c>
      <c r="F149" s="137">
        <f t="shared" si="198"/>
        <v>13.311342762831032</v>
      </c>
      <c r="G149" s="137">
        <f t="shared" si="198"/>
        <v>-21.257648618076587</v>
      </c>
      <c r="H149" s="137">
        <f t="shared" si="198"/>
        <v>5.6076426079909396</v>
      </c>
      <c r="I149" s="137">
        <f t="shared" si="198"/>
        <v>-26.611106177953374</v>
      </c>
      <c r="J149" s="137">
        <f t="shared" si="198"/>
        <v>4.6202296124515669</v>
      </c>
      <c r="K149" s="137">
        <f t="shared" si="198"/>
        <v>15.637746957896084</v>
      </c>
      <c r="L149" s="137">
        <f t="shared" si="198"/>
        <v>-491.34042004912186</v>
      </c>
      <c r="M149" s="136"/>
      <c r="N149" s="137">
        <f t="shared" ref="N149:U149" si="199">N36/N35*100-100</f>
        <v>-63.855651160198214</v>
      </c>
      <c r="O149" s="137">
        <f t="shared" si="199"/>
        <v>0.86369041404073243</v>
      </c>
      <c r="P149" s="137">
        <f t="shared" si="199"/>
        <v>6.2288152978769062</v>
      </c>
      <c r="Q149" s="137">
        <f t="shared" si="199"/>
        <v>2.3636089166548118</v>
      </c>
      <c r="R149" s="137">
        <f t="shared" si="199"/>
        <v>6.6716191980623449</v>
      </c>
      <c r="S149" s="137">
        <f t="shared" si="199"/>
        <v>5.3787606513127457</v>
      </c>
      <c r="T149" s="137">
        <f t="shared" si="199"/>
        <v>10.975454556338121</v>
      </c>
      <c r="U149" s="137">
        <f t="shared" si="199"/>
        <v>3.4305644720459725</v>
      </c>
    </row>
    <row r="150" spans="1:27" outlineLevel="1" x14ac:dyDescent="0.25">
      <c r="A150" t="s">
        <v>302</v>
      </c>
      <c r="B150" s="137">
        <f>B38/B36*100-100</f>
        <v>-1.3419337742759438</v>
      </c>
      <c r="C150" s="137">
        <f t="shared" ref="C150:L150" si="200">C38/C36*100-100</f>
        <v>-0.50621258634711808</v>
      </c>
      <c r="D150" s="137">
        <f t="shared" si="200"/>
        <v>0.69894354720926799</v>
      </c>
      <c r="E150" s="137">
        <f t="shared" si="200"/>
        <v>-45.412806679607321</v>
      </c>
      <c r="F150" s="137">
        <f t="shared" si="200"/>
        <v>-2.5030281622430977</v>
      </c>
      <c r="G150" s="137">
        <f t="shared" si="200"/>
        <v>4.7213080895735686</v>
      </c>
      <c r="H150" s="137">
        <f t="shared" si="200"/>
        <v>-2.0877783468204996</v>
      </c>
      <c r="I150" s="137">
        <f t="shared" si="200"/>
        <v>5.1673271098162701</v>
      </c>
      <c r="J150" s="137">
        <f t="shared" si="200"/>
        <v>-3.6604285083291899</v>
      </c>
      <c r="K150" s="137">
        <f t="shared" si="200"/>
        <v>-5.0280359871275948</v>
      </c>
      <c r="L150" s="137">
        <f t="shared" si="200"/>
        <v>-201.25461925531258</v>
      </c>
      <c r="M150" s="136"/>
      <c r="N150" s="137">
        <f>N38/N36*100-100</f>
        <v>-63.371987324045229</v>
      </c>
      <c r="O150" s="137">
        <f t="shared" ref="O150:U150" si="201">O38/O36*100-100</f>
        <v>-1.3419337742759438</v>
      </c>
      <c r="P150" s="137">
        <f t="shared" si="201"/>
        <v>-5.7892133935878434</v>
      </c>
      <c r="Q150" s="137">
        <f t="shared" si="201"/>
        <v>-0.47986604638826691</v>
      </c>
      <c r="R150" s="137">
        <f t="shared" si="201"/>
        <v>-7.8146562208494572</v>
      </c>
      <c r="S150" s="137">
        <f t="shared" si="201"/>
        <v>-1.8532486664555137</v>
      </c>
      <c r="T150" s="137">
        <f t="shared" si="201"/>
        <v>-2.1566545934957304</v>
      </c>
      <c r="U150" s="137">
        <f t="shared" si="201"/>
        <v>-1.7399295367624461</v>
      </c>
    </row>
    <row r="151" spans="1:27" outlineLevel="1" x14ac:dyDescent="0.25">
      <c r="A151" t="s">
        <v>303</v>
      </c>
      <c r="B151" s="137">
        <f>B39/B38*100-100</f>
        <v>3.8394182331107345</v>
      </c>
      <c r="C151" s="137">
        <f t="shared" ref="C151:L151" si="202">C39/C38*100-100</f>
        <v>2.0292279185998723</v>
      </c>
      <c r="D151" s="137">
        <f t="shared" si="202"/>
        <v>5.8417901793190055</v>
      </c>
      <c r="E151" s="137">
        <f t="shared" si="202"/>
        <v>33.024363438694053</v>
      </c>
      <c r="F151" s="137">
        <f t="shared" si="202"/>
        <v>-4.9361200555778169</v>
      </c>
      <c r="G151" s="137">
        <f t="shared" si="202"/>
        <v>6.4333313937469825</v>
      </c>
      <c r="H151" s="137">
        <f t="shared" si="202"/>
        <v>-1.1307724997449498</v>
      </c>
      <c r="I151" s="137">
        <f t="shared" si="202"/>
        <v>10.693790968036325</v>
      </c>
      <c r="J151" s="137">
        <f t="shared" si="202"/>
        <v>-2.1400251051961021</v>
      </c>
      <c r="K151" s="137">
        <f t="shared" si="202"/>
        <v>-2.1879208513041419</v>
      </c>
      <c r="L151" s="137">
        <f t="shared" si="202"/>
        <v>-6.2103592713295228</v>
      </c>
      <c r="M151" s="136"/>
      <c r="N151" s="137">
        <f t="shared" ref="N151:U151" si="203">N39/N38*100-100</f>
        <v>1587.2081905204038</v>
      </c>
      <c r="O151" s="137">
        <f t="shared" si="203"/>
        <v>3.8394182331107203</v>
      </c>
      <c r="P151" s="137">
        <f t="shared" si="203"/>
        <v>2.7429237446998229</v>
      </c>
      <c r="Q151" s="137">
        <f t="shared" si="203"/>
        <v>2.113563565359371</v>
      </c>
      <c r="R151" s="137">
        <f t="shared" si="203"/>
        <v>5.1014355170996737</v>
      </c>
      <c r="S151" s="137">
        <f t="shared" si="203"/>
        <v>-1.5618983490903133</v>
      </c>
      <c r="T151" s="137">
        <f t="shared" si="203"/>
        <v>-4.352688292842231</v>
      </c>
      <c r="U151" s="137">
        <f t="shared" si="203"/>
        <v>-0.52398632907208764</v>
      </c>
    </row>
    <row r="152" spans="1:27" outlineLevel="1" x14ac:dyDescent="0.25">
      <c r="A152" t="s">
        <v>304</v>
      </c>
      <c r="B152" s="137">
        <f t="shared" ref="B152:L152" si="204">B40/B39*100-100</f>
        <v>1.9154235328138611</v>
      </c>
      <c r="C152" s="137">
        <f t="shared" si="204"/>
        <v>1.3256309184242525</v>
      </c>
      <c r="D152" s="137">
        <f t="shared" si="204"/>
        <v>-0.1770896318212607</v>
      </c>
      <c r="E152" s="137">
        <f t="shared" si="204"/>
        <v>3.3559757123849323</v>
      </c>
      <c r="F152" s="137">
        <f t="shared" si="204"/>
        <v>5.1399325230101454</v>
      </c>
      <c r="G152" s="137">
        <f t="shared" si="204"/>
        <v>25.813327607593166</v>
      </c>
      <c r="H152" s="137">
        <f t="shared" si="204"/>
        <v>5.3763777075671584</v>
      </c>
      <c r="I152" s="137">
        <f t="shared" si="204"/>
        <v>26.096264401932984</v>
      </c>
      <c r="J152" s="137">
        <f t="shared" si="204"/>
        <v>8.1171669820245427</v>
      </c>
      <c r="K152" s="137">
        <f t="shared" si="204"/>
        <v>1.9636929145379298</v>
      </c>
      <c r="L152" s="137">
        <f t="shared" si="204"/>
        <v>-85.188673036343687</v>
      </c>
      <c r="M152" s="136"/>
      <c r="N152" s="137">
        <f t="shared" ref="N152:U152" si="205">N40/N39*100-100</f>
        <v>-55.230982437513831</v>
      </c>
      <c r="O152" s="137">
        <f t="shared" si="205"/>
        <v>1.9154235328138611</v>
      </c>
      <c r="P152" s="137">
        <f t="shared" si="205"/>
        <v>3.2233873749633943</v>
      </c>
      <c r="Q152" s="137">
        <f t="shared" si="205"/>
        <v>1.2911763983353381</v>
      </c>
      <c r="R152" s="137">
        <f t="shared" si="205"/>
        <v>1.5437873220003837</v>
      </c>
      <c r="S152" s="137">
        <f t="shared" si="205"/>
        <v>6.4965565853808442</v>
      </c>
      <c r="T152" s="137">
        <f t="shared" si="205"/>
        <v>6.3204359432863129</v>
      </c>
      <c r="U152" s="137">
        <f t="shared" si="205"/>
        <v>6.5595359169642791</v>
      </c>
    </row>
    <row r="153" spans="1:27" outlineLevel="1" x14ac:dyDescent="0.25">
      <c r="A153" t="s">
        <v>305</v>
      </c>
      <c r="B153" s="137">
        <f t="shared" ref="B153:L153" si="206">B41/B40*100-100</f>
        <v>0.70086800999185073</v>
      </c>
      <c r="C153" s="137">
        <f t="shared" si="206"/>
        <v>2.1792794443655339</v>
      </c>
      <c r="D153" s="137">
        <f t="shared" si="206"/>
        <v>1.8677767587128642</v>
      </c>
      <c r="E153" s="137">
        <f t="shared" si="206"/>
        <v>35.107795993144947</v>
      </c>
      <c r="F153" s="137">
        <f t="shared" si="206"/>
        <v>12.244110409332151</v>
      </c>
      <c r="G153" s="137">
        <f t="shared" si="206"/>
        <v>-21.999290036634818</v>
      </c>
      <c r="H153" s="137">
        <f t="shared" si="206"/>
        <v>5.5684306363551741</v>
      </c>
      <c r="I153" s="137">
        <f t="shared" si="206"/>
        <v>-26.638355372726238</v>
      </c>
      <c r="J153" s="137">
        <f t="shared" si="206"/>
        <v>5.0028429803140568</v>
      </c>
      <c r="K153" s="137">
        <f t="shared" si="206"/>
        <v>14.835366900487145</v>
      </c>
      <c r="L153" s="137">
        <f t="shared" si="206"/>
        <v>-951.92402991185713</v>
      </c>
      <c r="M153" s="136"/>
      <c r="N153" s="137">
        <f t="shared" ref="N153:U153" si="207">N41/N40*100-100</f>
        <v>-63.855651160198214</v>
      </c>
      <c r="O153" s="137">
        <f t="shared" si="207"/>
        <v>0.70086800999185073</v>
      </c>
      <c r="P153" s="137">
        <f t="shared" si="207"/>
        <v>5.8669516354534323</v>
      </c>
      <c r="Q153" s="137">
        <f t="shared" si="207"/>
        <v>2.172240810293772</v>
      </c>
      <c r="R153" s="137">
        <f t="shared" si="207"/>
        <v>6.2735404695471573</v>
      </c>
      <c r="S153" s="137">
        <f t="shared" si="207"/>
        <v>5.1114492898495882</v>
      </c>
      <c r="T153" s="137">
        <f t="shared" si="207"/>
        <v>9.9302229611688517</v>
      </c>
      <c r="U153" s="137">
        <f t="shared" si="207"/>
        <v>3.3921608465109898</v>
      </c>
    </row>
    <row r="154" spans="1:27" x14ac:dyDescent="0.25"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6"/>
      <c r="N154" s="137"/>
      <c r="O154" s="137"/>
      <c r="P154" s="137"/>
      <c r="Q154" s="137"/>
      <c r="R154" s="137"/>
      <c r="S154" s="137"/>
      <c r="T154" s="137"/>
      <c r="U154" s="137"/>
    </row>
    <row r="156" spans="1:27" x14ac:dyDescent="0.25">
      <c r="A156" s="115" t="s">
        <v>116</v>
      </c>
    </row>
    <row r="157" spans="1:27" x14ac:dyDescent="0.25">
      <c r="B157" s="115" t="s">
        <v>54</v>
      </c>
      <c r="C157" s="115" t="s">
        <v>55</v>
      </c>
      <c r="D157" s="115" t="s">
        <v>56</v>
      </c>
      <c r="E157" s="115" t="s">
        <v>57</v>
      </c>
      <c r="F157" s="115" t="s">
        <v>58</v>
      </c>
      <c r="G157" s="115" t="s">
        <v>59</v>
      </c>
      <c r="H157" s="115" t="s">
        <v>60</v>
      </c>
      <c r="I157" s="115" t="s">
        <v>61</v>
      </c>
      <c r="J157" s="115" t="s">
        <v>62</v>
      </c>
      <c r="K157" s="115" t="s">
        <v>63</v>
      </c>
      <c r="L157" s="115" t="s">
        <v>102</v>
      </c>
      <c r="N157" s="115" t="s">
        <v>103</v>
      </c>
      <c r="O157" s="115" t="s">
        <v>104</v>
      </c>
      <c r="P157" s="115" t="s">
        <v>105</v>
      </c>
      <c r="Q157" s="115" t="s">
        <v>106</v>
      </c>
      <c r="R157" s="115" t="s">
        <v>107</v>
      </c>
      <c r="S157" s="115" t="s">
        <v>108</v>
      </c>
      <c r="T157" s="115" t="s">
        <v>109</v>
      </c>
      <c r="U157" s="115" t="s">
        <v>110</v>
      </c>
      <c r="V157" s="115" t="s">
        <v>111</v>
      </c>
      <c r="W157" s="115" t="s">
        <v>117</v>
      </c>
      <c r="X157" s="115" t="s">
        <v>118</v>
      </c>
      <c r="Y157" s="115" t="s">
        <v>119</v>
      </c>
      <c r="Z157" s="115" t="s">
        <v>120</v>
      </c>
      <c r="AA157" s="115" t="s">
        <v>121</v>
      </c>
    </row>
    <row r="158" spans="1:27" hidden="1" outlineLevel="1" x14ac:dyDescent="0.25">
      <c r="A158" t="s">
        <v>73</v>
      </c>
      <c r="B158" s="133">
        <f>B3/$B3*100</f>
        <v>100</v>
      </c>
      <c r="C158" s="133">
        <f t="shared" ref="C158:L158" si="208">C3/$B3*100</f>
        <v>55.07563723943921</v>
      </c>
      <c r="D158" s="133">
        <f t="shared" si="208"/>
        <v>1.1094631737136715</v>
      </c>
      <c r="E158" s="133">
        <f t="shared" si="208"/>
        <v>6.114140009396742</v>
      </c>
      <c r="F158" s="133">
        <f t="shared" si="208"/>
        <v>7.559650865083249</v>
      </c>
      <c r="G158" s="133">
        <f t="shared" si="208"/>
        <v>0.43750502624684895</v>
      </c>
      <c r="H158" s="133">
        <f t="shared" si="208"/>
        <v>22.726267296894274</v>
      </c>
      <c r="I158" s="133">
        <f t="shared" si="208"/>
        <v>1.3152533559644919</v>
      </c>
      <c r="J158" s="133">
        <f t="shared" si="208"/>
        <v>21.329190870255982</v>
      </c>
      <c r="K158" s="133">
        <f t="shared" si="208"/>
        <v>19.583787281152514</v>
      </c>
      <c r="L158" s="133">
        <f t="shared" si="208"/>
        <v>2.3427234524694214</v>
      </c>
      <c r="M158" s="133"/>
      <c r="N158" s="133">
        <f t="shared" ref="N158:U158" si="209">N3/$B3*100</f>
        <v>1.5739559916886012</v>
      </c>
      <c r="O158" s="143">
        <f>C158+D158+E158+F158+G158+H158+I158+J158-K158+L158+N158</f>
        <v>99.999999999999986</v>
      </c>
      <c r="P158" s="133">
        <f t="shared" si="209"/>
        <v>94.337916966738504</v>
      </c>
      <c r="Q158" s="133">
        <f t="shared" si="209"/>
        <v>56.185100413152881</v>
      </c>
      <c r="R158" s="133">
        <f t="shared" si="209"/>
        <v>62.29924042254963</v>
      </c>
      <c r="S158" s="133">
        <f t="shared" si="209"/>
        <v>32.038676544188867</v>
      </c>
      <c r="T158" s="133">
        <f t="shared" si="209"/>
        <v>7.9971558913300971</v>
      </c>
      <c r="U158" s="133">
        <f t="shared" si="209"/>
        <v>24.041520652858768</v>
      </c>
      <c r="V158" s="143">
        <f>O158-B158</f>
        <v>0</v>
      </c>
      <c r="W158" s="143">
        <f>Q158-C158-D158</f>
        <v>0</v>
      </c>
      <c r="X158" s="143">
        <f>R158-C158-D158-E158</f>
        <v>0</v>
      </c>
      <c r="Y158" s="143">
        <f>S158-F158-G158-H158-I158</f>
        <v>1.7763568394002505E-15</v>
      </c>
      <c r="Z158" s="143">
        <f>T158-F158-G158</f>
        <v>-8.8817841970012523E-16</v>
      </c>
      <c r="AA158" s="143">
        <f>U158-H158-I158</f>
        <v>1.7763568394002505E-15</v>
      </c>
    </row>
    <row r="159" spans="1:27" hidden="1" outlineLevel="1" x14ac:dyDescent="0.25">
      <c r="A159" t="s">
        <v>74</v>
      </c>
      <c r="B159" s="133">
        <f t="shared" ref="B159:L159" si="210">B4/$B4*100</f>
        <v>100</v>
      </c>
      <c r="C159" s="133">
        <f t="shared" si="210"/>
        <v>53.672662204453935</v>
      </c>
      <c r="D159" s="133">
        <f t="shared" si="210"/>
        <v>1.0936238094928985</v>
      </c>
      <c r="E159" s="133">
        <f t="shared" si="210"/>
        <v>7.9626355725266356</v>
      </c>
      <c r="F159" s="133">
        <f t="shared" si="210"/>
        <v>7.4123057490874125</v>
      </c>
      <c r="G159" s="133">
        <f t="shared" si="210"/>
        <v>0.68314769837068579</v>
      </c>
      <c r="H159" s="133">
        <f t="shared" si="210"/>
        <v>21.466456510143434</v>
      </c>
      <c r="I159" s="133">
        <f t="shared" si="210"/>
        <v>1.9784343567971701</v>
      </c>
      <c r="J159" s="133">
        <f t="shared" si="210"/>
        <v>21.108479291201874</v>
      </c>
      <c r="K159" s="133">
        <f t="shared" si="210"/>
        <v>19.354976361082088</v>
      </c>
      <c r="L159" s="133">
        <f t="shared" si="210"/>
        <v>2.3837448974609892</v>
      </c>
      <c r="M159" s="133"/>
      <c r="N159" s="133">
        <f t="shared" ref="N159:U159" si="211">N4/$B4*100</f>
        <v>1.5934862715474147</v>
      </c>
      <c r="O159" s="143">
        <f t="shared" ref="O159:O192" si="212">C159+D159+E159+F159+G159+H159+I159+J159-K159+L159+N159</f>
        <v>100.00000000000037</v>
      </c>
      <c r="P159" s="133">
        <f t="shared" si="211"/>
        <v>94.269265900872185</v>
      </c>
      <c r="Q159" s="133">
        <f t="shared" si="211"/>
        <v>54.766286013946839</v>
      </c>
      <c r="R159" s="133">
        <f t="shared" si="211"/>
        <v>62.728921586473476</v>
      </c>
      <c r="S159" s="133">
        <f t="shared" si="211"/>
        <v>31.540344314398698</v>
      </c>
      <c r="T159" s="133">
        <f t="shared" si="211"/>
        <v>8.0954534474580964</v>
      </c>
      <c r="U159" s="133">
        <f t="shared" si="211"/>
        <v>23.444890866940604</v>
      </c>
      <c r="V159" s="143">
        <f t="shared" ref="V159:V192" si="213">O159-B159</f>
        <v>3.694822225952521E-13</v>
      </c>
      <c r="W159" s="143">
        <f t="shared" ref="W159:W192" si="214">Q159-C159-D159</f>
        <v>5.3290705182007514E-15</v>
      </c>
      <c r="X159" s="143">
        <f t="shared" ref="X159:X192" si="215">R159-C159-D159-E159</f>
        <v>0</v>
      </c>
      <c r="Y159" s="143">
        <f t="shared" ref="Y159:Y192" si="216">S159-F159-G159-H159-I159</f>
        <v>-3.9968028886505635E-15</v>
      </c>
      <c r="Z159" s="143">
        <f t="shared" ref="Z159:Z192" si="217">T159-F159-G159</f>
        <v>-1.8873791418627661E-15</v>
      </c>
      <c r="AA159" s="143">
        <f t="shared" ref="AA159:AA192" si="218">U159-H159-I159</f>
        <v>0</v>
      </c>
    </row>
    <row r="160" spans="1:27" hidden="1" outlineLevel="1" x14ac:dyDescent="0.25">
      <c r="A160" t="s">
        <v>75</v>
      </c>
      <c r="B160" s="133">
        <f t="shared" ref="B160:L160" si="219">B5/$B5*100</f>
        <v>100</v>
      </c>
      <c r="C160" s="133">
        <f t="shared" si="219"/>
        <v>53.835074575584855</v>
      </c>
      <c r="D160" s="133">
        <f t="shared" si="219"/>
        <v>1.1056226767309361</v>
      </c>
      <c r="E160" s="133">
        <f t="shared" si="219"/>
        <v>7.7044851776211249</v>
      </c>
      <c r="F160" s="133">
        <f t="shared" si="219"/>
        <v>7.417829353724338</v>
      </c>
      <c r="G160" s="133">
        <f t="shared" si="219"/>
        <v>0.51610626433244333</v>
      </c>
      <c r="H160" s="133">
        <f t="shared" si="219"/>
        <v>22.180102943018053</v>
      </c>
      <c r="I160" s="133">
        <f t="shared" si="219"/>
        <v>1.5432129166846691</v>
      </c>
      <c r="J160" s="133">
        <f t="shared" si="219"/>
        <v>19.534519551968199</v>
      </c>
      <c r="K160" s="133">
        <f t="shared" si="219"/>
        <v>17.753044841590071</v>
      </c>
      <c r="L160" s="133">
        <f t="shared" si="219"/>
        <v>2.5051338666588507</v>
      </c>
      <c r="M160" s="133"/>
      <c r="N160" s="133">
        <f t="shared" ref="N160:U160" si="220">N5/$B5*100</f>
        <v>1.4109575152669911</v>
      </c>
      <c r="O160" s="143">
        <f t="shared" si="212"/>
        <v>100.0000000000004</v>
      </c>
      <c r="P160" s="133">
        <f t="shared" si="220"/>
        <v>94.302433907696425</v>
      </c>
      <c r="Q160" s="133">
        <f t="shared" si="220"/>
        <v>54.940697252315786</v>
      </c>
      <c r="R160" s="133">
        <f t="shared" si="220"/>
        <v>62.645182429936909</v>
      </c>
      <c r="S160" s="133">
        <f t="shared" si="220"/>
        <v>31.657251477759509</v>
      </c>
      <c r="T160" s="133">
        <f t="shared" si="220"/>
        <v>7.9339356180567826</v>
      </c>
      <c r="U160" s="133">
        <f t="shared" si="220"/>
        <v>23.723315859702723</v>
      </c>
      <c r="V160" s="143">
        <f t="shared" si="213"/>
        <v>3.979039320256561E-13</v>
      </c>
      <c r="W160" s="143">
        <f t="shared" si="214"/>
        <v>-4.8849813083506888E-15</v>
      </c>
      <c r="X160" s="143">
        <f t="shared" si="215"/>
        <v>-7.1054273576010019E-15</v>
      </c>
      <c r="Y160" s="143">
        <f t="shared" si="216"/>
        <v>7.9936057773011271E-15</v>
      </c>
      <c r="Z160" s="143">
        <f t="shared" si="217"/>
        <v>1.2212453270876722E-15</v>
      </c>
      <c r="AA160" s="143">
        <f t="shared" si="218"/>
        <v>0</v>
      </c>
    </row>
    <row r="161" spans="1:27" hidden="1" outlineLevel="1" x14ac:dyDescent="0.25">
      <c r="A161" t="s">
        <v>76</v>
      </c>
      <c r="B161" s="133">
        <f t="shared" ref="B161:L161" si="221">B6/$B6*100</f>
        <v>100</v>
      </c>
      <c r="C161" s="133">
        <f t="shared" si="221"/>
        <v>54.795463067768956</v>
      </c>
      <c r="D161" s="133">
        <f t="shared" si="221"/>
        <v>1.1578909731761891</v>
      </c>
      <c r="E161" s="133">
        <f t="shared" si="221"/>
        <v>10.947519688423565</v>
      </c>
      <c r="F161" s="133">
        <f t="shared" si="221"/>
        <v>7.3100955001034311</v>
      </c>
      <c r="G161" s="133">
        <f t="shared" si="221"/>
        <v>1.0683455899960959</v>
      </c>
      <c r="H161" s="133">
        <f t="shared" si="221"/>
        <v>22.101462215626718</v>
      </c>
      <c r="I161" s="133">
        <f t="shared" si="221"/>
        <v>3.2300535184796892</v>
      </c>
      <c r="J161" s="133">
        <f t="shared" si="221"/>
        <v>21.650001019015367</v>
      </c>
      <c r="K161" s="133">
        <f t="shared" si="221"/>
        <v>20.436616234148204</v>
      </c>
      <c r="L161" s="133">
        <f t="shared" si="221"/>
        <v>-1.5369878019717369</v>
      </c>
      <c r="M161" s="133"/>
      <c r="N161" s="133">
        <f t="shared" ref="N161:U161" si="222">N6/$B6*100</f>
        <v>-0.2872275364696803</v>
      </c>
      <c r="O161" s="143">
        <f t="shared" si="212"/>
        <v>100.00000000000038</v>
      </c>
      <c r="P161" s="133">
        <f t="shared" si="222"/>
        <v>100.61083055357464</v>
      </c>
      <c r="Q161" s="133">
        <f t="shared" si="222"/>
        <v>55.953354040945143</v>
      </c>
      <c r="R161" s="133">
        <f t="shared" si="222"/>
        <v>66.900873729368712</v>
      </c>
      <c r="S161" s="133">
        <f t="shared" si="222"/>
        <v>33.709956824205932</v>
      </c>
      <c r="T161" s="133">
        <f t="shared" si="222"/>
        <v>8.3784410900995265</v>
      </c>
      <c r="U161" s="133">
        <f t="shared" si="222"/>
        <v>25.331515734106407</v>
      </c>
      <c r="V161" s="143">
        <f t="shared" si="213"/>
        <v>3.836930773104541E-13</v>
      </c>
      <c r="W161" s="143">
        <f t="shared" si="214"/>
        <v>-2.2204460492503131E-15</v>
      </c>
      <c r="X161" s="143">
        <f t="shared" si="215"/>
        <v>0</v>
      </c>
      <c r="Y161" s="143">
        <f t="shared" si="216"/>
        <v>0</v>
      </c>
      <c r="Z161" s="143">
        <f t="shared" si="217"/>
        <v>0</v>
      </c>
      <c r="AA161" s="143">
        <f t="shared" si="218"/>
        <v>0</v>
      </c>
    </row>
    <row r="162" spans="1:27" collapsed="1" x14ac:dyDescent="0.25">
      <c r="A162" s="115">
        <v>2016</v>
      </c>
      <c r="B162" s="140">
        <f t="shared" ref="B162:L162" si="223">B7/$B7*100</f>
        <v>100</v>
      </c>
      <c r="C162" s="140">
        <f t="shared" si="223"/>
        <v>54.335114234184744</v>
      </c>
      <c r="D162" s="140">
        <f t="shared" si="223"/>
        <v>1.116762998926379</v>
      </c>
      <c r="E162" s="140">
        <f t="shared" si="223"/>
        <v>8.2070615804138836</v>
      </c>
      <c r="F162" s="140">
        <f t="shared" si="223"/>
        <v>7.4232572647961934</v>
      </c>
      <c r="G162" s="140">
        <f t="shared" si="223"/>
        <v>0.67855499658188656</v>
      </c>
      <c r="H162" s="140">
        <f t="shared" si="223"/>
        <v>22.113156069993703</v>
      </c>
      <c r="I162" s="140">
        <f t="shared" si="223"/>
        <v>2.0236041214581015</v>
      </c>
      <c r="J162" s="140">
        <f t="shared" si="223"/>
        <v>20.893093915115806</v>
      </c>
      <c r="K162" s="140">
        <f t="shared" si="223"/>
        <v>19.270881438772257</v>
      </c>
      <c r="L162" s="140">
        <f t="shared" si="223"/>
        <v>1.413943997215191</v>
      </c>
      <c r="M162" s="140"/>
      <c r="N162" s="140">
        <f t="shared" ref="N162:U162" si="224">N7/$B7*100</f>
        <v>1.066332260086672</v>
      </c>
      <c r="O162" s="144">
        <f t="shared" si="212"/>
        <v>100.00000000000031</v>
      </c>
      <c r="P162" s="140">
        <f t="shared" si="224"/>
        <v>95.897511266354869</v>
      </c>
      <c r="Q162" s="140">
        <f t="shared" si="224"/>
        <v>55.451877233111112</v>
      </c>
      <c r="R162" s="140">
        <f t="shared" si="224"/>
        <v>63.658938813524998</v>
      </c>
      <c r="S162" s="140">
        <f t="shared" si="224"/>
        <v>32.238572452829885</v>
      </c>
      <c r="T162" s="140">
        <f t="shared" si="224"/>
        <v>8.1018122613780807</v>
      </c>
      <c r="U162" s="140">
        <f t="shared" si="224"/>
        <v>24.136760191451803</v>
      </c>
      <c r="V162" s="143">
        <f t="shared" si="213"/>
        <v>3.1263880373444408E-13</v>
      </c>
      <c r="W162" s="143">
        <f t="shared" si="214"/>
        <v>-1.021405182655144E-14</v>
      </c>
      <c r="X162" s="143">
        <f t="shared" si="215"/>
        <v>0</v>
      </c>
      <c r="Y162" s="143">
        <f t="shared" si="216"/>
        <v>0</v>
      </c>
      <c r="Z162" s="143">
        <f t="shared" si="217"/>
        <v>0</v>
      </c>
      <c r="AA162" s="143">
        <f t="shared" si="218"/>
        <v>0</v>
      </c>
    </row>
    <row r="163" spans="1:27" hidden="1" outlineLevel="1" x14ac:dyDescent="0.25">
      <c r="A163" t="s">
        <v>77</v>
      </c>
      <c r="B163" s="133">
        <f t="shared" ref="B163:L163" si="225">B8/$B8*100</f>
        <v>100</v>
      </c>
      <c r="C163" s="133">
        <f t="shared" si="225"/>
        <v>55.032846210540278</v>
      </c>
      <c r="D163" s="133">
        <f t="shared" si="225"/>
        <v>1.1418832545982032</v>
      </c>
      <c r="E163" s="133">
        <f t="shared" si="225"/>
        <v>5.9787187510218036</v>
      </c>
      <c r="F163" s="133">
        <f t="shared" si="225"/>
        <v>7.3458043027870792</v>
      </c>
      <c r="G163" s="133">
        <f t="shared" si="225"/>
        <v>0.38097249512952863</v>
      </c>
      <c r="H163" s="133">
        <f t="shared" si="225"/>
        <v>23.043764813816004</v>
      </c>
      <c r="I163" s="133">
        <f t="shared" si="225"/>
        <v>1.1951095096511972</v>
      </c>
      <c r="J163" s="133">
        <f t="shared" si="225"/>
        <v>22.005555813588686</v>
      </c>
      <c r="K163" s="133">
        <f t="shared" si="225"/>
        <v>19.547985413337884</v>
      </c>
      <c r="L163" s="133">
        <f t="shared" si="225"/>
        <v>2.5409923699289498</v>
      </c>
      <c r="M163" s="133"/>
      <c r="N163" s="133">
        <f t="shared" ref="N163:U163" si="226">N8/$B8*100</f>
        <v>0.88233789227610215</v>
      </c>
      <c r="O163" s="143">
        <f t="shared" si="212"/>
        <v>99.999999999999929</v>
      </c>
      <c r="P163" s="133">
        <f t="shared" si="226"/>
        <v>94.119099337544071</v>
      </c>
      <c r="Q163" s="133">
        <f t="shared" si="226"/>
        <v>56.174729465138483</v>
      </c>
      <c r="R163" s="133">
        <f t="shared" si="226"/>
        <v>62.153448216160278</v>
      </c>
      <c r="S163" s="133">
        <f t="shared" si="226"/>
        <v>31.965651121383804</v>
      </c>
      <c r="T163" s="133">
        <f t="shared" si="226"/>
        <v>7.7267767979166067</v>
      </c>
      <c r="U163" s="133">
        <f t="shared" si="226"/>
        <v>24.238874323467201</v>
      </c>
      <c r="V163" s="143">
        <f t="shared" si="213"/>
        <v>0</v>
      </c>
      <c r="W163" s="143">
        <f t="shared" si="214"/>
        <v>2.4424906541753444E-15</v>
      </c>
      <c r="X163" s="143">
        <f t="shared" si="215"/>
        <v>0</v>
      </c>
      <c r="Y163" s="143">
        <f t="shared" si="216"/>
        <v>-7.9936057773011271E-15</v>
      </c>
      <c r="Z163" s="143">
        <f t="shared" si="217"/>
        <v>-1.1657341758564144E-15</v>
      </c>
      <c r="AA163" s="143">
        <f t="shared" si="218"/>
        <v>0</v>
      </c>
    </row>
    <row r="164" spans="1:27" hidden="1" outlineLevel="1" x14ac:dyDescent="0.25">
      <c r="A164" t="s">
        <v>78</v>
      </c>
      <c r="B164" s="133">
        <f t="shared" ref="B164:L164" si="227">B9/$B9*100</f>
        <v>100</v>
      </c>
      <c r="C164" s="133">
        <f t="shared" si="227"/>
        <v>53.635700674870144</v>
      </c>
      <c r="D164" s="133">
        <f t="shared" si="227"/>
        <v>1.1302847550429189</v>
      </c>
      <c r="E164" s="133">
        <f t="shared" si="227"/>
        <v>7.4361656199812014</v>
      </c>
      <c r="F164" s="133">
        <f t="shared" si="227"/>
        <v>7.2884530077780871</v>
      </c>
      <c r="G164" s="133">
        <f t="shared" si="227"/>
        <v>0.670761119452015</v>
      </c>
      <c r="H164" s="133">
        <f t="shared" si="227"/>
        <v>21.685137700842478</v>
      </c>
      <c r="I164" s="133">
        <f t="shared" si="227"/>
        <v>1.9956974716261762</v>
      </c>
      <c r="J164" s="133">
        <f t="shared" si="227"/>
        <v>20.645490225322455</v>
      </c>
      <c r="K164" s="133">
        <f t="shared" si="227"/>
        <v>18.469896459565259</v>
      </c>
      <c r="L164" s="133">
        <f t="shared" si="227"/>
        <v>2.3099592130483733</v>
      </c>
      <c r="M164" s="133"/>
      <c r="N164" s="133">
        <f t="shared" ref="N164:U164" si="228">N9/$B9*100</f>
        <v>1.6722466716021573</v>
      </c>
      <c r="O164" s="143">
        <f t="shared" si="212"/>
        <v>100.00000000000072</v>
      </c>
      <c r="P164" s="133">
        <f t="shared" si="228"/>
        <v>93.842200349593043</v>
      </c>
      <c r="Q164" s="133">
        <f t="shared" si="228"/>
        <v>54.765985429913066</v>
      </c>
      <c r="R164" s="133">
        <f t="shared" si="228"/>
        <v>62.202151049894269</v>
      </c>
      <c r="S164" s="133">
        <f t="shared" si="228"/>
        <v>31.640049299698759</v>
      </c>
      <c r="T164" s="133">
        <f t="shared" si="228"/>
        <v>7.9592141272301022</v>
      </c>
      <c r="U164" s="133">
        <f t="shared" si="228"/>
        <v>23.680835172468651</v>
      </c>
      <c r="V164" s="143">
        <f t="shared" si="213"/>
        <v>7.2475359047530219E-13</v>
      </c>
      <c r="W164" s="143">
        <f t="shared" si="214"/>
        <v>3.1086244689504383E-15</v>
      </c>
      <c r="X164" s="143">
        <f t="shared" si="215"/>
        <v>0</v>
      </c>
      <c r="Y164" s="143">
        <f t="shared" si="216"/>
        <v>3.5527136788005009E-15</v>
      </c>
      <c r="Z164" s="143">
        <f t="shared" si="217"/>
        <v>0</v>
      </c>
      <c r="AA164" s="143">
        <f t="shared" si="218"/>
        <v>-3.5527136788005009E-15</v>
      </c>
    </row>
    <row r="165" spans="1:27" hidden="1" outlineLevel="1" x14ac:dyDescent="0.25">
      <c r="A165" t="s">
        <v>79</v>
      </c>
      <c r="B165" s="133">
        <f t="shared" ref="B165:L165" si="229">B10/$B10*100</f>
        <v>100</v>
      </c>
      <c r="C165" s="133">
        <f t="shared" si="229"/>
        <v>53.757068069651304</v>
      </c>
      <c r="D165" s="133">
        <f t="shared" si="229"/>
        <v>1.115856052398136</v>
      </c>
      <c r="E165" s="133">
        <f t="shared" si="229"/>
        <v>7.5860861726090718</v>
      </c>
      <c r="F165" s="133">
        <f t="shared" si="229"/>
        <v>7.6774467006173923</v>
      </c>
      <c r="G165" s="133">
        <f t="shared" si="229"/>
        <v>0.58916615678331941</v>
      </c>
      <c r="H165" s="133">
        <f t="shared" si="229"/>
        <v>22.287979665891967</v>
      </c>
      <c r="I165" s="133">
        <f t="shared" si="229"/>
        <v>1.7103763574370403</v>
      </c>
      <c r="J165" s="133">
        <f t="shared" si="229"/>
        <v>21.641197983815676</v>
      </c>
      <c r="K165" s="133">
        <f t="shared" si="229"/>
        <v>19.503782343015033</v>
      </c>
      <c r="L165" s="133">
        <f t="shared" si="229"/>
        <v>1.8046688895233938</v>
      </c>
      <c r="M165" s="133"/>
      <c r="N165" s="133">
        <f t="shared" ref="N165:U165" si="230">N10/$B10*100</f>
        <v>1.3339362942880979</v>
      </c>
      <c r="O165" s="143">
        <f t="shared" si="212"/>
        <v>100.00000000000037</v>
      </c>
      <c r="P165" s="133">
        <f t="shared" si="230"/>
        <v>94.723979175388237</v>
      </c>
      <c r="Q165" s="133">
        <f t="shared" si="230"/>
        <v>54.872924122049447</v>
      </c>
      <c r="R165" s="133">
        <f t="shared" si="230"/>
        <v>62.459010294658526</v>
      </c>
      <c r="S165" s="133">
        <f t="shared" si="230"/>
        <v>32.264968880729718</v>
      </c>
      <c r="T165" s="133">
        <f t="shared" si="230"/>
        <v>8.2666128574007125</v>
      </c>
      <c r="U165" s="133">
        <f t="shared" si="230"/>
        <v>23.998356023329002</v>
      </c>
      <c r="V165" s="143">
        <f t="shared" si="213"/>
        <v>3.694822225952521E-13</v>
      </c>
      <c r="W165" s="143">
        <f t="shared" si="214"/>
        <v>7.5495165674510645E-15</v>
      </c>
      <c r="X165" s="143">
        <f t="shared" si="215"/>
        <v>1.4210854715202004E-14</v>
      </c>
      <c r="Y165" s="143">
        <f t="shared" si="216"/>
        <v>-1.9984014443252818E-15</v>
      </c>
      <c r="Z165" s="143">
        <f t="shared" si="217"/>
        <v>0</v>
      </c>
      <c r="AA165" s="143">
        <f t="shared" si="218"/>
        <v>-5.5511151231257827E-15</v>
      </c>
    </row>
    <row r="166" spans="1:27" hidden="1" outlineLevel="1" x14ac:dyDescent="0.25">
      <c r="A166" t="s">
        <v>80</v>
      </c>
      <c r="B166" s="133">
        <f t="shared" ref="B166:L166" si="231">B11/$B11*100</f>
        <v>100</v>
      </c>
      <c r="C166" s="133">
        <f t="shared" si="231"/>
        <v>54.689374339206431</v>
      </c>
      <c r="D166" s="133">
        <f t="shared" si="231"/>
        <v>1.1586816546219589</v>
      </c>
      <c r="E166" s="133">
        <f t="shared" si="231"/>
        <v>10.80202437456354</v>
      </c>
      <c r="F166" s="133">
        <f t="shared" si="231"/>
        <v>7.5719172088056066</v>
      </c>
      <c r="G166" s="133">
        <f t="shared" si="231"/>
        <v>1.1119755883751548</v>
      </c>
      <c r="H166" s="133">
        <f t="shared" si="231"/>
        <v>22.401193015850119</v>
      </c>
      <c r="I166" s="133">
        <f t="shared" si="231"/>
        <v>3.2897321903014496</v>
      </c>
      <c r="J166" s="133">
        <f t="shared" si="231"/>
        <v>22.328815009698992</v>
      </c>
      <c r="K166" s="133">
        <f t="shared" si="231"/>
        <v>21.733593499396704</v>
      </c>
      <c r="L166" s="133">
        <f t="shared" si="231"/>
        <v>-1.4644487868791995</v>
      </c>
      <c r="M166" s="133"/>
      <c r="N166" s="133">
        <f t="shared" ref="N166:U166" si="232">N11/$B11*100</f>
        <v>-0.1556710951473789</v>
      </c>
      <c r="O166" s="143">
        <f t="shared" si="212"/>
        <v>99.999999999999972</v>
      </c>
      <c r="P166" s="133">
        <f t="shared" si="232"/>
        <v>101.02489837172426</v>
      </c>
      <c r="Q166" s="133">
        <f t="shared" si="232"/>
        <v>55.848055993828396</v>
      </c>
      <c r="R166" s="133">
        <f t="shared" si="232"/>
        <v>66.650080368391926</v>
      </c>
      <c r="S166" s="133">
        <f t="shared" si="232"/>
        <v>34.374818003332329</v>
      </c>
      <c r="T166" s="133">
        <f t="shared" si="232"/>
        <v>8.6838927971807625</v>
      </c>
      <c r="U166" s="133">
        <f t="shared" si="232"/>
        <v>25.690925206151565</v>
      </c>
      <c r="V166" s="143">
        <f t="shared" si="213"/>
        <v>0</v>
      </c>
      <c r="W166" s="143">
        <f t="shared" si="214"/>
        <v>6.2172489379008766E-15</v>
      </c>
      <c r="X166" s="143">
        <f t="shared" si="215"/>
        <v>0</v>
      </c>
      <c r="Y166" s="143">
        <f t="shared" si="216"/>
        <v>0</v>
      </c>
      <c r="Z166" s="143">
        <f t="shared" si="217"/>
        <v>0</v>
      </c>
      <c r="AA166" s="143">
        <f t="shared" si="218"/>
        <v>0</v>
      </c>
    </row>
    <row r="167" spans="1:27" collapsed="1" x14ac:dyDescent="0.25">
      <c r="A167" s="115">
        <v>2017</v>
      </c>
      <c r="B167" s="140">
        <f t="shared" ref="B167:L167" si="233">B12/$B12*100</f>
        <v>100</v>
      </c>
      <c r="C167" s="140">
        <f t="shared" si="233"/>
        <v>54.268815310996764</v>
      </c>
      <c r="D167" s="140">
        <f t="shared" si="233"/>
        <v>1.1365395789856481</v>
      </c>
      <c r="E167" s="140">
        <f t="shared" si="233"/>
        <v>7.9770214314671541</v>
      </c>
      <c r="F167" s="140">
        <f t="shared" si="233"/>
        <v>7.4741116616674734</v>
      </c>
      <c r="G167" s="140">
        <f t="shared" si="233"/>
        <v>0.69190324399069492</v>
      </c>
      <c r="H167" s="140">
        <f t="shared" si="233"/>
        <v>22.347526094484309</v>
      </c>
      <c r="I167" s="140">
        <f t="shared" si="233"/>
        <v>2.0576929956204495</v>
      </c>
      <c r="J167" s="140">
        <f t="shared" si="233"/>
        <v>21.654192335285476</v>
      </c>
      <c r="K167" s="140">
        <f t="shared" si="233"/>
        <v>19.820774941436529</v>
      </c>
      <c r="L167" s="140">
        <f t="shared" si="233"/>
        <v>1.2799806069319721</v>
      </c>
      <c r="M167" s="140"/>
      <c r="N167" s="140">
        <f t="shared" ref="N167:U167" si="234">N12/$B12*100</f>
        <v>0.93299168200685323</v>
      </c>
      <c r="O167" s="144">
        <f t="shared" si="212"/>
        <v>100.00000000000028</v>
      </c>
      <c r="P167" s="140">
        <f t="shared" si="234"/>
        <v>95.953610317212508</v>
      </c>
      <c r="Q167" s="140">
        <f t="shared" si="234"/>
        <v>55.405354889982405</v>
      </c>
      <c r="R167" s="140">
        <f t="shared" si="234"/>
        <v>63.382376321449577</v>
      </c>
      <c r="S167" s="140">
        <f t="shared" si="234"/>
        <v>32.571233995762924</v>
      </c>
      <c r="T167" s="140">
        <f t="shared" si="234"/>
        <v>8.1660149056581677</v>
      </c>
      <c r="U167" s="140">
        <f t="shared" si="234"/>
        <v>24.405219090104755</v>
      </c>
      <c r="V167" s="143">
        <f t="shared" si="213"/>
        <v>2.8421709430404007E-13</v>
      </c>
      <c r="W167" s="143">
        <f t="shared" si="214"/>
        <v>-7.3274719625260332E-15</v>
      </c>
      <c r="X167" s="143">
        <f t="shared" si="215"/>
        <v>1.0658141036401503E-14</v>
      </c>
      <c r="Y167" s="143">
        <f t="shared" si="216"/>
        <v>0</v>
      </c>
      <c r="Z167" s="143">
        <f t="shared" si="217"/>
        <v>0</v>
      </c>
      <c r="AA167" s="143">
        <f t="shared" si="218"/>
        <v>-3.5527136788005009E-15</v>
      </c>
    </row>
    <row r="168" spans="1:27" hidden="1" outlineLevel="1" x14ac:dyDescent="0.25">
      <c r="A168" t="s">
        <v>81</v>
      </c>
      <c r="B168" s="133">
        <f t="shared" ref="B168:L168" si="235">B13/$B13*100</f>
        <v>100</v>
      </c>
      <c r="C168" s="133">
        <f t="shared" si="235"/>
        <v>54.973992489691135</v>
      </c>
      <c r="D168" s="133">
        <f t="shared" si="235"/>
        <v>1.1753236626550434</v>
      </c>
      <c r="E168" s="133">
        <f t="shared" si="235"/>
        <v>5.8457881833867447</v>
      </c>
      <c r="F168" s="133">
        <f t="shared" si="235"/>
        <v>7.9790346136471904</v>
      </c>
      <c r="G168" s="133">
        <f t="shared" si="235"/>
        <v>0.37204168783704866</v>
      </c>
      <c r="H168" s="133">
        <f t="shared" si="235"/>
        <v>23.391391565244213</v>
      </c>
      <c r="I168" s="133">
        <f t="shared" si="235"/>
        <v>1.0906799155760589</v>
      </c>
      <c r="J168" s="133">
        <f t="shared" si="235"/>
        <v>22.149992396579417</v>
      </c>
      <c r="K168" s="133">
        <f t="shared" si="235"/>
        <v>20.938733608322334</v>
      </c>
      <c r="L168" s="133">
        <f t="shared" si="235"/>
        <v>2.7520577225486478</v>
      </c>
      <c r="M168" s="133"/>
      <c r="N168" s="133">
        <f t="shared" ref="N168:U168" si="236">N13/$B13*100</f>
        <v>1.2084313711567727</v>
      </c>
      <c r="O168" s="143">
        <f t="shared" si="212"/>
        <v>99.999999999999957</v>
      </c>
      <c r="P168" s="133">
        <f t="shared" si="236"/>
        <v>94.828252118037426</v>
      </c>
      <c r="Q168" s="133">
        <f t="shared" si="236"/>
        <v>56.149316152346174</v>
      </c>
      <c r="R168" s="133">
        <f t="shared" si="236"/>
        <v>61.995104335732918</v>
      </c>
      <c r="S168" s="133">
        <f t="shared" si="236"/>
        <v>32.833147782304508</v>
      </c>
      <c r="T168" s="133">
        <f t="shared" si="236"/>
        <v>8.3510763014842393</v>
      </c>
      <c r="U168" s="133">
        <f t="shared" si="236"/>
        <v>24.48207148082027</v>
      </c>
      <c r="V168" s="143">
        <f t="shared" si="213"/>
        <v>0</v>
      </c>
      <c r="W168" s="143">
        <f t="shared" si="214"/>
        <v>-4.4408920985006262E-15</v>
      </c>
      <c r="X168" s="143">
        <f t="shared" si="215"/>
        <v>0</v>
      </c>
      <c r="Y168" s="143">
        <f t="shared" si="216"/>
        <v>0</v>
      </c>
      <c r="Z168" s="143">
        <f t="shared" si="217"/>
        <v>0</v>
      </c>
      <c r="AA168" s="143">
        <f t="shared" si="218"/>
        <v>0</v>
      </c>
    </row>
    <row r="169" spans="1:27" hidden="1" outlineLevel="1" x14ac:dyDescent="0.25">
      <c r="A169" t="s">
        <v>82</v>
      </c>
      <c r="B169" s="133">
        <f t="shared" ref="B169:L169" si="237">B14/$B14*100</f>
        <v>100</v>
      </c>
      <c r="C169" s="133">
        <f t="shared" si="237"/>
        <v>53.586198517842362</v>
      </c>
      <c r="D169" s="133">
        <f t="shared" si="237"/>
        <v>1.1683347990685033</v>
      </c>
      <c r="E169" s="133">
        <f t="shared" si="237"/>
        <v>7.4325860064728699</v>
      </c>
      <c r="F169" s="133">
        <f t="shared" si="237"/>
        <v>7.6832489262694832</v>
      </c>
      <c r="G169" s="133">
        <f t="shared" si="237"/>
        <v>0.50754574880697156</v>
      </c>
      <c r="H169" s="133">
        <f t="shared" si="237"/>
        <v>22.147512145318785</v>
      </c>
      <c r="I169" s="133">
        <f t="shared" si="237"/>
        <v>1.4630367626869545</v>
      </c>
      <c r="J169" s="133">
        <f t="shared" si="237"/>
        <v>21.068128021088828</v>
      </c>
      <c r="K169" s="133">
        <f t="shared" si="237"/>
        <v>20.212251811966624</v>
      </c>
      <c r="L169" s="133">
        <f t="shared" si="237"/>
        <v>3.1276451670113739</v>
      </c>
      <c r="M169" s="133"/>
      <c r="N169" s="133">
        <f t="shared" ref="N169:U169" si="238">N14/$B14*100</f>
        <v>2.0280157174004394</v>
      </c>
      <c r="O169" s="143">
        <f t="shared" si="212"/>
        <v>99.999999999999943</v>
      </c>
      <c r="P169" s="133">
        <f t="shared" si="238"/>
        <v>93.988462906465926</v>
      </c>
      <c r="Q169" s="133">
        <f t="shared" si="238"/>
        <v>54.754533316910866</v>
      </c>
      <c r="R169" s="133">
        <f t="shared" si="238"/>
        <v>62.18711932338374</v>
      </c>
      <c r="S169" s="133">
        <f t="shared" si="238"/>
        <v>31.801343583082193</v>
      </c>
      <c r="T169" s="133">
        <f t="shared" si="238"/>
        <v>8.1907946750764538</v>
      </c>
      <c r="U169" s="133">
        <f t="shared" si="238"/>
        <v>23.61054890800574</v>
      </c>
      <c r="V169" s="143">
        <f t="shared" si="213"/>
        <v>0</v>
      </c>
      <c r="W169" s="143">
        <f t="shared" si="214"/>
        <v>0</v>
      </c>
      <c r="X169" s="143">
        <f t="shared" si="215"/>
        <v>0</v>
      </c>
      <c r="Y169" s="143">
        <f t="shared" si="216"/>
        <v>-3.7747582837255322E-15</v>
      </c>
      <c r="Z169" s="143">
        <f t="shared" si="217"/>
        <v>-9.9920072216264089E-16</v>
      </c>
      <c r="AA169" s="143">
        <f t="shared" si="218"/>
        <v>0</v>
      </c>
    </row>
    <row r="170" spans="1:27" hidden="1" outlineLevel="1" x14ac:dyDescent="0.25">
      <c r="A170" t="s">
        <v>83</v>
      </c>
      <c r="B170" s="133">
        <f t="shared" ref="B170:L170" si="239">B15/$B15*100</f>
        <v>100</v>
      </c>
      <c r="C170" s="133">
        <f t="shared" si="239"/>
        <v>53.669553217723944</v>
      </c>
      <c r="D170" s="133">
        <f t="shared" si="239"/>
        <v>1.1529024510796391</v>
      </c>
      <c r="E170" s="133">
        <f t="shared" si="239"/>
        <v>7.6642649086689048</v>
      </c>
      <c r="F170" s="133">
        <f t="shared" si="239"/>
        <v>8.0475198127160645</v>
      </c>
      <c r="G170" s="133">
        <f t="shared" si="239"/>
        <v>0.65610482860364661</v>
      </c>
      <c r="H170" s="133">
        <f t="shared" si="239"/>
        <v>22.280295147729852</v>
      </c>
      <c r="I170" s="133">
        <f t="shared" si="239"/>
        <v>1.8164862677368845</v>
      </c>
      <c r="J170" s="133">
        <f t="shared" si="239"/>
        <v>22.284341044174415</v>
      </c>
      <c r="K170" s="133">
        <f t="shared" si="239"/>
        <v>21.170354047965446</v>
      </c>
      <c r="L170" s="133">
        <f t="shared" si="239"/>
        <v>1.6957049664296393</v>
      </c>
      <c r="M170" s="133"/>
      <c r="N170" s="133">
        <f t="shared" ref="N170:U170" si="240">N15/$B15*100</f>
        <v>1.9031814031020451</v>
      </c>
      <c r="O170" s="143">
        <f t="shared" si="212"/>
        <v>99.999999999999574</v>
      </c>
      <c r="P170" s="133">
        <f t="shared" si="240"/>
        <v>95.287126634258939</v>
      </c>
      <c r="Q170" s="133">
        <f t="shared" si="240"/>
        <v>54.822455668803585</v>
      </c>
      <c r="R170" s="133">
        <f t="shared" si="240"/>
        <v>62.486720577472489</v>
      </c>
      <c r="S170" s="133">
        <f t="shared" si="240"/>
        <v>32.800406056786443</v>
      </c>
      <c r="T170" s="133">
        <f t="shared" si="240"/>
        <v>8.7036246413197116</v>
      </c>
      <c r="U170" s="133">
        <f t="shared" si="240"/>
        <v>24.096781415466733</v>
      </c>
      <c r="V170" s="143">
        <f t="shared" si="213"/>
        <v>-4.2632564145606011E-13</v>
      </c>
      <c r="W170" s="143">
        <f t="shared" si="214"/>
        <v>0</v>
      </c>
      <c r="X170" s="143">
        <f t="shared" si="215"/>
        <v>0</v>
      </c>
      <c r="Y170" s="143">
        <f t="shared" si="216"/>
        <v>-3.5527136788005009E-15</v>
      </c>
      <c r="Z170" s="143">
        <f t="shared" si="217"/>
        <v>0</v>
      </c>
      <c r="AA170" s="143">
        <f t="shared" si="218"/>
        <v>-3.5527136788005009E-15</v>
      </c>
    </row>
    <row r="171" spans="1:27" hidden="1" outlineLevel="1" x14ac:dyDescent="0.25">
      <c r="A171" t="s">
        <v>84</v>
      </c>
      <c r="B171" s="133">
        <f t="shared" ref="B171:L171" si="241">B16/$B16*100</f>
        <v>100</v>
      </c>
      <c r="C171" s="133">
        <f t="shared" si="241"/>
        <v>54.636770742243478</v>
      </c>
      <c r="D171" s="133">
        <f t="shared" si="241"/>
        <v>1.2214090165923093</v>
      </c>
      <c r="E171" s="133">
        <f t="shared" si="241"/>
        <v>10.744349415094057</v>
      </c>
      <c r="F171" s="133">
        <f t="shared" si="241"/>
        <v>8.1103440663309261</v>
      </c>
      <c r="G171" s="133">
        <f t="shared" si="241"/>
        <v>0.92576267984985117</v>
      </c>
      <c r="H171" s="133">
        <f t="shared" si="241"/>
        <v>23.02284767991079</v>
      </c>
      <c r="I171" s="133">
        <f t="shared" si="241"/>
        <v>2.6279641149147186</v>
      </c>
      <c r="J171" s="133">
        <f t="shared" si="241"/>
        <v>22.211883205453749</v>
      </c>
      <c r="K171" s="133">
        <f t="shared" si="241"/>
        <v>22.186479609628698</v>
      </c>
      <c r="L171" s="133">
        <f t="shared" si="241"/>
        <v>6.238848311363647E-2</v>
      </c>
      <c r="M171" s="133"/>
      <c r="N171" s="133">
        <f t="shared" ref="N171:U171" si="242">N16/$B16*100</f>
        <v>-1.3772397938748517</v>
      </c>
      <c r="O171" s="143">
        <f t="shared" si="212"/>
        <v>99.999999999999943</v>
      </c>
      <c r="P171" s="133">
        <f t="shared" si="242"/>
        <v>101.28944771493613</v>
      </c>
      <c r="Q171" s="133">
        <f t="shared" si="242"/>
        <v>55.858179758835789</v>
      </c>
      <c r="R171" s="133">
        <f t="shared" si="242"/>
        <v>66.602529173929852</v>
      </c>
      <c r="S171" s="133">
        <f t="shared" si="242"/>
        <v>34.686918541006285</v>
      </c>
      <c r="T171" s="133">
        <f t="shared" si="242"/>
        <v>9.0361067461807778</v>
      </c>
      <c r="U171" s="133">
        <f t="shared" si="242"/>
        <v>25.650811794825508</v>
      </c>
      <c r="V171" s="143">
        <f t="shared" si="213"/>
        <v>0</v>
      </c>
      <c r="W171" s="143">
        <f t="shared" si="214"/>
        <v>1.7763568394002505E-15</v>
      </c>
      <c r="X171" s="143">
        <f t="shared" si="215"/>
        <v>0</v>
      </c>
      <c r="Y171" s="143">
        <f t="shared" si="216"/>
        <v>0</v>
      </c>
      <c r="Z171" s="143">
        <f t="shared" si="217"/>
        <v>0</v>
      </c>
      <c r="AA171" s="143">
        <f t="shared" si="218"/>
        <v>0</v>
      </c>
    </row>
    <row r="172" spans="1:27" collapsed="1" x14ac:dyDescent="0.25">
      <c r="A172" s="115">
        <v>2018</v>
      </c>
      <c r="B172" s="140">
        <f t="shared" ref="B172:L172" si="243">B17/$B17*100</f>
        <v>100</v>
      </c>
      <c r="C172" s="140">
        <f t="shared" si="243"/>
        <v>54.206182118001308</v>
      </c>
      <c r="D172" s="140">
        <f t="shared" si="243"/>
        <v>1.1794704602160135</v>
      </c>
      <c r="E172" s="140">
        <f t="shared" si="243"/>
        <v>7.9502049399835615</v>
      </c>
      <c r="F172" s="140">
        <f t="shared" si="243"/>
        <v>7.9560318264876848</v>
      </c>
      <c r="G172" s="140">
        <f t="shared" si="243"/>
        <v>0.61917787647441391</v>
      </c>
      <c r="H172" s="140">
        <f t="shared" si="243"/>
        <v>22.701375369813839</v>
      </c>
      <c r="I172" s="140">
        <f t="shared" si="243"/>
        <v>1.7596625600698308</v>
      </c>
      <c r="J172" s="140">
        <f t="shared" si="243"/>
        <v>21.9300534385875</v>
      </c>
      <c r="K172" s="140">
        <f t="shared" si="243"/>
        <v>21.132756933743611</v>
      </c>
      <c r="L172" s="140">
        <f t="shared" si="243"/>
        <v>1.8930792125103943</v>
      </c>
      <c r="M172" s="140"/>
      <c r="N172" s="140">
        <f t="shared" ref="N172:U172" si="244">N17/$B17*100</f>
        <v>0.93751913159892464</v>
      </c>
      <c r="O172" s="144">
        <f t="shared" si="212"/>
        <v>99.999999999999872</v>
      </c>
      <c r="P172" s="140">
        <f t="shared" si="244"/>
        <v>96.372105151046668</v>
      </c>
      <c r="Q172" s="140">
        <f t="shared" si="244"/>
        <v>55.385652578217325</v>
      </c>
      <c r="R172" s="140">
        <f t="shared" si="244"/>
        <v>63.335857518200889</v>
      </c>
      <c r="S172" s="140">
        <f t="shared" si="244"/>
        <v>33.036247632845772</v>
      </c>
      <c r="T172" s="140">
        <f t="shared" si="244"/>
        <v>8.5752097029620984</v>
      </c>
      <c r="U172" s="140">
        <f t="shared" si="244"/>
        <v>24.46103792988367</v>
      </c>
      <c r="V172" s="143">
        <f t="shared" si="213"/>
        <v>-1.2789769243681803E-13</v>
      </c>
      <c r="W172" s="143">
        <f t="shared" si="214"/>
        <v>3.1086244689504383E-15</v>
      </c>
      <c r="X172" s="143">
        <f t="shared" si="215"/>
        <v>0</v>
      </c>
      <c r="Y172" s="143">
        <f t="shared" si="216"/>
        <v>3.7747582837255322E-15</v>
      </c>
      <c r="Z172" s="143">
        <f t="shared" si="217"/>
        <v>0</v>
      </c>
      <c r="AA172" s="143">
        <f t="shared" si="218"/>
        <v>0</v>
      </c>
    </row>
    <row r="173" spans="1:27" hidden="1" outlineLevel="1" x14ac:dyDescent="0.25">
      <c r="A173" t="s">
        <v>85</v>
      </c>
      <c r="B173" s="133">
        <f t="shared" ref="B173:L173" si="245">B18/$B18*100</f>
        <v>100</v>
      </c>
      <c r="C173" s="133">
        <f t="shared" si="245"/>
        <v>54.950487330650219</v>
      </c>
      <c r="D173" s="133">
        <f t="shared" si="245"/>
        <v>1.3084150466522206</v>
      </c>
      <c r="E173" s="133">
        <f t="shared" si="245"/>
        <v>5.8566783748789844</v>
      </c>
      <c r="F173" s="133">
        <f t="shared" si="245"/>
        <v>7.8966845846233049</v>
      </c>
      <c r="G173" s="133">
        <f t="shared" si="245"/>
        <v>0.34503966211934112</v>
      </c>
      <c r="H173" s="133">
        <f t="shared" si="245"/>
        <v>23.551374092812321</v>
      </c>
      <c r="I173" s="133">
        <f t="shared" si="245"/>
        <v>1.0290594834259588</v>
      </c>
      <c r="J173" s="133">
        <f t="shared" si="245"/>
        <v>20.860194148053441</v>
      </c>
      <c r="K173" s="133">
        <f t="shared" si="245"/>
        <v>18.774403874339306</v>
      </c>
      <c r="L173" s="133">
        <f t="shared" si="245"/>
        <v>2.3436099215859634</v>
      </c>
      <c r="M173" s="133"/>
      <c r="N173" s="133">
        <f t="shared" ref="N173:U173" si="246">N18/$B18*100</f>
        <v>0.63286122953793089</v>
      </c>
      <c r="O173" s="143">
        <f t="shared" si="212"/>
        <v>100.00000000000038</v>
      </c>
      <c r="P173" s="133">
        <f t="shared" si="246"/>
        <v>94.937738575162356</v>
      </c>
      <c r="Q173" s="133">
        <f t="shared" si="246"/>
        <v>56.258902377302448</v>
      </c>
      <c r="R173" s="133">
        <f t="shared" si="246"/>
        <v>62.11558075218143</v>
      </c>
      <c r="S173" s="133">
        <f t="shared" si="246"/>
        <v>32.822157822980927</v>
      </c>
      <c r="T173" s="133">
        <f t="shared" si="246"/>
        <v>8.2417242467426455</v>
      </c>
      <c r="U173" s="133">
        <f t="shared" si="246"/>
        <v>24.580433576238278</v>
      </c>
      <c r="V173" s="143">
        <f t="shared" si="213"/>
        <v>3.836930773104541E-13</v>
      </c>
      <c r="W173" s="143">
        <f t="shared" si="214"/>
        <v>8.2156503822261584E-15</v>
      </c>
      <c r="X173" s="143">
        <f t="shared" si="215"/>
        <v>0</v>
      </c>
      <c r="Y173" s="143">
        <f t="shared" si="216"/>
        <v>1.9984014443252818E-15</v>
      </c>
      <c r="Z173" s="143">
        <f t="shared" si="217"/>
        <v>-5.5511151231257827E-16</v>
      </c>
      <c r="AA173" s="143">
        <f t="shared" si="218"/>
        <v>0</v>
      </c>
    </row>
    <row r="174" spans="1:27" hidden="1" outlineLevel="1" x14ac:dyDescent="0.25">
      <c r="A174" t="s">
        <v>86</v>
      </c>
      <c r="B174" s="133">
        <f t="shared" ref="B174:L174" si="247">B19/$B19*100</f>
        <v>100</v>
      </c>
      <c r="C174" s="133">
        <f t="shared" si="247"/>
        <v>53.65128495694308</v>
      </c>
      <c r="D174" s="133">
        <f t="shared" si="247"/>
        <v>1.282088802701207</v>
      </c>
      <c r="E174" s="133">
        <f t="shared" si="247"/>
        <v>7.6577546304225015</v>
      </c>
      <c r="F174" s="133">
        <f t="shared" si="247"/>
        <v>7.5022580585194758</v>
      </c>
      <c r="G174" s="133">
        <f t="shared" si="247"/>
        <v>0.44702623013427101</v>
      </c>
      <c r="H174" s="133">
        <f t="shared" si="247"/>
        <v>22.368468116341983</v>
      </c>
      <c r="I174" s="133">
        <f t="shared" si="247"/>
        <v>1.33283764673643</v>
      </c>
      <c r="J174" s="133">
        <f t="shared" si="247"/>
        <v>19.8086382704392</v>
      </c>
      <c r="K174" s="133">
        <f t="shared" si="247"/>
        <v>18.110572507408293</v>
      </c>
      <c r="L174" s="133">
        <f t="shared" si="247"/>
        <v>2.1634586827610489</v>
      </c>
      <c r="M174" s="133"/>
      <c r="N174" s="133">
        <f t="shared" ref="N174:U174" si="248">N19/$B19*100</f>
        <v>1.8967571124086844</v>
      </c>
      <c r="O174" s="143">
        <f t="shared" si="212"/>
        <v>99.999999999999602</v>
      </c>
      <c r="P174" s="133">
        <f t="shared" si="248"/>
        <v>94.241718441798938</v>
      </c>
      <c r="Q174" s="133">
        <f t="shared" si="248"/>
        <v>54.93337375964429</v>
      </c>
      <c r="R174" s="133">
        <f t="shared" si="248"/>
        <v>62.591128390066785</v>
      </c>
      <c r="S174" s="133">
        <f t="shared" si="248"/>
        <v>31.650590051732159</v>
      </c>
      <c r="T174" s="133">
        <f t="shared" si="248"/>
        <v>7.9492842886537476</v>
      </c>
      <c r="U174" s="133">
        <f t="shared" si="248"/>
        <v>23.701305763078413</v>
      </c>
      <c r="V174" s="143">
        <f t="shared" si="213"/>
        <v>-3.979039320256561E-13</v>
      </c>
      <c r="W174" s="143">
        <f t="shared" si="214"/>
        <v>3.3306690738754696E-15</v>
      </c>
      <c r="X174" s="143">
        <f t="shared" si="215"/>
        <v>0</v>
      </c>
      <c r="Y174" s="143">
        <f t="shared" si="216"/>
        <v>0</v>
      </c>
      <c r="Z174" s="143">
        <f t="shared" si="217"/>
        <v>7.7715611723760958E-16</v>
      </c>
      <c r="AA174" s="143">
        <f t="shared" si="218"/>
        <v>0</v>
      </c>
    </row>
    <row r="175" spans="1:27" hidden="1" outlineLevel="1" x14ac:dyDescent="0.25">
      <c r="A175" t="s">
        <v>87</v>
      </c>
      <c r="B175" s="133">
        <f t="shared" ref="B175:L175" si="249">B20/$B20*100</f>
        <v>100</v>
      </c>
      <c r="C175" s="133">
        <f t="shared" si="249"/>
        <v>53.667868254084425</v>
      </c>
      <c r="D175" s="133">
        <f t="shared" si="249"/>
        <v>1.1791615744955315</v>
      </c>
      <c r="E175" s="133">
        <f t="shared" si="249"/>
        <v>7.3713371580360763</v>
      </c>
      <c r="F175" s="133">
        <f t="shared" si="249"/>
        <v>7.8943583752105626</v>
      </c>
      <c r="G175" s="133">
        <f t="shared" si="249"/>
        <v>0.55533174749993852</v>
      </c>
      <c r="H175" s="133">
        <f t="shared" si="249"/>
        <v>22.51736332393401</v>
      </c>
      <c r="I175" s="133">
        <f t="shared" si="249"/>
        <v>1.5839927869295962</v>
      </c>
      <c r="J175" s="133">
        <f t="shared" si="249"/>
        <v>21.407989721595193</v>
      </c>
      <c r="K175" s="133">
        <f t="shared" si="249"/>
        <v>18.444708488648782</v>
      </c>
      <c r="L175" s="133">
        <f t="shared" si="249"/>
        <v>1.2668158321324434</v>
      </c>
      <c r="M175" s="133"/>
      <c r="N175" s="133">
        <f t="shared" ref="N175:U175" si="250">N20/$B20*100</f>
        <v>1.0004897147309575</v>
      </c>
      <c r="O175" s="143">
        <f t="shared" si="212"/>
        <v>99.999999999999929</v>
      </c>
      <c r="P175" s="133">
        <f t="shared" si="250"/>
        <v>94.769413220190131</v>
      </c>
      <c r="Q175" s="133">
        <f t="shared" si="250"/>
        <v>54.847029828579949</v>
      </c>
      <c r="R175" s="133">
        <f t="shared" si="250"/>
        <v>62.218366986616026</v>
      </c>
      <c r="S175" s="133">
        <f t="shared" si="250"/>
        <v>32.551046233574105</v>
      </c>
      <c r="T175" s="133">
        <f t="shared" si="250"/>
        <v>8.4496901227105017</v>
      </c>
      <c r="U175" s="133">
        <f t="shared" si="250"/>
        <v>24.101356110863605</v>
      </c>
      <c r="V175" s="143">
        <f t="shared" si="213"/>
        <v>0</v>
      </c>
      <c r="W175" s="143">
        <f t="shared" si="214"/>
        <v>-7.7715611723760958E-15</v>
      </c>
      <c r="X175" s="143">
        <f t="shared" si="215"/>
        <v>-7.1054273576010019E-15</v>
      </c>
      <c r="Y175" s="143">
        <f t="shared" si="216"/>
        <v>0</v>
      </c>
      <c r="Z175" s="143">
        <f t="shared" si="217"/>
        <v>0</v>
      </c>
      <c r="AA175" s="143">
        <f t="shared" si="218"/>
        <v>0</v>
      </c>
    </row>
    <row r="176" spans="1:27" hidden="1" outlineLevel="1" x14ac:dyDescent="0.25">
      <c r="A176" t="s">
        <v>88</v>
      </c>
      <c r="B176" s="133">
        <f t="shared" ref="B176:L176" si="251">B21/$B21*100</f>
        <v>100</v>
      </c>
      <c r="C176" s="133">
        <f t="shared" si="251"/>
        <v>54.642820676652867</v>
      </c>
      <c r="D176" s="133">
        <f t="shared" si="251"/>
        <v>1.2048156438504281</v>
      </c>
      <c r="E176" s="133">
        <f t="shared" si="251"/>
        <v>10.288268686924635</v>
      </c>
      <c r="F176" s="133">
        <f t="shared" si="251"/>
        <v>7.6210485590230022</v>
      </c>
      <c r="G176" s="133">
        <f t="shared" si="251"/>
        <v>0.98529791130870703</v>
      </c>
      <c r="H176" s="133">
        <f t="shared" si="251"/>
        <v>22.837538190244231</v>
      </c>
      <c r="I176" s="133">
        <f t="shared" si="251"/>
        <v>2.952583034212573</v>
      </c>
      <c r="J176" s="133">
        <f t="shared" si="251"/>
        <v>21.03336011089889</v>
      </c>
      <c r="K176" s="133">
        <f t="shared" si="251"/>
        <v>19.426361314107194</v>
      </c>
      <c r="L176" s="133">
        <f t="shared" si="251"/>
        <v>-0.95528074945768537</v>
      </c>
      <c r="M176" s="133"/>
      <c r="N176" s="133">
        <f t="shared" ref="N176:U176" si="252">N21/$B21*100</f>
        <v>-1.1840907495504736</v>
      </c>
      <c r="O176" s="143">
        <f t="shared" si="212"/>
        <v>99.999999999999957</v>
      </c>
      <c r="P176" s="133">
        <f t="shared" si="252"/>
        <v>100.53237270221646</v>
      </c>
      <c r="Q176" s="133">
        <f t="shared" si="252"/>
        <v>55.847636320503305</v>
      </c>
      <c r="R176" s="133">
        <f t="shared" si="252"/>
        <v>66.135905007427937</v>
      </c>
      <c r="S176" s="133">
        <f t="shared" si="252"/>
        <v>34.396467694788512</v>
      </c>
      <c r="T176" s="133">
        <f t="shared" si="252"/>
        <v>8.6063464703317099</v>
      </c>
      <c r="U176" s="133">
        <f t="shared" si="252"/>
        <v>25.790121224456801</v>
      </c>
      <c r="V176" s="143">
        <f t="shared" si="213"/>
        <v>0</v>
      </c>
      <c r="W176" s="143">
        <f t="shared" si="214"/>
        <v>9.7699626167013776E-15</v>
      </c>
      <c r="X176" s="143">
        <f t="shared" si="215"/>
        <v>0</v>
      </c>
      <c r="Y176" s="143">
        <f t="shared" si="216"/>
        <v>0</v>
      </c>
      <c r="Z176" s="143">
        <f t="shared" si="217"/>
        <v>0</v>
      </c>
      <c r="AA176" s="143">
        <f t="shared" si="218"/>
        <v>-3.5527136788005009E-15</v>
      </c>
    </row>
    <row r="177" spans="1:27" collapsed="1" x14ac:dyDescent="0.25">
      <c r="A177" s="115">
        <v>2019</v>
      </c>
      <c r="B177" s="140">
        <f t="shared" ref="B177:L177" si="253">B22/$B22*100</f>
        <v>100</v>
      </c>
      <c r="C177" s="140">
        <f t="shared" si="253"/>
        <v>54.21787570250396</v>
      </c>
      <c r="D177" s="140">
        <f t="shared" si="253"/>
        <v>1.2423552703146399</v>
      </c>
      <c r="E177" s="140">
        <f t="shared" si="253"/>
        <v>7.8176166263796922</v>
      </c>
      <c r="F177" s="140">
        <f t="shared" si="253"/>
        <v>7.7278204740863483</v>
      </c>
      <c r="G177" s="140">
        <f t="shared" si="253"/>
        <v>0.58662026534473088</v>
      </c>
      <c r="H177" s="140">
        <f t="shared" si="253"/>
        <v>22.80907336620907</v>
      </c>
      <c r="I177" s="140">
        <f t="shared" si="253"/>
        <v>1.7344004465158651</v>
      </c>
      <c r="J177" s="140">
        <f t="shared" si="253"/>
        <v>20.782317679309127</v>
      </c>
      <c r="K177" s="140">
        <f t="shared" si="253"/>
        <v>18.688603161220993</v>
      </c>
      <c r="L177" s="140">
        <f t="shared" si="253"/>
        <v>1.1868846036055896</v>
      </c>
      <c r="M177" s="140"/>
      <c r="N177" s="140">
        <f t="shared" ref="N177:U177" si="254">N22/$B22*100</f>
        <v>0.58363872695194363</v>
      </c>
      <c r="O177" s="144">
        <f t="shared" si="212"/>
        <v>99.999999999999986</v>
      </c>
      <c r="P177" s="140">
        <f t="shared" si="254"/>
        <v>96.135762151354299</v>
      </c>
      <c r="Q177" s="140">
        <f t="shared" si="254"/>
        <v>55.4602309728186</v>
      </c>
      <c r="R177" s="140">
        <f t="shared" si="254"/>
        <v>63.277847599198289</v>
      </c>
      <c r="S177" s="140">
        <f t="shared" si="254"/>
        <v>32.857914552156018</v>
      </c>
      <c r="T177" s="140">
        <f t="shared" si="254"/>
        <v>8.3144407394310793</v>
      </c>
      <c r="U177" s="140">
        <f t="shared" si="254"/>
        <v>24.543473812724933</v>
      </c>
      <c r="V177" s="143">
        <f t="shared" si="213"/>
        <v>0</v>
      </c>
      <c r="W177" s="143">
        <f t="shared" si="214"/>
        <v>0</v>
      </c>
      <c r="X177" s="143">
        <f t="shared" si="215"/>
        <v>0</v>
      </c>
      <c r="Y177" s="143">
        <f t="shared" si="216"/>
        <v>1.7763568394002505E-15</v>
      </c>
      <c r="Z177" s="143">
        <f t="shared" si="217"/>
        <v>0</v>
      </c>
      <c r="AA177" s="143">
        <f t="shared" si="218"/>
        <v>-1.7763568394002505E-15</v>
      </c>
    </row>
    <row r="178" spans="1:27" hidden="1" outlineLevel="1" x14ac:dyDescent="0.25">
      <c r="A178" t="s">
        <v>89</v>
      </c>
      <c r="B178" s="133">
        <f t="shared" ref="B178:L178" si="255">B23/$B23*100</f>
        <v>100</v>
      </c>
      <c r="C178" s="133">
        <f t="shared" si="255"/>
        <v>54.87647515818341</v>
      </c>
      <c r="D178" s="133">
        <f t="shared" si="255"/>
        <v>1.2073532228270984</v>
      </c>
      <c r="E178" s="133">
        <f t="shared" si="255"/>
        <v>5.9042013292782594</v>
      </c>
      <c r="F178" s="133">
        <f t="shared" si="255"/>
        <v>7.5844957176905714</v>
      </c>
      <c r="G178" s="133">
        <f t="shared" si="255"/>
        <v>0.30331492450429909</v>
      </c>
      <c r="H178" s="133">
        <f t="shared" si="255"/>
        <v>23.588927848800441</v>
      </c>
      <c r="I178" s="133">
        <f t="shared" si="255"/>
        <v>0.94335525207141757</v>
      </c>
      <c r="J178" s="133">
        <f t="shared" si="255"/>
        <v>20.294186065932973</v>
      </c>
      <c r="K178" s="133">
        <f t="shared" si="255"/>
        <v>17.242050749352671</v>
      </c>
      <c r="L178" s="133">
        <f t="shared" si="255"/>
        <v>1.8699854948041703</v>
      </c>
      <c r="M178" s="133"/>
      <c r="N178" s="133">
        <f t="shared" ref="N178:U178" si="256">N23/$B23*100</f>
        <v>0.66975573526035392</v>
      </c>
      <c r="O178" s="143">
        <f t="shared" si="212"/>
        <v>100.0000000000003</v>
      </c>
      <c r="P178" s="133">
        <f t="shared" si="256"/>
        <v>94.408123453355515</v>
      </c>
      <c r="Q178" s="133">
        <f t="shared" si="256"/>
        <v>56.083828381010512</v>
      </c>
      <c r="R178" s="133">
        <f t="shared" si="256"/>
        <v>61.988029710288785</v>
      </c>
      <c r="S178" s="133">
        <f t="shared" si="256"/>
        <v>32.42009374306673</v>
      </c>
      <c r="T178" s="133">
        <f t="shared" si="256"/>
        <v>7.8878106421948697</v>
      </c>
      <c r="U178" s="133">
        <f t="shared" si="256"/>
        <v>24.532283100871858</v>
      </c>
      <c r="V178" s="143">
        <f t="shared" si="213"/>
        <v>2.9842794901924208E-13</v>
      </c>
      <c r="W178" s="143">
        <f t="shared" si="214"/>
        <v>3.5527136788005009E-15</v>
      </c>
      <c r="X178" s="143">
        <f t="shared" si="215"/>
        <v>1.6875389974302379E-14</v>
      </c>
      <c r="Y178" s="143">
        <f t="shared" si="216"/>
        <v>-9.9920072216264089E-16</v>
      </c>
      <c r="Z178" s="143">
        <f t="shared" si="217"/>
        <v>-7.7715611723760958E-16</v>
      </c>
      <c r="AA178" s="143">
        <f t="shared" si="218"/>
        <v>-9.9920072216264089E-16</v>
      </c>
    </row>
    <row r="179" spans="1:27" hidden="1" outlineLevel="1" x14ac:dyDescent="0.25">
      <c r="A179" t="s">
        <v>90</v>
      </c>
      <c r="B179" s="146">
        <f t="shared" ref="B179:L179" si="257">B24/$B24*100</f>
        <v>100</v>
      </c>
      <c r="C179" s="146">
        <f t="shared" si="257"/>
        <v>53.538343249888563</v>
      </c>
      <c r="D179" s="146">
        <f t="shared" si="257"/>
        <v>1.2487694599969548</v>
      </c>
      <c r="E179" s="146">
        <f t="shared" si="257"/>
        <v>7.5285623860186144</v>
      </c>
      <c r="F179" s="146">
        <f t="shared" si="257"/>
        <v>6.4089657736473971</v>
      </c>
      <c r="G179" s="146">
        <f t="shared" si="257"/>
        <v>0.4240913398623386</v>
      </c>
      <c r="H179" s="146">
        <f t="shared" si="257"/>
        <v>22.245921267357676</v>
      </c>
      <c r="I179" s="146">
        <f t="shared" si="257"/>
        <v>1.4720475798978612</v>
      </c>
      <c r="J179" s="146">
        <f t="shared" si="257"/>
        <v>18.322443831642893</v>
      </c>
      <c r="K179" s="146">
        <f t="shared" si="257"/>
        <v>15.161182333047119</v>
      </c>
      <c r="L179" s="146">
        <f t="shared" si="257"/>
        <v>2.548658112739759</v>
      </c>
      <c r="M179" s="146"/>
      <c r="N179" s="146">
        <f t="shared" ref="N179:U179" si="258">N24/$B24*100</f>
        <v>1.4233793319950261</v>
      </c>
      <c r="O179" s="147">
        <f t="shared" si="212"/>
        <v>99.999999999999972</v>
      </c>
      <c r="P179" s="146">
        <f t="shared" si="258"/>
        <v>92.866701056669413</v>
      </c>
      <c r="Q179" s="146">
        <f t="shared" si="258"/>
        <v>54.78711270988552</v>
      </c>
      <c r="R179" s="146">
        <f t="shared" si="258"/>
        <v>62.31567509590414</v>
      </c>
      <c r="S179" s="146">
        <f t="shared" si="258"/>
        <v>30.551025960765273</v>
      </c>
      <c r="T179" s="146">
        <f t="shared" si="258"/>
        <v>6.8330571135097369</v>
      </c>
      <c r="U179" s="146">
        <f t="shared" si="258"/>
        <v>23.717968847255538</v>
      </c>
      <c r="V179" s="143">
        <f t="shared" si="213"/>
        <v>0</v>
      </c>
      <c r="W179" s="143">
        <f t="shared" si="214"/>
        <v>2.4424906541753444E-15</v>
      </c>
      <c r="X179" s="143">
        <f t="shared" si="215"/>
        <v>8.8817841970012523E-15</v>
      </c>
      <c r="Y179" s="143">
        <f t="shared" si="216"/>
        <v>0</v>
      </c>
      <c r="Z179" s="143">
        <f t="shared" si="217"/>
        <v>1.2212453270876722E-15</v>
      </c>
      <c r="AA179" s="143">
        <f t="shared" si="218"/>
        <v>0</v>
      </c>
    </row>
    <row r="180" spans="1:27" hidden="1" outlineLevel="1" x14ac:dyDescent="0.25">
      <c r="A180" t="s">
        <v>91</v>
      </c>
      <c r="B180" s="146">
        <f t="shared" ref="B180:L180" si="259">B25/$B25*100</f>
        <v>100</v>
      </c>
      <c r="C180" s="146">
        <f t="shared" si="259"/>
        <v>53.356993123489907</v>
      </c>
      <c r="D180" s="146">
        <f t="shared" si="259"/>
        <v>1.198319388017292</v>
      </c>
      <c r="E180" s="146">
        <f t="shared" si="259"/>
        <v>8.3857920925925207</v>
      </c>
      <c r="F180" s="146">
        <f t="shared" si="259"/>
        <v>7.2702019383022245</v>
      </c>
      <c r="G180" s="146">
        <f t="shared" si="259"/>
        <v>0.6828457334302116</v>
      </c>
      <c r="H180" s="146">
        <f t="shared" si="259"/>
        <v>21.549894319467157</v>
      </c>
      <c r="I180" s="146">
        <f t="shared" si="259"/>
        <v>2.0240501593765305</v>
      </c>
      <c r="J180" s="146">
        <f t="shared" si="259"/>
        <v>19.289448348586888</v>
      </c>
      <c r="K180" s="146">
        <f t="shared" si="259"/>
        <v>14.430367957224943</v>
      </c>
      <c r="L180" s="146">
        <f t="shared" si="259"/>
        <v>-0.27601868817437025</v>
      </c>
      <c r="M180" s="146"/>
      <c r="N180" s="146">
        <f t="shared" ref="N180:U180" si="260">N25/$B25*100</f>
        <v>0.94884154213618499</v>
      </c>
      <c r="O180" s="147">
        <f t="shared" si="212"/>
        <v>99.999999999999588</v>
      </c>
      <c r="P180" s="146">
        <f t="shared" si="260"/>
        <v>94.468096754675841</v>
      </c>
      <c r="Q180" s="146">
        <f t="shared" si="260"/>
        <v>54.555312511507204</v>
      </c>
      <c r="R180" s="146">
        <f t="shared" si="260"/>
        <v>62.941104604099721</v>
      </c>
      <c r="S180" s="146">
        <f t="shared" si="260"/>
        <v>31.52699215057612</v>
      </c>
      <c r="T180" s="146">
        <f t="shared" si="260"/>
        <v>7.9530476717324357</v>
      </c>
      <c r="U180" s="146">
        <f t="shared" si="260"/>
        <v>23.573944478843686</v>
      </c>
      <c r="V180" s="143">
        <f t="shared" si="213"/>
        <v>-4.1211478674085811E-13</v>
      </c>
      <c r="W180" s="143">
        <f t="shared" si="214"/>
        <v>4.2188474935755949E-15</v>
      </c>
      <c r="X180" s="143">
        <f t="shared" si="215"/>
        <v>0</v>
      </c>
      <c r="Y180" s="143">
        <f t="shared" si="216"/>
        <v>-5.3290705182007514E-15</v>
      </c>
      <c r="Z180" s="143">
        <f t="shared" si="217"/>
        <v>0</v>
      </c>
      <c r="AA180" s="143">
        <f t="shared" si="218"/>
        <v>0</v>
      </c>
    </row>
    <row r="181" spans="1:27" hidden="1" outlineLevel="1" x14ac:dyDescent="0.25">
      <c r="A181" t="s">
        <v>92</v>
      </c>
      <c r="B181" s="146">
        <f t="shared" ref="B181:L181" si="261">B26/$B26*100</f>
        <v>100</v>
      </c>
      <c r="C181" s="146">
        <f t="shared" si="261"/>
        <v>53.835088308025632</v>
      </c>
      <c r="D181" s="146">
        <f t="shared" si="261"/>
        <v>1.2057547929340697</v>
      </c>
      <c r="E181" s="146">
        <f t="shared" si="261"/>
        <v>10.704819761101138</v>
      </c>
      <c r="F181" s="146">
        <f t="shared" si="261"/>
        <v>7.5578473777396722</v>
      </c>
      <c r="G181" s="146">
        <f t="shared" si="261"/>
        <v>0.82025020821023187</v>
      </c>
      <c r="H181" s="146">
        <f t="shared" si="261"/>
        <v>22.202824494549738</v>
      </c>
      <c r="I181" s="146">
        <f t="shared" si="261"/>
        <v>2.4096638241399839</v>
      </c>
      <c r="J181" s="146">
        <f t="shared" si="261"/>
        <v>20.017939560602994</v>
      </c>
      <c r="K181" s="146">
        <f t="shared" si="261"/>
        <v>16.713297953192424</v>
      </c>
      <c r="L181" s="146">
        <f t="shared" si="261"/>
        <v>-2.1296501153243148</v>
      </c>
      <c r="M181" s="146"/>
      <c r="N181" s="146">
        <f t="shared" ref="N181:U181" si="262">N26/$B26*100</f>
        <v>8.8759741213624566E-2</v>
      </c>
      <c r="O181" s="147">
        <f t="shared" si="212"/>
        <v>100.00000000000036</v>
      </c>
      <c r="P181" s="146">
        <f t="shared" si="262"/>
        <v>98.736248766700456</v>
      </c>
      <c r="Q181" s="146">
        <f t="shared" si="262"/>
        <v>55.040843100959705</v>
      </c>
      <c r="R181" s="146">
        <f t="shared" si="262"/>
        <v>65.74566286206084</v>
      </c>
      <c r="S181" s="146">
        <f t="shared" si="262"/>
        <v>32.990585904639623</v>
      </c>
      <c r="T181" s="146">
        <f t="shared" si="262"/>
        <v>8.3780975859499041</v>
      </c>
      <c r="U181" s="146">
        <f t="shared" si="262"/>
        <v>24.612488318689724</v>
      </c>
      <c r="V181" s="143">
        <f t="shared" si="213"/>
        <v>3.5527136788005009E-13</v>
      </c>
      <c r="W181" s="143">
        <f t="shared" si="214"/>
        <v>3.1086244689504383E-15</v>
      </c>
      <c r="X181" s="143">
        <f t="shared" si="215"/>
        <v>0</v>
      </c>
      <c r="Y181" s="143">
        <f t="shared" si="216"/>
        <v>-4.4408920985006262E-15</v>
      </c>
      <c r="Z181" s="143">
        <f t="shared" si="217"/>
        <v>0</v>
      </c>
      <c r="AA181" s="143">
        <f t="shared" si="218"/>
        <v>0</v>
      </c>
    </row>
    <row r="182" spans="1:27" collapsed="1" x14ac:dyDescent="0.25">
      <c r="A182" s="115">
        <v>2020</v>
      </c>
      <c r="B182" s="140">
        <f t="shared" ref="B182:L182" si="263">B27/$B27*100</f>
        <v>100</v>
      </c>
      <c r="C182" s="140">
        <f t="shared" si="263"/>
        <v>53.90463395911582</v>
      </c>
      <c r="D182" s="140">
        <f t="shared" si="263"/>
        <v>1.2146600505850254</v>
      </c>
      <c r="E182" s="140">
        <f t="shared" si="263"/>
        <v>8.1392297056943139</v>
      </c>
      <c r="F182" s="140">
        <f t="shared" si="263"/>
        <v>7.2141144704670435</v>
      </c>
      <c r="G182" s="140">
        <f t="shared" si="263"/>
        <v>0.55940394166872287</v>
      </c>
      <c r="H182" s="140">
        <f t="shared" si="263"/>
        <v>22.39698590159913</v>
      </c>
      <c r="I182" s="140">
        <f t="shared" si="263"/>
        <v>1.7157601019167523</v>
      </c>
      <c r="J182" s="140">
        <f t="shared" si="263"/>
        <v>19.493263758384131</v>
      </c>
      <c r="K182" s="140">
        <f t="shared" si="263"/>
        <v>15.892532920785316</v>
      </c>
      <c r="L182" s="140">
        <f t="shared" si="263"/>
        <v>0.47872674205964139</v>
      </c>
      <c r="M182" s="140"/>
      <c r="N182" s="140">
        <f t="shared" ref="N182:U182" si="264">N27/$B27*100</f>
        <v>0.77575428929478196</v>
      </c>
      <c r="O182" s="144">
        <f t="shared" si="212"/>
        <v>100.00000000000004</v>
      </c>
      <c r="P182" s="140">
        <f t="shared" si="264"/>
        <v>95.144788131046809</v>
      </c>
      <c r="Q182" s="140">
        <f t="shared" si="264"/>
        <v>55.119294009700859</v>
      </c>
      <c r="R182" s="140">
        <f t="shared" si="264"/>
        <v>63.258523715395178</v>
      </c>
      <c r="S182" s="140">
        <f t="shared" si="264"/>
        <v>31.886264415651649</v>
      </c>
      <c r="T182" s="140">
        <f t="shared" si="264"/>
        <v>7.7735184121357674</v>
      </c>
      <c r="U182" s="140">
        <f t="shared" si="264"/>
        <v>24.112746003515884</v>
      </c>
      <c r="V182" s="143">
        <f t="shared" si="213"/>
        <v>0</v>
      </c>
      <c r="W182" s="143">
        <f t="shared" si="214"/>
        <v>1.3322676295501878E-14</v>
      </c>
      <c r="X182" s="143">
        <f t="shared" si="215"/>
        <v>1.9539925233402755E-14</v>
      </c>
      <c r="Y182" s="143">
        <f t="shared" si="216"/>
        <v>0</v>
      </c>
      <c r="Z182" s="143">
        <f t="shared" si="217"/>
        <v>1.1102230246251565E-15</v>
      </c>
      <c r="AA182" s="143">
        <f t="shared" si="218"/>
        <v>0</v>
      </c>
    </row>
    <row r="183" spans="1:27" hidden="1" outlineLevel="1" x14ac:dyDescent="0.25">
      <c r="A183" t="s">
        <v>93</v>
      </c>
      <c r="B183" s="146">
        <f t="shared" ref="B183:L183" si="265">B28/$B28*100</f>
        <v>100</v>
      </c>
      <c r="C183" s="146">
        <f t="shared" si="265"/>
        <v>54.037609767350489</v>
      </c>
      <c r="D183" s="146">
        <f t="shared" si="265"/>
        <v>1.1709019369571756</v>
      </c>
      <c r="E183" s="146">
        <f t="shared" si="265"/>
        <v>6.0971082527439826</v>
      </c>
      <c r="F183" s="146">
        <f t="shared" si="265"/>
        <v>7.6439842216014551</v>
      </c>
      <c r="G183" s="146">
        <f t="shared" si="265"/>
        <v>0.41347441580112043</v>
      </c>
      <c r="H183" s="146">
        <f t="shared" si="265"/>
        <v>23.262483132237723</v>
      </c>
      <c r="I183" s="146">
        <f t="shared" si="265"/>
        <v>1.2583021294058701</v>
      </c>
      <c r="J183" s="146">
        <f t="shared" si="265"/>
        <v>21.855757947288073</v>
      </c>
      <c r="K183" s="146">
        <f t="shared" si="265"/>
        <v>18.128817701118709</v>
      </c>
      <c r="L183" s="146">
        <f t="shared" si="265"/>
        <v>2.2867520350936492</v>
      </c>
      <c r="M183" s="146"/>
      <c r="N183" s="146">
        <f t="shared" ref="N183:U183" si="266">N28/$B28*100</f>
        <v>0.1024438626394866</v>
      </c>
      <c r="O183" s="147">
        <f t="shared" si="212"/>
        <v>100.00000000000033</v>
      </c>
      <c r="P183" s="146">
        <f t="shared" si="266"/>
        <v>93.883863856097832</v>
      </c>
      <c r="Q183" s="146">
        <f t="shared" si="266"/>
        <v>55.208511704307661</v>
      </c>
      <c r="R183" s="146">
        <f t="shared" si="266"/>
        <v>61.305619957051647</v>
      </c>
      <c r="S183" s="146">
        <f t="shared" si="266"/>
        <v>32.578243899046171</v>
      </c>
      <c r="T183" s="146">
        <f t="shared" si="266"/>
        <v>8.0574586374025738</v>
      </c>
      <c r="U183" s="146">
        <f t="shared" si="266"/>
        <v>24.520785261643596</v>
      </c>
      <c r="V183" s="143">
        <f t="shared" si="213"/>
        <v>3.2684965844964609E-13</v>
      </c>
      <c r="W183" s="143">
        <f t="shared" si="214"/>
        <v>-3.5527136788005009E-15</v>
      </c>
      <c r="X183" s="143">
        <f t="shared" si="215"/>
        <v>0</v>
      </c>
      <c r="Y183" s="143">
        <f t="shared" si="216"/>
        <v>3.1086244689504383E-15</v>
      </c>
      <c r="Z183" s="143">
        <f t="shared" si="217"/>
        <v>-1.6653345369377348E-15</v>
      </c>
      <c r="AA183" s="143">
        <f t="shared" si="218"/>
        <v>3.1086244689504383E-15</v>
      </c>
    </row>
    <row r="184" spans="1:27" hidden="1" outlineLevel="1" x14ac:dyDescent="0.25">
      <c r="A184" t="s">
        <v>94</v>
      </c>
      <c r="B184" s="146">
        <f t="shared" ref="B184:L184" si="267">B29/$B29*100</f>
        <v>100</v>
      </c>
      <c r="C184" s="146">
        <f t="shared" si="267"/>
        <v>52.981748028680322</v>
      </c>
      <c r="D184" s="146">
        <f t="shared" si="267"/>
        <v>1.2128668210704496</v>
      </c>
      <c r="E184" s="146">
        <f t="shared" si="267"/>
        <v>7.5977293516176365</v>
      </c>
      <c r="F184" s="146">
        <f t="shared" si="267"/>
        <v>7.130827414345875</v>
      </c>
      <c r="G184" s="146">
        <f t="shared" si="267"/>
        <v>0.43184799346360397</v>
      </c>
      <c r="H184" s="146">
        <f t="shared" si="267"/>
        <v>21.796219545342751</v>
      </c>
      <c r="I184" s="146">
        <f t="shared" si="267"/>
        <v>1.3199945993381499</v>
      </c>
      <c r="J184" s="146">
        <f t="shared" si="267"/>
        <v>22.5031435459859</v>
      </c>
      <c r="K184" s="146">
        <f t="shared" si="267"/>
        <v>18.667608431118619</v>
      </c>
      <c r="L184" s="146">
        <f t="shared" si="267"/>
        <v>2.0201028392470461</v>
      </c>
      <c r="M184" s="146"/>
      <c r="N184" s="146">
        <f t="shared" ref="N184:U184" si="268">N29/$B29*100</f>
        <v>1.6731282920275863</v>
      </c>
      <c r="O184" s="147">
        <f t="shared" si="212"/>
        <v>100.0000000000007</v>
      </c>
      <c r="P184" s="146">
        <f t="shared" si="268"/>
        <v>92.471233753858797</v>
      </c>
      <c r="Q184" s="146">
        <f t="shared" si="268"/>
        <v>54.194614849750778</v>
      </c>
      <c r="R184" s="146">
        <f t="shared" si="268"/>
        <v>61.792344201368408</v>
      </c>
      <c r="S184" s="146">
        <f t="shared" si="268"/>
        <v>30.678889552490379</v>
      </c>
      <c r="T184" s="146">
        <f t="shared" si="268"/>
        <v>7.5626754078094782</v>
      </c>
      <c r="U184" s="146">
        <f t="shared" si="268"/>
        <v>23.116214144680903</v>
      </c>
      <c r="V184" s="143">
        <f t="shared" si="213"/>
        <v>6.9633188104489818E-13</v>
      </c>
      <c r="W184" s="143">
        <f t="shared" si="214"/>
        <v>6.4392935428259079E-15</v>
      </c>
      <c r="X184" s="143">
        <f t="shared" si="215"/>
        <v>0</v>
      </c>
      <c r="Y184" s="143">
        <f t="shared" si="216"/>
        <v>0</v>
      </c>
      <c r="Z184" s="143">
        <f t="shared" si="217"/>
        <v>-7.2164496600635175E-16</v>
      </c>
      <c r="AA184" s="143">
        <f t="shared" si="218"/>
        <v>1.9984014443252818E-15</v>
      </c>
    </row>
    <row r="185" spans="1:27" hidden="1" outlineLevel="1" x14ac:dyDescent="0.25">
      <c r="A185" t="s">
        <v>95</v>
      </c>
      <c r="B185" s="146">
        <f t="shared" ref="B185:L185" si="269">B30/$B30*100</f>
        <v>100</v>
      </c>
      <c r="C185" s="146">
        <f t="shared" si="269"/>
        <v>52.077001753461808</v>
      </c>
      <c r="D185" s="146">
        <f t="shared" si="269"/>
        <v>1.1899774916573731</v>
      </c>
      <c r="E185" s="146">
        <f t="shared" si="269"/>
        <v>8.1516943885443265</v>
      </c>
      <c r="F185" s="146">
        <f t="shared" si="269"/>
        <v>7.520021556015287</v>
      </c>
      <c r="G185" s="146">
        <f t="shared" si="269"/>
        <v>0.54496551480688538</v>
      </c>
      <c r="H185" s="146">
        <f t="shared" si="269"/>
        <v>21.949202698270376</v>
      </c>
      <c r="I185" s="146">
        <f t="shared" si="269"/>
        <v>1.5906282261246321</v>
      </c>
      <c r="J185" s="146">
        <f t="shared" si="269"/>
        <v>24.070566828141938</v>
      </c>
      <c r="K185" s="146">
        <f t="shared" si="269"/>
        <v>18.116966164329977</v>
      </c>
      <c r="L185" s="146">
        <f t="shared" si="269"/>
        <v>0.28528439993654531</v>
      </c>
      <c r="M185" s="146"/>
      <c r="N185" s="146">
        <f t="shared" ref="N185:U185" si="270">N30/$B30*100</f>
        <v>0.73762330737107618</v>
      </c>
      <c r="O185" s="147">
        <f t="shared" si="212"/>
        <v>100.00000000000027</v>
      </c>
      <c r="P185" s="146">
        <f t="shared" si="270"/>
        <v>93.023491628880677</v>
      </c>
      <c r="Q185" s="146">
        <f t="shared" si="270"/>
        <v>53.266979245119181</v>
      </c>
      <c r="R185" s="146">
        <f t="shared" si="270"/>
        <v>61.418673633663502</v>
      </c>
      <c r="S185" s="146">
        <f t="shared" si="270"/>
        <v>31.604817995217182</v>
      </c>
      <c r="T185" s="146">
        <f t="shared" si="270"/>
        <v>8.0649870708221734</v>
      </c>
      <c r="U185" s="146">
        <f t="shared" si="270"/>
        <v>23.539830924395009</v>
      </c>
      <c r="V185" s="143">
        <f t="shared" si="213"/>
        <v>2.7000623958883807E-13</v>
      </c>
      <c r="W185" s="143">
        <f t="shared" si="214"/>
        <v>0</v>
      </c>
      <c r="X185" s="143">
        <f t="shared" si="215"/>
        <v>0</v>
      </c>
      <c r="Y185" s="143">
        <f t="shared" si="216"/>
        <v>0</v>
      </c>
      <c r="Z185" s="143">
        <f t="shared" si="217"/>
        <v>9.9920072216264089E-16</v>
      </c>
      <c r="AA185" s="143">
        <f t="shared" si="218"/>
        <v>0</v>
      </c>
    </row>
    <row r="186" spans="1:27" hidden="1" outlineLevel="1" x14ac:dyDescent="0.25">
      <c r="A186" t="s">
        <v>96</v>
      </c>
      <c r="B186" s="146">
        <f t="shared" ref="B186:L186" si="271">B31/$B31*100</f>
        <v>100</v>
      </c>
      <c r="C186" s="146">
        <f t="shared" si="271"/>
        <v>53.082300044376765</v>
      </c>
      <c r="D186" s="146">
        <f t="shared" si="271"/>
        <v>1.1858325118788404</v>
      </c>
      <c r="E186" s="146">
        <f t="shared" si="271"/>
        <v>10.727627102930553</v>
      </c>
      <c r="F186" s="146">
        <f t="shared" si="271"/>
        <v>8.3845947848814042</v>
      </c>
      <c r="G186" s="146">
        <f t="shared" si="271"/>
        <v>0.42224742295982659</v>
      </c>
      <c r="H186" s="146">
        <f t="shared" si="271"/>
        <v>22.864681890206732</v>
      </c>
      <c r="I186" s="146">
        <f t="shared" si="271"/>
        <v>1.1514632791013861</v>
      </c>
      <c r="J186" s="146">
        <f t="shared" si="271"/>
        <v>24.745979094209041</v>
      </c>
      <c r="K186" s="146">
        <f t="shared" si="271"/>
        <v>20.624572478608741</v>
      </c>
      <c r="L186" s="146">
        <f t="shared" si="271"/>
        <v>-2.2039533371492879</v>
      </c>
      <c r="M186" s="146"/>
      <c r="N186" s="146">
        <f t="shared" ref="N186:U186" si="272">N31/$B31*100</f>
        <v>0.26379968521345365</v>
      </c>
      <c r="O186" s="147">
        <f t="shared" si="212"/>
        <v>99.999999999999986</v>
      </c>
      <c r="P186" s="146">
        <f t="shared" si="272"/>
        <v>97.818747036335523</v>
      </c>
      <c r="Q186" s="146">
        <f t="shared" si="272"/>
        <v>54.268132556255608</v>
      </c>
      <c r="R186" s="146">
        <f t="shared" si="272"/>
        <v>64.995759659186163</v>
      </c>
      <c r="S186" s="146">
        <f t="shared" si="272"/>
        <v>32.822987377149346</v>
      </c>
      <c r="T186" s="146">
        <f t="shared" si="272"/>
        <v>8.8068422078412318</v>
      </c>
      <c r="U186" s="146">
        <f t="shared" si="272"/>
        <v>24.016145169308121</v>
      </c>
      <c r="V186" s="143">
        <f t="shared" si="213"/>
        <v>0</v>
      </c>
      <c r="W186" s="143">
        <f t="shared" si="214"/>
        <v>2.4424906541753444E-15</v>
      </c>
      <c r="X186" s="143">
        <f t="shared" si="215"/>
        <v>0</v>
      </c>
      <c r="Y186" s="143">
        <f t="shared" si="216"/>
        <v>-4.4408920985006262E-15</v>
      </c>
      <c r="Z186" s="143">
        <f t="shared" si="217"/>
        <v>1.0547118733938987E-15</v>
      </c>
      <c r="AA186" s="143">
        <f t="shared" si="218"/>
        <v>2.6645352591003757E-15</v>
      </c>
    </row>
    <row r="187" spans="1:27" collapsed="1" x14ac:dyDescent="0.25">
      <c r="A187" s="115">
        <v>2021</v>
      </c>
      <c r="B187" s="140">
        <f t="shared" ref="B187:L187" si="273">B32/$B32*100</f>
        <v>100</v>
      </c>
      <c r="C187" s="140">
        <f t="shared" si="273"/>
        <v>53.033250941919142</v>
      </c>
      <c r="D187" s="140">
        <f t="shared" si="273"/>
        <v>1.1900199490200825</v>
      </c>
      <c r="E187" s="140">
        <f t="shared" si="273"/>
        <v>8.1768504592143518</v>
      </c>
      <c r="F187" s="140">
        <f t="shared" si="273"/>
        <v>7.67417232011063</v>
      </c>
      <c r="G187" s="140">
        <f t="shared" si="273"/>
        <v>0.45360236198555098</v>
      </c>
      <c r="H187" s="140">
        <f t="shared" si="273"/>
        <v>22.46240417292433</v>
      </c>
      <c r="I187" s="140">
        <f t="shared" si="273"/>
        <v>1.3305044587953252</v>
      </c>
      <c r="J187" s="140">
        <f t="shared" si="273"/>
        <v>23.317861304241706</v>
      </c>
      <c r="K187" s="140">
        <f t="shared" si="273"/>
        <v>18.898970424594197</v>
      </c>
      <c r="L187" s="140">
        <f t="shared" si="273"/>
        <v>0.56398801156241762</v>
      </c>
      <c r="M187" s="140"/>
      <c r="N187" s="140">
        <f t="shared" ref="N187:U187" si="274">N32/$B32*100</f>
        <v>0.69631644482098143</v>
      </c>
      <c r="O187" s="144">
        <f t="shared" si="212"/>
        <v>100.00000000000033</v>
      </c>
      <c r="P187" s="140">
        <f t="shared" si="274"/>
        <v>94.320804663969398</v>
      </c>
      <c r="Q187" s="140">
        <f t="shared" si="274"/>
        <v>54.223270890939226</v>
      </c>
      <c r="R187" s="140">
        <f t="shared" si="274"/>
        <v>62.400121350153569</v>
      </c>
      <c r="S187" s="140">
        <f t="shared" si="274"/>
        <v>31.920683313815836</v>
      </c>
      <c r="T187" s="140">
        <f t="shared" si="274"/>
        <v>8.1277746820961791</v>
      </c>
      <c r="U187" s="140">
        <f t="shared" si="274"/>
        <v>23.792908631719655</v>
      </c>
      <c r="V187" s="143">
        <f t="shared" si="213"/>
        <v>3.2684965844964609E-13</v>
      </c>
      <c r="W187" s="143">
        <f t="shared" si="214"/>
        <v>0</v>
      </c>
      <c r="X187" s="143">
        <f t="shared" si="215"/>
        <v>0</v>
      </c>
      <c r="Y187" s="143">
        <f t="shared" si="216"/>
        <v>0</v>
      </c>
      <c r="Z187" s="143">
        <f t="shared" si="217"/>
        <v>-1.8318679906315083E-15</v>
      </c>
      <c r="AA187" s="143">
        <f t="shared" si="218"/>
        <v>0</v>
      </c>
    </row>
    <row r="188" spans="1:27" hidden="1" outlineLevel="1" x14ac:dyDescent="0.25">
      <c r="A188" t="s">
        <v>97</v>
      </c>
      <c r="B188" s="137">
        <f t="shared" ref="B188:L188" si="275">B33/$B33*100</f>
        <v>100</v>
      </c>
      <c r="C188" s="137">
        <f t="shared" si="275"/>
        <v>53.582860827929345</v>
      </c>
      <c r="D188" s="137">
        <f t="shared" si="275"/>
        <v>1.1681026112974329</v>
      </c>
      <c r="E188" s="137">
        <f t="shared" si="275"/>
        <v>5.9326839888753975</v>
      </c>
      <c r="F188" s="137">
        <f t="shared" si="275"/>
        <v>8.1871113399575677</v>
      </c>
      <c r="G188" s="137">
        <f t="shared" si="275"/>
        <v>0.44285296518815614</v>
      </c>
      <c r="H188" s="137">
        <f t="shared" si="275"/>
        <v>22.579535602200721</v>
      </c>
      <c r="I188" s="137">
        <f t="shared" si="275"/>
        <v>1.2213604870870789</v>
      </c>
      <c r="J188" s="137">
        <f t="shared" si="275"/>
        <v>23.87266589594763</v>
      </c>
      <c r="K188" s="137">
        <f t="shared" si="275"/>
        <v>19.668302268259708</v>
      </c>
      <c r="L188" s="137">
        <f t="shared" si="275"/>
        <v>2.5831617690175652</v>
      </c>
      <c r="M188" s="137"/>
      <c r="N188" s="137">
        <f t="shared" ref="N188:U188" si="276">N33/$B33*100</f>
        <v>9.7966780758808991E-2</v>
      </c>
      <c r="O188" s="145">
        <f t="shared" si="212"/>
        <v>100</v>
      </c>
      <c r="P188" s="137">
        <f t="shared" si="276"/>
        <v>93.114507822535714</v>
      </c>
      <c r="Q188" s="137">
        <f t="shared" si="276"/>
        <v>54.750963439226773</v>
      </c>
      <c r="R188" s="137">
        <f t="shared" si="276"/>
        <v>60.683647428102184</v>
      </c>
      <c r="S188" s="137">
        <f t="shared" si="276"/>
        <v>32.430860394433523</v>
      </c>
      <c r="T188" s="137">
        <f t="shared" si="276"/>
        <v>8.6299643051457231</v>
      </c>
      <c r="U188" s="137">
        <f t="shared" si="276"/>
        <v>23.8008960892878</v>
      </c>
      <c r="V188" s="143">
        <f t="shared" si="213"/>
        <v>0</v>
      </c>
      <c r="W188" s="143">
        <f t="shared" si="214"/>
        <v>-4.8849813083506888E-15</v>
      </c>
      <c r="X188" s="143">
        <f t="shared" si="215"/>
        <v>7.9936057773011271E-15</v>
      </c>
      <c r="Y188" s="143">
        <f t="shared" si="216"/>
        <v>0</v>
      </c>
      <c r="Z188" s="143">
        <f t="shared" si="217"/>
        <v>-7.2164496600635175E-16</v>
      </c>
      <c r="AA188" s="143">
        <f t="shared" si="218"/>
        <v>0</v>
      </c>
    </row>
    <row r="189" spans="1:27" hidden="1" outlineLevel="1" x14ac:dyDescent="0.25">
      <c r="A189" t="s">
        <v>98</v>
      </c>
      <c r="B189" s="137">
        <f t="shared" ref="B189:L189" si="277">B34/$B34*100</f>
        <v>100</v>
      </c>
      <c r="C189" s="137">
        <f t="shared" si="277"/>
        <v>52.61374920792926</v>
      </c>
      <c r="D189" s="137">
        <f t="shared" si="277"/>
        <v>1.203980927138725</v>
      </c>
      <c r="E189" s="137">
        <f t="shared" si="277"/>
        <v>7.6635136875831176</v>
      </c>
      <c r="F189" s="137">
        <f t="shared" si="277"/>
        <v>7.4734599399638251</v>
      </c>
      <c r="G189" s="137">
        <f t="shared" si="277"/>
        <v>0.45259806355866777</v>
      </c>
      <c r="H189" s="137">
        <f t="shared" si="277"/>
        <v>21.418777874814452</v>
      </c>
      <c r="I189" s="137">
        <f t="shared" si="277"/>
        <v>1.2971364626036548</v>
      </c>
      <c r="J189" s="137">
        <f t="shared" si="277"/>
        <v>22.428204438078232</v>
      </c>
      <c r="K189" s="137">
        <f t="shared" si="277"/>
        <v>18.465124381532743</v>
      </c>
      <c r="L189" s="137">
        <f t="shared" si="277"/>
        <v>2.3217643963922079</v>
      </c>
      <c r="M189" s="137"/>
      <c r="N189" s="137">
        <f t="shared" ref="N189:U189" si="278">N34/$B34*100</f>
        <v>1.5919393834705864</v>
      </c>
      <c r="O189" s="145">
        <f t="shared" si="212"/>
        <v>100</v>
      </c>
      <c r="P189" s="137">
        <f t="shared" si="278"/>
        <v>92.123216163591707</v>
      </c>
      <c r="Q189" s="137">
        <f t="shared" si="278"/>
        <v>53.81773013506799</v>
      </c>
      <c r="R189" s="137">
        <f t="shared" si="278"/>
        <v>61.481243822651109</v>
      </c>
      <c r="S189" s="137">
        <f t="shared" si="278"/>
        <v>30.641972340940598</v>
      </c>
      <c r="T189" s="137">
        <f t="shared" si="278"/>
        <v>7.9260580035224919</v>
      </c>
      <c r="U189" s="137">
        <f t="shared" si="278"/>
        <v>22.715914337418106</v>
      </c>
      <c r="V189" s="143">
        <f t="shared" si="213"/>
        <v>0</v>
      </c>
      <c r="W189" s="143">
        <f t="shared" si="214"/>
        <v>4.8849813083506888E-15</v>
      </c>
      <c r="X189" s="143">
        <f t="shared" si="215"/>
        <v>7.1054273576010019E-15</v>
      </c>
      <c r="Y189" s="143">
        <f t="shared" si="216"/>
        <v>0</v>
      </c>
      <c r="Z189" s="143">
        <f t="shared" si="217"/>
        <v>-9.4368957093138306E-16</v>
      </c>
      <c r="AA189" s="143">
        <f t="shared" si="218"/>
        <v>0</v>
      </c>
    </row>
    <row r="190" spans="1:27" hidden="1" outlineLevel="1" x14ac:dyDescent="0.25">
      <c r="A190" t="s">
        <v>99</v>
      </c>
      <c r="B190" s="137">
        <f t="shared" ref="B190:L190" si="279">B35/$B35*100</f>
        <v>100</v>
      </c>
      <c r="C190" s="137">
        <f t="shared" si="279"/>
        <v>52.289399654950856</v>
      </c>
      <c r="D190" s="137">
        <f t="shared" si="279"/>
        <v>1.1891874089065813</v>
      </c>
      <c r="E190" s="137">
        <f t="shared" si="279"/>
        <v>7.8516984269816614</v>
      </c>
      <c r="F190" s="137">
        <f t="shared" si="279"/>
        <v>7.6919199905215656</v>
      </c>
      <c r="G190" s="137">
        <f t="shared" si="279"/>
        <v>0.55742275554182419</v>
      </c>
      <c r="H190" s="137">
        <f t="shared" si="279"/>
        <v>22.097015786725013</v>
      </c>
      <c r="I190" s="137">
        <f t="shared" si="279"/>
        <v>1.6013400352923122</v>
      </c>
      <c r="J190" s="137">
        <f t="shared" si="279"/>
        <v>23.741802565289579</v>
      </c>
      <c r="K190" s="137">
        <f t="shared" si="279"/>
        <v>18.276776261387994</v>
      </c>
      <c r="L190" s="137">
        <f t="shared" si="279"/>
        <v>0.55735641383507928</v>
      </c>
      <c r="M190" s="137"/>
      <c r="N190" s="137">
        <f t="shared" ref="N190:U190" si="280">N35/$B35*100</f>
        <v>0.69963322334352285</v>
      </c>
      <c r="O190" s="145">
        <f t="shared" si="212"/>
        <v>100</v>
      </c>
      <c r="P190" s="137">
        <f t="shared" si="280"/>
        <v>93.277984058919827</v>
      </c>
      <c r="Q190" s="137">
        <f t="shared" si="280"/>
        <v>53.478587063857439</v>
      </c>
      <c r="R190" s="137">
        <f t="shared" si="280"/>
        <v>61.330285490839096</v>
      </c>
      <c r="S190" s="137">
        <f t="shared" si="280"/>
        <v>31.947698568080714</v>
      </c>
      <c r="T190" s="137">
        <f t="shared" si="280"/>
        <v>8.2493427460633892</v>
      </c>
      <c r="U190" s="137">
        <f t="shared" si="280"/>
        <v>23.698355822017326</v>
      </c>
      <c r="V190" s="143">
        <f t="shared" si="213"/>
        <v>0</v>
      </c>
      <c r="W190" s="143">
        <f t="shared" si="214"/>
        <v>2.4424906541753444E-15</v>
      </c>
      <c r="X190" s="143">
        <f t="shared" si="215"/>
        <v>0</v>
      </c>
      <c r="Y190" s="143">
        <f t="shared" si="216"/>
        <v>-2.2204460492503131E-15</v>
      </c>
      <c r="Z190" s="143">
        <f t="shared" si="217"/>
        <v>0</v>
      </c>
      <c r="AA190" s="143">
        <f t="shared" si="218"/>
        <v>0</v>
      </c>
    </row>
    <row r="191" spans="1:27" hidden="1" outlineLevel="1" x14ac:dyDescent="0.25">
      <c r="A191" t="s">
        <v>100</v>
      </c>
      <c r="B191" s="137">
        <f t="shared" ref="B191:L191" si="281">B36/$B36*100</f>
        <v>100</v>
      </c>
      <c r="C191" s="137">
        <f t="shared" si="281"/>
        <v>53.087344931284619</v>
      </c>
      <c r="D191" s="137">
        <f t="shared" si="281"/>
        <v>1.1865087136533388</v>
      </c>
      <c r="E191" s="137">
        <f t="shared" si="281"/>
        <v>10.587949768478786</v>
      </c>
      <c r="F191" s="137">
        <f t="shared" si="281"/>
        <v>8.6411847412330332</v>
      </c>
      <c r="G191" s="137">
        <f t="shared" si="281"/>
        <v>0.43516926958528412</v>
      </c>
      <c r="H191" s="137">
        <f t="shared" si="281"/>
        <v>23.136311355733806</v>
      </c>
      <c r="I191" s="137">
        <f t="shared" si="281"/>
        <v>1.1651425140270346</v>
      </c>
      <c r="J191" s="137">
        <f t="shared" si="281"/>
        <v>24.62603564868493</v>
      </c>
      <c r="K191" s="137">
        <f t="shared" si="281"/>
        <v>20.953875669675671</v>
      </c>
      <c r="L191" s="137">
        <f t="shared" si="281"/>
        <v>-2.1624837660801006</v>
      </c>
      <c r="M191" s="137"/>
      <c r="N191" s="137">
        <f t="shared" ref="N191:U191" si="282">N36/$B36*100</f>
        <v>0.2507124930749417</v>
      </c>
      <c r="O191" s="145">
        <f t="shared" si="212"/>
        <v>100.00000000000001</v>
      </c>
      <c r="P191" s="137">
        <f t="shared" si="282"/>
        <v>98.239611293995907</v>
      </c>
      <c r="Q191" s="137">
        <f t="shared" si="282"/>
        <v>54.273853644937965</v>
      </c>
      <c r="R191" s="137">
        <f t="shared" si="282"/>
        <v>64.861803413416752</v>
      </c>
      <c r="S191" s="137">
        <f t="shared" si="282"/>
        <v>33.377807880579155</v>
      </c>
      <c r="T191" s="137">
        <f t="shared" si="282"/>
        <v>9.0763540108183154</v>
      </c>
      <c r="U191" s="137">
        <f t="shared" si="282"/>
        <v>24.301453869760838</v>
      </c>
      <c r="V191" s="143">
        <f t="shared" si="213"/>
        <v>0</v>
      </c>
      <c r="W191" s="143">
        <f t="shared" si="214"/>
        <v>7.3274719625260332E-15</v>
      </c>
      <c r="X191" s="143">
        <f t="shared" si="215"/>
        <v>0</v>
      </c>
      <c r="Y191" s="143">
        <f t="shared" si="216"/>
        <v>-2.6645352591003757E-15</v>
      </c>
      <c r="Z191" s="143">
        <f t="shared" si="217"/>
        <v>-1.8873791418627661E-15</v>
      </c>
      <c r="AA191" s="143">
        <f t="shared" si="218"/>
        <v>-2.6645352591003757E-15</v>
      </c>
    </row>
    <row r="192" spans="1:27" collapsed="1" x14ac:dyDescent="0.25">
      <c r="A192" s="115">
        <v>2022</v>
      </c>
      <c r="B192" s="140">
        <f t="shared" ref="B192:L192" si="283">B37/$B37*100</f>
        <v>100</v>
      </c>
      <c r="C192" s="140">
        <f t="shared" si="283"/>
        <v>52.885512168476836</v>
      </c>
      <c r="D192" s="140">
        <f t="shared" si="283"/>
        <v>1.1871257090137195</v>
      </c>
      <c r="E192" s="140">
        <f t="shared" si="283"/>
        <v>8.0449991559044634</v>
      </c>
      <c r="F192" s="140">
        <f t="shared" si="283"/>
        <v>7.9996595870986935</v>
      </c>
      <c r="G192" s="140">
        <f t="shared" si="283"/>
        <v>0.4724243365536801</v>
      </c>
      <c r="H192" s="140">
        <f t="shared" si="283"/>
        <v>22.310104849772241</v>
      </c>
      <c r="I192" s="140">
        <f t="shared" si="283"/>
        <v>1.3223986099107263</v>
      </c>
      <c r="J192" s="140">
        <f t="shared" si="283"/>
        <v>23.672203666107531</v>
      </c>
      <c r="K192" s="140">
        <f t="shared" si="283"/>
        <v>19.34410295166747</v>
      </c>
      <c r="L192" s="140">
        <f t="shared" si="283"/>
        <v>0.78706120619884501</v>
      </c>
      <c r="M192" s="140"/>
      <c r="N192" s="140">
        <f t="shared" ref="N192:U192" si="284">N37/$B37*100</f>
        <v>0.66261366263074495</v>
      </c>
      <c r="O192" s="144">
        <f t="shared" si="212"/>
        <v>100.00000000000003</v>
      </c>
      <c r="P192" s="140">
        <f t="shared" si="284"/>
        <v>94.222224416730356</v>
      </c>
      <c r="Q192" s="140">
        <f t="shared" si="284"/>
        <v>54.07263787749055</v>
      </c>
      <c r="R192" s="140">
        <f t="shared" si="284"/>
        <v>62.117637033395013</v>
      </c>
      <c r="S192" s="140">
        <f t="shared" si="284"/>
        <v>32.104587383335343</v>
      </c>
      <c r="T192" s="140">
        <f t="shared" si="284"/>
        <v>8.4720839236523737</v>
      </c>
      <c r="U192" s="140">
        <f t="shared" si="284"/>
        <v>23.632503459682972</v>
      </c>
      <c r="V192" s="143">
        <f t="shared" si="213"/>
        <v>0</v>
      </c>
      <c r="W192" s="143">
        <f t="shared" si="214"/>
        <v>-5.9952043329758453E-15</v>
      </c>
      <c r="X192" s="143">
        <f t="shared" si="215"/>
        <v>0</v>
      </c>
      <c r="Y192" s="143">
        <f t="shared" si="216"/>
        <v>0</v>
      </c>
      <c r="Z192" s="143">
        <f t="shared" si="217"/>
        <v>0</v>
      </c>
      <c r="AA192" s="143">
        <f t="shared" si="218"/>
        <v>5.1070259132757201E-15</v>
      </c>
    </row>
    <row r="193" spans="1:27" hidden="1" outlineLevel="1" x14ac:dyDescent="0.25">
      <c r="A193" t="s">
        <v>302</v>
      </c>
      <c r="B193" s="137">
        <f t="shared" ref="B193:L193" si="285">B38/$B38*100</f>
        <v>100</v>
      </c>
      <c r="C193" s="137">
        <f t="shared" si="285"/>
        <v>53.537041754537299</v>
      </c>
      <c r="D193" s="137">
        <f t="shared" si="285"/>
        <v>1.2110532726344503</v>
      </c>
      <c r="E193" s="137">
        <f t="shared" si="285"/>
        <v>5.8582788310101668</v>
      </c>
      <c r="F193" s="137">
        <f t="shared" si="285"/>
        <v>8.5394877235205868</v>
      </c>
      <c r="G193" s="137">
        <f t="shared" si="285"/>
        <v>0.46191352511501932</v>
      </c>
      <c r="H193" s="137">
        <f t="shared" si="285"/>
        <v>22.961403282693997</v>
      </c>
      <c r="I193" s="137">
        <f t="shared" si="285"/>
        <v>1.2420162748971977</v>
      </c>
      <c r="J193" s="137">
        <f t="shared" si="285"/>
        <v>24.047316278274277</v>
      </c>
      <c r="K193" s="137">
        <f t="shared" si="285"/>
        <v>20.170988568512616</v>
      </c>
      <c r="L193" s="137">
        <f t="shared" si="285"/>
        <v>2.2193975490991642</v>
      </c>
      <c r="M193" s="137"/>
      <c r="N193" s="137">
        <f t="shared" ref="N193" si="286">N38/$B38*100</f>
        <v>9.3080076730459857E-2</v>
      </c>
      <c r="O193" s="145">
        <f t="shared" ref="O193:O197" si="287">C193+D193+E193+F193+G193+H193+I193+J193-K193+L193+N193</f>
        <v>100.00000000000001</v>
      </c>
      <c r="P193" s="137">
        <f t="shared" ref="P193:U193" si="288">P38/$B38*100</f>
        <v>93.811194664408703</v>
      </c>
      <c r="Q193" s="137">
        <f t="shared" si="288"/>
        <v>54.748095027171736</v>
      </c>
      <c r="R193" s="137">
        <f t="shared" si="288"/>
        <v>60.606373858181918</v>
      </c>
      <c r="S193" s="137">
        <f t="shared" si="288"/>
        <v>33.204820806226799</v>
      </c>
      <c r="T193" s="137">
        <f t="shared" si="288"/>
        <v>9.0014012486356059</v>
      </c>
      <c r="U193" s="137">
        <f t="shared" si="288"/>
        <v>24.203419557591193</v>
      </c>
      <c r="V193" s="143">
        <f t="shared" ref="V193:V197" si="289">O193-B193</f>
        <v>0</v>
      </c>
      <c r="W193" s="143">
        <f t="shared" ref="W193:W197" si="290">Q193-C193-D193</f>
        <v>-1.2878587085651816E-14</v>
      </c>
      <c r="X193" s="143">
        <f t="shared" ref="X193:X197" si="291">R193-C193-D193-E193</f>
        <v>0</v>
      </c>
      <c r="Y193" s="143">
        <f t="shared" ref="Y193:Y197" si="292">S193-F193-G193-H193-I193</f>
        <v>0</v>
      </c>
      <c r="Z193" s="143">
        <f t="shared" ref="Z193:Z197" si="293">T193-F193-G193</f>
        <v>0</v>
      </c>
      <c r="AA193" s="143">
        <f t="shared" ref="AA193:AA197" si="294">U193-H193-I193</f>
        <v>0</v>
      </c>
    </row>
    <row r="194" spans="1:27" hidden="1" outlineLevel="1" x14ac:dyDescent="0.25">
      <c r="A194" t="s">
        <v>303</v>
      </c>
      <c r="B194" s="137">
        <f t="shared" ref="B194:L194" si="295">B39/$B39*100</f>
        <v>100</v>
      </c>
      <c r="C194" s="137">
        <f t="shared" si="295"/>
        <v>52.603752295672393</v>
      </c>
      <c r="D194" s="137">
        <f t="shared" si="295"/>
        <v>1.2344064379328448</v>
      </c>
      <c r="E194" s="137">
        <f t="shared" si="295"/>
        <v>7.504797557629372</v>
      </c>
      <c r="F194" s="137">
        <f t="shared" si="295"/>
        <v>7.817809937197576</v>
      </c>
      <c r="G194" s="137">
        <f t="shared" si="295"/>
        <v>0.47345214495957538</v>
      </c>
      <c r="H194" s="137">
        <f t="shared" si="295"/>
        <v>21.862374072487793</v>
      </c>
      <c r="I194" s="137">
        <f t="shared" si="295"/>
        <v>1.324000964679239</v>
      </c>
      <c r="J194" s="137">
        <f t="shared" si="295"/>
        <v>22.662586205909186</v>
      </c>
      <c r="K194" s="137">
        <f t="shared" si="295"/>
        <v>19.000167411778566</v>
      </c>
      <c r="L194" s="137">
        <f t="shared" si="295"/>
        <v>2.004600009379951</v>
      </c>
      <c r="M194" s="137"/>
      <c r="N194" s="137">
        <f t="shared" ref="N194" si="296">N39/$B39*100</f>
        <v>1.5123877859306352</v>
      </c>
      <c r="O194" s="145">
        <f t="shared" si="287"/>
        <v>100.00000000000003</v>
      </c>
      <c r="P194" s="137">
        <f t="shared" ref="P194:U194" si="297">P39/$B39*100</f>
        <v>92.820593410558786</v>
      </c>
      <c r="Q194" s="137">
        <f t="shared" si="297"/>
        <v>53.838158733605233</v>
      </c>
      <c r="R194" s="137">
        <f t="shared" si="297"/>
        <v>61.342956291234607</v>
      </c>
      <c r="S194" s="137">
        <f t="shared" si="297"/>
        <v>31.477637119324182</v>
      </c>
      <c r="T194" s="137">
        <f t="shared" si="297"/>
        <v>8.2912620821571519</v>
      </c>
      <c r="U194" s="137">
        <f t="shared" si="297"/>
        <v>23.186375037167032</v>
      </c>
      <c r="V194" s="143">
        <f t="shared" si="289"/>
        <v>0</v>
      </c>
      <c r="W194" s="143">
        <f t="shared" si="290"/>
        <v>-4.6629367034256575E-15</v>
      </c>
      <c r="X194" s="143">
        <f t="shared" si="291"/>
        <v>0</v>
      </c>
      <c r="Y194" s="143">
        <f t="shared" si="292"/>
        <v>-3.1086244689504383E-15</v>
      </c>
      <c r="Z194" s="143">
        <f t="shared" si="293"/>
        <v>4.9960036108132044E-16</v>
      </c>
      <c r="AA194" s="143">
        <f t="shared" si="294"/>
        <v>0</v>
      </c>
    </row>
    <row r="195" spans="1:27" hidden="1" outlineLevel="1" x14ac:dyDescent="0.25">
      <c r="A195" t="s">
        <v>304</v>
      </c>
      <c r="B195" s="137">
        <f t="shared" ref="B195:L195" si="298">B40/$B40*100</f>
        <v>100</v>
      </c>
      <c r="C195" s="137">
        <f t="shared" si="298"/>
        <v>52.299330221783059</v>
      </c>
      <c r="D195" s="137">
        <f t="shared" si="298"/>
        <v>1.2090617782891238</v>
      </c>
      <c r="E195" s="137">
        <f t="shared" si="298"/>
        <v>7.6108762266288847</v>
      </c>
      <c r="F195" s="137">
        <f t="shared" si="298"/>
        <v>8.0651581554780307</v>
      </c>
      <c r="G195" s="137">
        <f t="shared" si="298"/>
        <v>0.58447080682678021</v>
      </c>
      <c r="H195" s="137">
        <f t="shared" si="298"/>
        <v>22.604800215590977</v>
      </c>
      <c r="I195" s="137">
        <f t="shared" si="298"/>
        <v>1.6381384674013937</v>
      </c>
      <c r="J195" s="137">
        <f t="shared" si="298"/>
        <v>24.041646810013109</v>
      </c>
      <c r="K195" s="137">
        <f t="shared" si="298"/>
        <v>19.009166308136237</v>
      </c>
      <c r="L195" s="137">
        <f t="shared" si="298"/>
        <v>0.29132770233462635</v>
      </c>
      <c r="M195" s="137"/>
      <c r="N195" s="137">
        <f t="shared" ref="N195" si="299">N40/$B40*100</f>
        <v>0.66435592379026009</v>
      </c>
      <c r="O195" s="145">
        <f t="shared" si="287"/>
        <v>100</v>
      </c>
      <c r="P195" s="137">
        <f t="shared" ref="P195:U195" si="300">P40/$B40*100</f>
        <v>94.011835871998244</v>
      </c>
      <c r="Q195" s="137">
        <f t="shared" si="300"/>
        <v>53.508392000072178</v>
      </c>
      <c r="R195" s="137">
        <f t="shared" si="300"/>
        <v>61.11926822670106</v>
      </c>
      <c r="S195" s="137">
        <f t="shared" si="300"/>
        <v>32.892567645297184</v>
      </c>
      <c r="T195" s="137">
        <f t="shared" si="300"/>
        <v>8.6496289623048099</v>
      </c>
      <c r="U195" s="137">
        <f t="shared" si="300"/>
        <v>24.242938682992371</v>
      </c>
      <c r="V195" s="143">
        <f t="shared" si="289"/>
        <v>0</v>
      </c>
      <c r="W195" s="143">
        <f t="shared" si="290"/>
        <v>-5.1070259132757201E-15</v>
      </c>
      <c r="X195" s="143">
        <f t="shared" si="291"/>
        <v>-7.9936057773011271E-15</v>
      </c>
      <c r="Y195" s="143">
        <f t="shared" si="292"/>
        <v>3.5527136788005009E-15</v>
      </c>
      <c r="Z195" s="143">
        <f t="shared" si="293"/>
        <v>-9.9920072216264089E-16</v>
      </c>
      <c r="AA195" s="143">
        <f t="shared" si="294"/>
        <v>0</v>
      </c>
    </row>
    <row r="196" spans="1:27" hidden="1" outlineLevel="1" x14ac:dyDescent="0.25">
      <c r="A196" t="s">
        <v>305</v>
      </c>
      <c r="B196" s="137">
        <f t="shared" ref="B196:L196" si="301">B41/$B41*100</f>
        <v>100</v>
      </c>
      <c r="C196" s="137">
        <f t="shared" si="301"/>
        <v>53.06714810992974</v>
      </c>
      <c r="D196" s="137">
        <f t="shared" si="301"/>
        <v>1.2230722311750888</v>
      </c>
      <c r="E196" s="137">
        <f t="shared" si="301"/>
        <v>10.211319255504554</v>
      </c>
      <c r="F196" s="137">
        <f t="shared" si="301"/>
        <v>8.9896593779348404</v>
      </c>
      <c r="G196" s="137">
        <f t="shared" si="301"/>
        <v>0.45271842027048104</v>
      </c>
      <c r="H196" s="137">
        <f t="shared" si="301"/>
        <v>23.697445024719165</v>
      </c>
      <c r="I196" s="137">
        <f t="shared" si="301"/>
        <v>1.1934011540381524</v>
      </c>
      <c r="J196" s="137">
        <f t="shared" si="301"/>
        <v>25.068714052489522</v>
      </c>
      <c r="K196" s="137">
        <f t="shared" si="301"/>
        <v>21.677316497913477</v>
      </c>
      <c r="L196" s="137">
        <f t="shared" si="301"/>
        <v>-2.4646169899275425</v>
      </c>
      <c r="M196" s="137"/>
      <c r="N196" s="137">
        <f t="shared" ref="N196" si="302">N41/$B41*100</f>
        <v>0.23845586177947661</v>
      </c>
      <c r="O196" s="145">
        <f t="shared" si="287"/>
        <v>99.999999999999986</v>
      </c>
      <c r="P196" s="137">
        <f t="shared" ref="P196:U196" si="303">P41/$B41*100</f>
        <v>98.834763573572019</v>
      </c>
      <c r="Q196" s="137">
        <f t="shared" si="303"/>
        <v>54.290220341104821</v>
      </c>
      <c r="R196" s="137">
        <f t="shared" si="303"/>
        <v>64.501539596609376</v>
      </c>
      <c r="S196" s="137">
        <f t="shared" si="303"/>
        <v>34.333223976962643</v>
      </c>
      <c r="T196" s="137">
        <f t="shared" si="303"/>
        <v>9.442377798205321</v>
      </c>
      <c r="U196" s="137">
        <f t="shared" si="303"/>
        <v>24.890846178757322</v>
      </c>
      <c r="V196" s="143">
        <f t="shared" si="289"/>
        <v>0</v>
      </c>
      <c r="W196" s="143">
        <f t="shared" si="290"/>
        <v>-7.7715611723760958E-15</v>
      </c>
      <c r="X196" s="143">
        <f t="shared" si="291"/>
        <v>0</v>
      </c>
      <c r="Y196" s="143">
        <f t="shared" si="292"/>
        <v>0</v>
      </c>
      <c r="Z196" s="143">
        <f t="shared" si="293"/>
        <v>-4.4408920985006262E-16</v>
      </c>
      <c r="AA196" s="143">
        <f t="shared" si="294"/>
        <v>3.7747582837255322E-15</v>
      </c>
    </row>
    <row r="197" spans="1:27" collapsed="1" x14ac:dyDescent="0.25">
      <c r="A197" s="115">
        <v>2023</v>
      </c>
      <c r="B197" s="140">
        <f t="shared" ref="B197:L197" si="304">B42/$B42*100</f>
        <v>100</v>
      </c>
      <c r="C197" s="140">
        <f t="shared" si="304"/>
        <v>52.869217281183936</v>
      </c>
      <c r="D197" s="140">
        <f t="shared" si="304"/>
        <v>1.2194501151064419</v>
      </c>
      <c r="E197" s="140">
        <f t="shared" si="304"/>
        <v>7.8291518496520647</v>
      </c>
      <c r="F197" s="140">
        <f t="shared" si="304"/>
        <v>8.354109856481994</v>
      </c>
      <c r="G197" s="140">
        <f t="shared" si="304"/>
        <v>0.4935979998379158</v>
      </c>
      <c r="H197" s="140">
        <f t="shared" si="304"/>
        <v>22.785010798177822</v>
      </c>
      <c r="I197" s="140">
        <f t="shared" si="304"/>
        <v>1.3507360601680123</v>
      </c>
      <c r="J197" s="140">
        <f t="shared" si="304"/>
        <v>23.96193459495468</v>
      </c>
      <c r="K197" s="140">
        <f t="shared" si="304"/>
        <v>19.96917695979975</v>
      </c>
      <c r="L197" s="140">
        <f t="shared" si="304"/>
        <v>0.47634420892037915</v>
      </c>
      <c r="M197" s="140"/>
      <c r="N197" s="140">
        <f t="shared" ref="N197" si="305">N42/$B42*100</f>
        <v>0.62962419531649372</v>
      </c>
      <c r="O197" s="144">
        <f t="shared" si="287"/>
        <v>100</v>
      </c>
      <c r="P197" s="140">
        <f t="shared" ref="P197:U197" si="306">P42/$B42*100</f>
        <v>94.901273960608194</v>
      </c>
      <c r="Q197" s="140">
        <f t="shared" si="306"/>
        <v>54.088667396290383</v>
      </c>
      <c r="R197" s="140">
        <f t="shared" si="306"/>
        <v>61.917819245942439</v>
      </c>
      <c r="S197" s="140">
        <f t="shared" si="306"/>
        <v>32.983454714665747</v>
      </c>
      <c r="T197" s="140">
        <f t="shared" si="306"/>
        <v>8.8477078563199107</v>
      </c>
      <c r="U197" s="140">
        <f t="shared" si="306"/>
        <v>24.135746858345829</v>
      </c>
      <c r="V197" s="143">
        <f t="shared" si="289"/>
        <v>0</v>
      </c>
      <c r="W197" s="143">
        <f t="shared" si="290"/>
        <v>5.3290705182007514E-15</v>
      </c>
      <c r="X197" s="143">
        <f t="shared" si="291"/>
        <v>0</v>
      </c>
      <c r="Y197" s="143">
        <f t="shared" si="292"/>
        <v>1.7763568394002505E-15</v>
      </c>
      <c r="Z197" s="143">
        <f t="shared" si="293"/>
        <v>9.4368957093138306E-16</v>
      </c>
      <c r="AA197" s="143">
        <f t="shared" si="294"/>
        <v>-5.3290705182007514E-15</v>
      </c>
    </row>
    <row r="200" spans="1:27" x14ac:dyDescent="0.25">
      <c r="A200" s="115" t="s">
        <v>71</v>
      </c>
    </row>
    <row r="201" spans="1:27" x14ac:dyDescent="0.25">
      <c r="B201" s="115" t="s">
        <v>54</v>
      </c>
      <c r="C201" s="115" t="s">
        <v>55</v>
      </c>
      <c r="D201" s="115" t="s">
        <v>56</v>
      </c>
      <c r="E201" s="115" t="s">
        <v>57</v>
      </c>
      <c r="F201" s="115" t="s">
        <v>58</v>
      </c>
      <c r="G201" s="115" t="s">
        <v>59</v>
      </c>
      <c r="H201" s="115" t="s">
        <v>60</v>
      </c>
      <c r="I201" s="115" t="s">
        <v>61</v>
      </c>
      <c r="J201" s="115" t="s">
        <v>62</v>
      </c>
      <c r="K201" s="115" t="s">
        <v>63</v>
      </c>
      <c r="L201" s="115" t="s">
        <v>102</v>
      </c>
      <c r="M201" s="115" t="s">
        <v>310</v>
      </c>
      <c r="N201" s="115" t="s">
        <v>103</v>
      </c>
      <c r="O201" s="115" t="s">
        <v>104</v>
      </c>
      <c r="P201" s="115" t="s">
        <v>105</v>
      </c>
      <c r="Q201" s="115" t="s">
        <v>106</v>
      </c>
      <c r="R201" s="115" t="s">
        <v>107</v>
      </c>
      <c r="S201" s="115" t="s">
        <v>108</v>
      </c>
      <c r="T201" s="115" t="s">
        <v>109</v>
      </c>
      <c r="U201" s="115" t="s">
        <v>110</v>
      </c>
      <c r="V201" s="115" t="s">
        <v>111</v>
      </c>
      <c r="W201" s="115" t="s">
        <v>117</v>
      </c>
      <c r="X201" s="115" t="s">
        <v>118</v>
      </c>
      <c r="Y201" s="115" t="s">
        <v>119</v>
      </c>
      <c r="Z201" s="115" t="s">
        <v>120</v>
      </c>
      <c r="AA201" s="115" t="s">
        <v>121</v>
      </c>
    </row>
    <row r="202" spans="1:27" hidden="1" outlineLevel="1" x14ac:dyDescent="0.25">
      <c r="A202" t="s">
        <v>77</v>
      </c>
      <c r="B202" s="133">
        <f>B83*B158/100</f>
        <v>5.0083608532794983</v>
      </c>
      <c r="C202" s="133">
        <f t="shared" ref="C202:L202" si="307">C83*C158/100</f>
        <v>2.7134524971552731</v>
      </c>
      <c r="D202" s="133">
        <f t="shared" si="307"/>
        <v>8.9609714797981646E-2</v>
      </c>
      <c r="E202" s="133">
        <f t="shared" si="307"/>
        <v>0.16401455107891802</v>
      </c>
      <c r="F202" s="133">
        <f t="shared" si="307"/>
        <v>0.15405782476313959</v>
      </c>
      <c r="G202" s="133">
        <f t="shared" si="307"/>
        <v>-3.7452053809490897E-2</v>
      </c>
      <c r="H202" s="133">
        <f t="shared" si="307"/>
        <v>1.4716124129786794</v>
      </c>
      <c r="I202" s="133">
        <f t="shared" si="307"/>
        <v>-6.0288449478103558E-2</v>
      </c>
      <c r="J202" s="133">
        <f t="shared" si="307"/>
        <v>1.7784825862470472</v>
      </c>
      <c r="K202" s="133">
        <f t="shared" si="307"/>
        <v>0.94323178123177132</v>
      </c>
      <c r="L202" s="133">
        <f t="shared" si="307"/>
        <v>0.32553098459986879</v>
      </c>
      <c r="M202" s="133">
        <f>J202-K202</f>
        <v>0.83525080501527593</v>
      </c>
      <c r="N202" s="133">
        <f t="shared" ref="N202:U202" si="308">N83*N158/100</f>
        <v>-0.64742743382209111</v>
      </c>
      <c r="O202" s="133">
        <f t="shared" si="308"/>
        <v>5.0083608532794406</v>
      </c>
      <c r="P202" s="133">
        <f t="shared" si="308"/>
        <v>4.4950064974863873</v>
      </c>
      <c r="Q202" s="133">
        <f t="shared" si="308"/>
        <v>2.8030622119532635</v>
      </c>
      <c r="R202" s="133">
        <f t="shared" si="308"/>
        <v>2.9670767630321739</v>
      </c>
      <c r="S202" s="133">
        <f t="shared" si="308"/>
        <v>1.5279297344542215</v>
      </c>
      <c r="T202" s="133">
        <f t="shared" si="308"/>
        <v>0.11660577095364837</v>
      </c>
      <c r="U202" s="133">
        <f t="shared" si="308"/>
        <v>1.4113239635005792</v>
      </c>
      <c r="V202" s="143">
        <f>O202-B202</f>
        <v>-5.773159728050814E-14</v>
      </c>
      <c r="W202" s="143">
        <f>Q202-C202-D202</f>
        <v>8.7568841067309222E-15</v>
      </c>
      <c r="X202" s="143">
        <f>R202-C202-D202-E202</f>
        <v>1.1379786002407855E-15</v>
      </c>
      <c r="Y202" s="143">
        <f>S202-F202-G202-H202-I202</f>
        <v>-3.0739299994309022E-15</v>
      </c>
      <c r="Z202" s="143">
        <f>T202-F202-G202</f>
        <v>-3.2612801348363973E-16</v>
      </c>
      <c r="AA202" s="143">
        <f>U202-H202-I202</f>
        <v>3.3653635433950058E-15</v>
      </c>
    </row>
    <row r="203" spans="1:27" hidden="1" outlineLevel="1" x14ac:dyDescent="0.25">
      <c r="A203" t="s">
        <v>78</v>
      </c>
      <c r="B203" s="133">
        <f t="shared" ref="B203:L203" si="309">B84*B159/100</f>
        <v>5.0125517683494962</v>
      </c>
      <c r="C203" s="133">
        <f t="shared" si="309"/>
        <v>2.6515557330610648</v>
      </c>
      <c r="D203" s="133">
        <f t="shared" si="309"/>
        <v>9.3317054026309146E-2</v>
      </c>
      <c r="E203" s="133">
        <f t="shared" si="309"/>
        <v>-0.15372830126366893</v>
      </c>
      <c r="F203" s="133">
        <f t="shared" si="309"/>
        <v>0.241484738817379</v>
      </c>
      <c r="G203" s="133">
        <f t="shared" si="309"/>
        <v>2.1235669435822082E-2</v>
      </c>
      <c r="H203" s="133">
        <f t="shared" si="309"/>
        <v>1.3056599439916474</v>
      </c>
      <c r="I203" s="133">
        <f t="shared" si="309"/>
        <v>0.11729848373390997</v>
      </c>
      <c r="J203" s="133">
        <f t="shared" si="309"/>
        <v>0.57187681949440405</v>
      </c>
      <c r="K203" s="133">
        <f t="shared" si="309"/>
        <v>4.0733220079434342E-2</v>
      </c>
      <c r="L203" s="133">
        <f t="shared" si="309"/>
        <v>4.2002216969192548E-2</v>
      </c>
      <c r="M203" s="133">
        <f t="shared" ref="M203:M236" si="310">J203-K203</f>
        <v>0.53114359941496969</v>
      </c>
      <c r="N203" s="133">
        <f t="shared" ref="N203:U203" si="311">N84*N159/100</f>
        <v>0.16258263016330207</v>
      </c>
      <c r="O203" s="133">
        <f t="shared" si="311"/>
        <v>5.0125517683499128</v>
      </c>
      <c r="P203" s="133">
        <f t="shared" si="311"/>
        <v>4.2768233218024712</v>
      </c>
      <c r="Q203" s="133">
        <f t="shared" si="311"/>
        <v>2.7448727870873753</v>
      </c>
      <c r="R203" s="133">
        <f t="shared" si="311"/>
        <v>2.5911444858237109</v>
      </c>
      <c r="S203" s="133">
        <f t="shared" si="311"/>
        <v>1.685678835978768</v>
      </c>
      <c r="T203" s="133">
        <f t="shared" si="311"/>
        <v>0.26272040825320153</v>
      </c>
      <c r="U203" s="133">
        <f t="shared" si="311"/>
        <v>1.4229584277255543</v>
      </c>
      <c r="V203" s="143">
        <f t="shared" ref="V203:V231" si="312">O203-B203</f>
        <v>4.1655567883935873E-13</v>
      </c>
      <c r="W203" s="143">
        <f t="shared" ref="W203:W231" si="313">Q203-C203-D203</f>
        <v>1.2628786905111156E-15</v>
      </c>
      <c r="X203" s="143">
        <f t="shared" ref="X203:X231" si="314">R203-C203-D203-E203</f>
        <v>5.8841820305133297E-15</v>
      </c>
      <c r="Y203" s="143">
        <f t="shared" ref="Y203:Y231" si="315">S203-F203-G203-H203-I203</f>
        <v>9.5201624361607173E-15</v>
      </c>
      <c r="Z203" s="143">
        <f t="shared" ref="Z203:Z231" si="316">T203-F203-G203</f>
        <v>4.4755865680201623E-16</v>
      </c>
      <c r="AA203" s="143">
        <f t="shared" ref="AA203:AA231" si="317">U203-H203-I203</f>
        <v>-3.1363800445660672E-15</v>
      </c>
    </row>
    <row r="204" spans="1:27" hidden="1" outlineLevel="1" x14ac:dyDescent="0.25">
      <c r="A204" t="s">
        <v>79</v>
      </c>
      <c r="B204" s="133">
        <f t="shared" ref="B204:L204" si="318">B85*B160/100</f>
        <v>5.0647633275738144</v>
      </c>
      <c r="C204" s="133">
        <f t="shared" si="318"/>
        <v>2.6446617636370462</v>
      </c>
      <c r="D204" s="133">
        <f t="shared" si="318"/>
        <v>6.6748843797573648E-2</v>
      </c>
      <c r="E204" s="133">
        <f t="shared" si="318"/>
        <v>0.26581830545640139</v>
      </c>
      <c r="F204" s="133">
        <f t="shared" si="318"/>
        <v>0.64846185187995165</v>
      </c>
      <c r="G204" s="133">
        <f t="shared" si="318"/>
        <v>0.10289976389811377</v>
      </c>
      <c r="H204" s="133">
        <f t="shared" si="318"/>
        <v>1.2367101434491199</v>
      </c>
      <c r="I204" s="133">
        <f t="shared" si="318"/>
        <v>0.25378995526733517</v>
      </c>
      <c r="J204" s="133">
        <f t="shared" si="318"/>
        <v>3.2027538909794195</v>
      </c>
      <c r="K204" s="133">
        <f t="shared" si="318"/>
        <v>2.738557917023805</v>
      </c>
      <c r="L204" s="133">
        <f t="shared" si="318"/>
        <v>-0.60906276903474266</v>
      </c>
      <c r="M204" s="133">
        <f t="shared" si="310"/>
        <v>0.46419597395561452</v>
      </c>
      <c r="N204" s="133">
        <f t="shared" ref="N204:U204" si="319">N85*N160/100</f>
        <v>-9.4605047325925298E-3</v>
      </c>
      <c r="O204" s="133">
        <f t="shared" si="319"/>
        <v>5.0647633275738198</v>
      </c>
      <c r="P204" s="133">
        <f t="shared" si="319"/>
        <v>5.219090627385544</v>
      </c>
      <c r="Q204" s="133">
        <f t="shared" si="319"/>
        <v>2.7114106074346314</v>
      </c>
      <c r="R204" s="133">
        <f t="shared" si="319"/>
        <v>2.9772289128910376</v>
      </c>
      <c r="S204" s="133">
        <f t="shared" si="319"/>
        <v>2.2418617144945117</v>
      </c>
      <c r="T204" s="133">
        <f t="shared" si="319"/>
        <v>0.75136161577806471</v>
      </c>
      <c r="U204" s="133">
        <f t="shared" si="319"/>
        <v>1.4905000987164554</v>
      </c>
      <c r="V204" s="143">
        <f t="shared" si="312"/>
        <v>0</v>
      </c>
      <c r="W204" s="143">
        <f t="shared" si="313"/>
        <v>1.1518563880485999E-14</v>
      </c>
      <c r="X204" s="143">
        <f t="shared" si="314"/>
        <v>1.6431300764452317E-14</v>
      </c>
      <c r="Y204" s="143">
        <f t="shared" si="315"/>
        <v>-8.7707618945387367E-15</v>
      </c>
      <c r="Z204" s="143">
        <f t="shared" si="316"/>
        <v>-7.0776717819853729E-16</v>
      </c>
      <c r="AA204" s="143">
        <f t="shared" si="317"/>
        <v>0</v>
      </c>
    </row>
    <row r="205" spans="1:27" hidden="1" outlineLevel="1" x14ac:dyDescent="0.25">
      <c r="A205" t="s">
        <v>80</v>
      </c>
      <c r="B205" s="133">
        <f t="shared" ref="B205:L205" si="320">B86*B161/100</f>
        <v>5.1897444678127442</v>
      </c>
      <c r="C205" s="133">
        <f t="shared" si="320"/>
        <v>2.7321500506878516</v>
      </c>
      <c r="D205" s="133">
        <f t="shared" si="320"/>
        <v>6.0923298516074226E-2</v>
      </c>
      <c r="E205" s="133">
        <f t="shared" si="320"/>
        <v>0.41510214853067146</v>
      </c>
      <c r="F205" s="133">
        <f t="shared" si="320"/>
        <v>0.65478486315352757</v>
      </c>
      <c r="G205" s="133">
        <f t="shared" si="320"/>
        <v>0.10133868996018677</v>
      </c>
      <c r="H205" s="133">
        <f t="shared" si="320"/>
        <v>1.4622954754875352</v>
      </c>
      <c r="I205" s="133">
        <f t="shared" si="320"/>
        <v>0.23040736617378588</v>
      </c>
      <c r="J205" s="133">
        <f t="shared" si="320"/>
        <v>1.8376224323776227</v>
      </c>
      <c r="K205" s="133">
        <f t="shared" si="320"/>
        <v>2.4248952315403538</v>
      </c>
      <c r="L205" s="133">
        <f t="shared" si="320"/>
        <v>-3.4621348084769186E-3</v>
      </c>
      <c r="M205" s="133">
        <f t="shared" si="310"/>
        <v>-0.58727279916273112</v>
      </c>
      <c r="N205" s="133">
        <f t="shared" ref="N205:U205" si="321">N86*N161/100</f>
        <v>0.12347750927390677</v>
      </c>
      <c r="O205" s="133">
        <f t="shared" si="321"/>
        <v>5.1897444678123099</v>
      </c>
      <c r="P205" s="133">
        <f t="shared" si="321"/>
        <v>5.6570018925096166</v>
      </c>
      <c r="Q205" s="133">
        <f t="shared" si="321"/>
        <v>2.7930733492039277</v>
      </c>
      <c r="R205" s="133">
        <f t="shared" si="321"/>
        <v>3.2081754977345973</v>
      </c>
      <c r="S205" s="133">
        <f t="shared" si="321"/>
        <v>2.4488263947750419</v>
      </c>
      <c r="T205" s="133">
        <f t="shared" si="321"/>
        <v>0.75612355311371471</v>
      </c>
      <c r="U205" s="133">
        <f t="shared" si="321"/>
        <v>1.6927028416613197</v>
      </c>
      <c r="V205" s="143">
        <f t="shared" si="312"/>
        <v>-4.3431924723336124E-13</v>
      </c>
      <c r="W205" s="143">
        <f t="shared" si="313"/>
        <v>1.915134717478395E-15</v>
      </c>
      <c r="X205" s="143">
        <f t="shared" si="314"/>
        <v>0</v>
      </c>
      <c r="Y205" s="143">
        <f t="shared" si="315"/>
        <v>6.5503158452884236E-15</v>
      </c>
      <c r="Z205" s="143">
        <f t="shared" si="316"/>
        <v>3.6082248300317588E-16</v>
      </c>
      <c r="AA205" s="143">
        <f t="shared" si="317"/>
        <v>-1.4432899320127035E-15</v>
      </c>
    </row>
    <row r="206" spans="1:27" collapsed="1" x14ac:dyDescent="0.25">
      <c r="A206" s="115">
        <v>2017</v>
      </c>
      <c r="B206" s="140">
        <f t="shared" ref="B206:L206" si="322">B87*B162/100</f>
        <v>5.0697859013491922</v>
      </c>
      <c r="C206" s="140">
        <f t="shared" si="322"/>
        <v>2.685013824278164</v>
      </c>
      <c r="D206" s="140">
        <f t="shared" si="322"/>
        <v>7.7396703397936875E-2</v>
      </c>
      <c r="E206" s="140">
        <f t="shared" si="322"/>
        <v>0.17437775893339566</v>
      </c>
      <c r="F206" s="140">
        <f t="shared" si="322"/>
        <v>0.42977585614559449</v>
      </c>
      <c r="G206" s="140">
        <f t="shared" si="322"/>
        <v>4.8426260523626218E-2</v>
      </c>
      <c r="H206" s="140">
        <f t="shared" si="322"/>
        <v>1.3673417517290993</v>
      </c>
      <c r="I206" s="140">
        <f t="shared" si="322"/>
        <v>0.13840950354736331</v>
      </c>
      <c r="J206" s="140">
        <f t="shared" si="322"/>
        <v>1.8589196102350101</v>
      </c>
      <c r="K206" s="140">
        <f t="shared" si="322"/>
        <v>1.5547643561833704</v>
      </c>
      <c r="L206" s="140">
        <f t="shared" si="322"/>
        <v>-6.9071113932978101E-2</v>
      </c>
      <c r="M206" s="140">
        <f t="shared" si="310"/>
        <v>0.30415525405163968</v>
      </c>
      <c r="N206" s="140">
        <f t="shared" ref="N206:U206" si="323">N87*N162/100</f>
        <v>-8.6039897324674791E-2</v>
      </c>
      <c r="O206" s="140">
        <f t="shared" si="323"/>
        <v>5.0697859013491655</v>
      </c>
      <c r="P206" s="140">
        <f t="shared" si="323"/>
        <v>4.9207416585551957</v>
      </c>
      <c r="Q206" s="140">
        <f t="shared" si="323"/>
        <v>2.7624105276761073</v>
      </c>
      <c r="R206" s="140">
        <f t="shared" si="323"/>
        <v>2.9367882866095032</v>
      </c>
      <c r="S206" s="140">
        <f t="shared" si="323"/>
        <v>1.983953371945675</v>
      </c>
      <c r="T206" s="140">
        <f t="shared" si="323"/>
        <v>0.47820211666921941</v>
      </c>
      <c r="U206" s="140">
        <f t="shared" si="323"/>
        <v>1.5057512552764618</v>
      </c>
      <c r="V206" s="143">
        <f t="shared" si="312"/>
        <v>-2.6645352591003757E-14</v>
      </c>
      <c r="W206" s="143">
        <f t="shared" si="313"/>
        <v>6.3699046037868357E-15</v>
      </c>
      <c r="X206" s="143">
        <f t="shared" si="314"/>
        <v>6.6335825721353103E-15</v>
      </c>
      <c r="Y206" s="143">
        <f t="shared" si="315"/>
        <v>-8.3821838359199319E-15</v>
      </c>
      <c r="Z206" s="143">
        <f t="shared" si="316"/>
        <v>-1.2975731600306517E-15</v>
      </c>
      <c r="AA206" s="143">
        <f t="shared" si="317"/>
        <v>-8.3266726846886741E-16</v>
      </c>
    </row>
    <row r="207" spans="1:27" hidden="1" outlineLevel="1" x14ac:dyDescent="0.25">
      <c r="A207" t="s">
        <v>81</v>
      </c>
      <c r="B207" s="133">
        <f t="shared" ref="B207:L207" si="324">B88*B163/100</f>
        <v>5.0691202190075444</v>
      </c>
      <c r="C207" s="133">
        <f t="shared" si="324"/>
        <v>2.7278440476414789</v>
      </c>
      <c r="D207" s="133">
        <f t="shared" si="324"/>
        <v>9.3018977479267087E-2</v>
      </c>
      <c r="E207" s="133">
        <f t="shared" si="324"/>
        <v>0.16339946312935111</v>
      </c>
      <c r="F207" s="133">
        <f t="shared" si="324"/>
        <v>1.037697167742113</v>
      </c>
      <c r="G207" s="133">
        <f t="shared" si="324"/>
        <v>9.928433128804811E-3</v>
      </c>
      <c r="H207" s="133">
        <f t="shared" si="324"/>
        <v>1.5333645107692297</v>
      </c>
      <c r="I207" s="133">
        <f t="shared" si="324"/>
        <v>-4.914171795001767E-2</v>
      </c>
      <c r="J207" s="133">
        <f t="shared" si="324"/>
        <v>1.2672463260743769</v>
      </c>
      <c r="K207" s="133">
        <f t="shared" si="324"/>
        <v>2.4521577739280498</v>
      </c>
      <c r="L207" s="133">
        <f t="shared" si="324"/>
        <v>0.35057046707217004</v>
      </c>
      <c r="M207" s="133">
        <f t="shared" si="310"/>
        <v>-1.1849114478536729</v>
      </c>
      <c r="N207" s="133">
        <f t="shared" ref="N207:U207" si="325">N88*N163/100</f>
        <v>0.38735031784880858</v>
      </c>
      <c r="O207" s="133">
        <f t="shared" si="325"/>
        <v>5.0691202190075408</v>
      </c>
      <c r="P207" s="133">
        <f t="shared" si="325"/>
        <v>5.5161108819402385</v>
      </c>
      <c r="Q207" s="133">
        <f t="shared" si="325"/>
        <v>2.8208630251207425</v>
      </c>
      <c r="R207" s="133">
        <f t="shared" si="325"/>
        <v>2.9842624882500943</v>
      </c>
      <c r="S207" s="133">
        <f t="shared" si="325"/>
        <v>2.5318483936901255</v>
      </c>
      <c r="T207" s="133">
        <f t="shared" si="325"/>
        <v>1.0476256008709177</v>
      </c>
      <c r="U207" s="133">
        <f t="shared" si="325"/>
        <v>1.4842227928192133</v>
      </c>
      <c r="V207" s="143">
        <f t="shared" si="312"/>
        <v>0</v>
      </c>
      <c r="W207" s="143">
        <f t="shared" si="313"/>
        <v>-3.5110803153770576E-15</v>
      </c>
      <c r="X207" s="143">
        <f t="shared" si="314"/>
        <v>-2.7755575615628914E-15</v>
      </c>
      <c r="Y207" s="143">
        <f t="shared" si="315"/>
        <v>-4.3090531143263888E-15</v>
      </c>
      <c r="Z207" s="143">
        <f t="shared" si="316"/>
        <v>-5.2041704279304213E-17</v>
      </c>
      <c r="AA207" s="143">
        <f t="shared" si="317"/>
        <v>1.2420620087993939E-15</v>
      </c>
    </row>
    <row r="208" spans="1:27" hidden="1" outlineLevel="1" x14ac:dyDescent="0.25">
      <c r="A208" t="s">
        <v>82</v>
      </c>
      <c r="B208" s="133">
        <f t="shared" ref="B208:L208" si="326">B89*B164/100</f>
        <v>5.2694166260462927</v>
      </c>
      <c r="C208" s="133">
        <f t="shared" si="326"/>
        <v>2.7741778969375792</v>
      </c>
      <c r="D208" s="133">
        <f t="shared" si="326"/>
        <v>9.9614472175584654E-2</v>
      </c>
      <c r="E208" s="133">
        <f t="shared" si="326"/>
        <v>0.3880743092619417</v>
      </c>
      <c r="F208" s="133">
        <f t="shared" si="326"/>
        <v>0.79965831483276251</v>
      </c>
      <c r="G208" s="133">
        <f t="shared" si="326"/>
        <v>-0.13647067057261755</v>
      </c>
      <c r="H208" s="133">
        <f t="shared" si="326"/>
        <v>1.6294191317173616</v>
      </c>
      <c r="I208" s="133">
        <f t="shared" si="326"/>
        <v>-0.45556720652102539</v>
      </c>
      <c r="J208" s="133">
        <f t="shared" si="326"/>
        <v>1.5328052365063491</v>
      </c>
      <c r="K208" s="133">
        <f t="shared" si="326"/>
        <v>2.8074231098794735</v>
      </c>
      <c r="L208" s="133">
        <f t="shared" si="326"/>
        <v>0.98249460839723113</v>
      </c>
      <c r="M208" s="133">
        <f t="shared" si="310"/>
        <v>-1.2746178733731244</v>
      </c>
      <c r="N208" s="133">
        <f t="shared" ref="N208:U208" si="327">N89*N164/100</f>
        <v>0.46263364318981337</v>
      </c>
      <c r="O208" s="133">
        <f t="shared" si="327"/>
        <v>5.2694166260455075</v>
      </c>
      <c r="P208" s="133">
        <f t="shared" si="327"/>
        <v>5.0989062478315734</v>
      </c>
      <c r="Q208" s="133">
        <f t="shared" si="327"/>
        <v>2.8737923691131759</v>
      </c>
      <c r="R208" s="133">
        <f t="shared" si="327"/>
        <v>3.2618666783751178</v>
      </c>
      <c r="S208" s="133">
        <f t="shared" si="327"/>
        <v>1.8370395694564743</v>
      </c>
      <c r="T208" s="133">
        <f t="shared" si="327"/>
        <v>0.66318764426014498</v>
      </c>
      <c r="U208" s="133">
        <f t="shared" si="327"/>
        <v>1.1738519251963364</v>
      </c>
      <c r="V208" s="143">
        <f t="shared" si="312"/>
        <v>-7.8514972301491071E-13</v>
      </c>
      <c r="W208" s="143">
        <f t="shared" si="313"/>
        <v>1.2059797604990763E-14</v>
      </c>
      <c r="X208" s="143">
        <f t="shared" si="314"/>
        <v>1.2212453270876722E-14</v>
      </c>
      <c r="Y208" s="143">
        <f t="shared" si="315"/>
        <v>-6.9388939039072284E-15</v>
      </c>
      <c r="Z208" s="143">
        <f t="shared" si="316"/>
        <v>0</v>
      </c>
      <c r="AA208" s="143">
        <f t="shared" si="317"/>
        <v>0</v>
      </c>
    </row>
    <row r="209" spans="1:27" hidden="1" outlineLevel="1" x14ac:dyDescent="0.25">
      <c r="A209" t="s">
        <v>83</v>
      </c>
      <c r="B209" s="133">
        <f t="shared" ref="B209:L209" si="328">B90*B165/100</f>
        <v>5.1731951717686115</v>
      </c>
      <c r="C209" s="133">
        <f t="shared" si="328"/>
        <v>2.6889158838417218</v>
      </c>
      <c r="D209" s="133">
        <f t="shared" si="328"/>
        <v>9.6688292615956947E-2</v>
      </c>
      <c r="E209" s="133">
        <f t="shared" si="328"/>
        <v>0.47466611826664895</v>
      </c>
      <c r="F209" s="133">
        <f t="shared" si="328"/>
        <v>0.78638701849722059</v>
      </c>
      <c r="G209" s="133">
        <f t="shared" si="328"/>
        <v>0.10088025513539189</v>
      </c>
      <c r="H209" s="133">
        <f t="shared" si="328"/>
        <v>1.1449186346760454</v>
      </c>
      <c r="I209" s="133">
        <f t="shared" si="328"/>
        <v>0.20008029019824874</v>
      </c>
      <c r="J209" s="133">
        <f t="shared" si="328"/>
        <v>1.7959555153164224</v>
      </c>
      <c r="K209" s="133">
        <f t="shared" si="328"/>
        <v>2.7617554384060905</v>
      </c>
      <c r="L209" s="133">
        <f t="shared" si="328"/>
        <v>-2.1241795642975524E-2</v>
      </c>
      <c r="M209" s="133">
        <f t="shared" si="310"/>
        <v>-0.96579992308966811</v>
      </c>
      <c r="N209" s="133">
        <f t="shared" ref="N209:U209" si="329">N90*N165/100</f>
        <v>0.66770039726922059</v>
      </c>
      <c r="O209" s="133">
        <f t="shared" si="329"/>
        <v>5.1731951717677918</v>
      </c>
      <c r="P209" s="133">
        <f t="shared" si="329"/>
        <v>5.4925364932312322</v>
      </c>
      <c r="Q209" s="133">
        <f t="shared" si="329"/>
        <v>2.7856041764576771</v>
      </c>
      <c r="R209" s="133">
        <f t="shared" si="329"/>
        <v>3.2602702947243252</v>
      </c>
      <c r="S209" s="133">
        <f t="shared" si="329"/>
        <v>2.232266198506911</v>
      </c>
      <c r="T209" s="133">
        <f t="shared" si="329"/>
        <v>0.88726727363261337</v>
      </c>
      <c r="U209" s="133">
        <f t="shared" si="329"/>
        <v>1.3449989248742966</v>
      </c>
      <c r="V209" s="143">
        <f t="shared" si="312"/>
        <v>-8.1978868138321559E-13</v>
      </c>
      <c r="W209" s="143">
        <f t="shared" si="313"/>
        <v>-1.5959455978986625E-15</v>
      </c>
      <c r="X209" s="143">
        <f t="shared" si="314"/>
        <v>-2.4980018054066022E-15</v>
      </c>
      <c r="Y209" s="143">
        <f t="shared" si="315"/>
        <v>4.2743586448068527E-15</v>
      </c>
      <c r="Z209" s="143">
        <f t="shared" si="316"/>
        <v>8.8817841970012523E-16</v>
      </c>
      <c r="AA209" s="143">
        <f t="shared" si="317"/>
        <v>2.4980018054066022E-15</v>
      </c>
    </row>
    <row r="210" spans="1:27" hidden="1" outlineLevel="1" x14ac:dyDescent="0.25">
      <c r="A210" t="s">
        <v>84</v>
      </c>
      <c r="B210" s="133">
        <f t="shared" ref="B210:L210" si="330">B91*B166/100</f>
        <v>5.1813135093302662</v>
      </c>
      <c r="C210" s="133">
        <f t="shared" si="330"/>
        <v>2.7782987865667081</v>
      </c>
      <c r="D210" s="133">
        <f t="shared" si="330"/>
        <v>0.12601239235122574</v>
      </c>
      <c r="E210" s="133">
        <f t="shared" si="330"/>
        <v>0.49902346826443034</v>
      </c>
      <c r="F210" s="133">
        <f t="shared" si="330"/>
        <v>0.95864921028728911</v>
      </c>
      <c r="G210" s="133">
        <f t="shared" si="330"/>
        <v>-0.13824624172990549</v>
      </c>
      <c r="H210" s="133">
        <f t="shared" si="330"/>
        <v>1.8145405811324153</v>
      </c>
      <c r="I210" s="133">
        <f t="shared" si="330"/>
        <v>-0.52560501568030316</v>
      </c>
      <c r="J210" s="133">
        <f t="shared" si="330"/>
        <v>1.0339355009555853</v>
      </c>
      <c r="K210" s="133">
        <f t="shared" si="330"/>
        <v>1.6024371754904907</v>
      </c>
      <c r="L210" s="133">
        <f t="shared" si="330"/>
        <v>1.5300698128966692</v>
      </c>
      <c r="M210" s="133">
        <f t="shared" si="310"/>
        <v>-0.56850167453490541</v>
      </c>
      <c r="N210" s="133">
        <f t="shared" ref="N210:U210" si="331">N91*N166/100</f>
        <v>-1.292927810223383</v>
      </c>
      <c r="O210" s="133">
        <f t="shared" si="331"/>
        <v>5.1813135093302938</v>
      </c>
      <c r="P210" s="133">
        <f t="shared" si="331"/>
        <v>5.512673181191877</v>
      </c>
      <c r="Q210" s="133">
        <f t="shared" si="331"/>
        <v>2.9043111789179501</v>
      </c>
      <c r="R210" s="133">
        <f t="shared" si="331"/>
        <v>3.4033346471823744</v>
      </c>
      <c r="S210" s="133">
        <f t="shared" si="331"/>
        <v>2.1093385340094972</v>
      </c>
      <c r="T210" s="133">
        <f t="shared" si="331"/>
        <v>0.82040296855738537</v>
      </c>
      <c r="U210" s="133">
        <f t="shared" si="331"/>
        <v>1.2889355654521129</v>
      </c>
      <c r="V210" s="143">
        <f t="shared" si="312"/>
        <v>2.7533531010703882E-14</v>
      </c>
      <c r="W210" s="143">
        <f t="shared" si="313"/>
        <v>1.6209256159527285E-14</v>
      </c>
      <c r="X210" s="143">
        <f t="shared" si="314"/>
        <v>1.021405182655144E-14</v>
      </c>
      <c r="Y210" s="143">
        <f t="shared" si="315"/>
        <v>1.3322676295501878E-15</v>
      </c>
      <c r="Z210" s="143">
        <f t="shared" si="316"/>
        <v>1.7486012637846216E-15</v>
      </c>
      <c r="AA210" s="143">
        <f t="shared" si="317"/>
        <v>0</v>
      </c>
    </row>
    <row r="211" spans="1:27" collapsed="1" x14ac:dyDescent="0.25">
      <c r="A211" s="115">
        <v>2018</v>
      </c>
      <c r="B211" s="140">
        <f t="shared" ref="B211:L211" si="332">B92*B167/100</f>
        <v>5.1742915395502678</v>
      </c>
      <c r="C211" s="140">
        <f t="shared" si="332"/>
        <v>2.7421527022494998</v>
      </c>
      <c r="D211" s="140">
        <f t="shared" si="332"/>
        <v>0.10396012146481709</v>
      </c>
      <c r="E211" s="140">
        <f t="shared" si="332"/>
        <v>0.38455029010288194</v>
      </c>
      <c r="F211" s="140">
        <f t="shared" si="332"/>
        <v>0.89358844650209024</v>
      </c>
      <c r="G211" s="140">
        <f t="shared" si="332"/>
        <v>-4.0687299039098519E-2</v>
      </c>
      <c r="H211" s="140">
        <f t="shared" si="332"/>
        <v>1.5284846204513565</v>
      </c>
      <c r="I211" s="140">
        <f t="shared" si="332"/>
        <v>-0.20698036458029206</v>
      </c>
      <c r="J211" s="140">
        <f t="shared" si="332"/>
        <v>1.4105860029937098</v>
      </c>
      <c r="K211" s="140">
        <f t="shared" si="332"/>
        <v>2.4054524464035016</v>
      </c>
      <c r="L211" s="140">
        <f t="shared" si="332"/>
        <v>0.71105204310833259</v>
      </c>
      <c r="M211" s="140">
        <f t="shared" si="310"/>
        <v>-0.9948664434097918</v>
      </c>
      <c r="N211" s="140">
        <f t="shared" ref="N211:U211" si="333">N92*N167/100</f>
        <v>5.3037422700059657E-2</v>
      </c>
      <c r="O211" s="140">
        <f t="shared" si="333"/>
        <v>5.1742915395498565</v>
      </c>
      <c r="P211" s="140">
        <f t="shared" si="333"/>
        <v>5.4050685171512693</v>
      </c>
      <c r="Q211" s="140">
        <f t="shared" si="333"/>
        <v>2.8461128237143267</v>
      </c>
      <c r="R211" s="140">
        <f t="shared" si="333"/>
        <v>3.2306631138172053</v>
      </c>
      <c r="S211" s="140">
        <f t="shared" si="333"/>
        <v>2.1744054033340601</v>
      </c>
      <c r="T211" s="140">
        <f t="shared" si="333"/>
        <v>0.85290114746299073</v>
      </c>
      <c r="U211" s="140">
        <f t="shared" si="333"/>
        <v>1.3215042558710663</v>
      </c>
      <c r="V211" s="143">
        <f t="shared" si="312"/>
        <v>-4.1122660832115798E-13</v>
      </c>
      <c r="W211" s="143">
        <f t="shared" si="313"/>
        <v>9.8254737679326354E-15</v>
      </c>
      <c r="X211" s="143">
        <f t="shared" si="314"/>
        <v>6.4392935428259079E-15</v>
      </c>
      <c r="Y211" s="143">
        <f t="shared" si="315"/>
        <v>3.9412917374193057E-15</v>
      </c>
      <c r="Z211" s="143">
        <f t="shared" si="316"/>
        <v>-9.9226182825873366E-16</v>
      </c>
      <c r="AA211" s="143">
        <f t="shared" si="317"/>
        <v>1.9428902930940239E-15</v>
      </c>
    </row>
    <row r="212" spans="1:27" hidden="1" outlineLevel="1" x14ac:dyDescent="0.25">
      <c r="A212" t="s">
        <v>85</v>
      </c>
      <c r="B212" s="133">
        <f t="shared" ref="B212:L212" si="334">B93*B168/100</f>
        <v>5.0619572797427423</v>
      </c>
      <c r="C212" s="133">
        <f t="shared" si="334"/>
        <v>2.7580650346470486</v>
      </c>
      <c r="D212" s="133">
        <f t="shared" si="334"/>
        <v>0.19932279470043882</v>
      </c>
      <c r="E212" s="133">
        <f t="shared" si="334"/>
        <v>0.30735274884054614</v>
      </c>
      <c r="F212" s="133">
        <f t="shared" si="334"/>
        <v>0.31737677116577712</v>
      </c>
      <c r="G212" s="133">
        <f t="shared" si="334"/>
        <v>-9.5362654230577767E-3</v>
      </c>
      <c r="H212" s="133">
        <f t="shared" si="334"/>
        <v>1.3521430229386673</v>
      </c>
      <c r="I212" s="133">
        <f t="shared" si="334"/>
        <v>-9.5298807159369479E-3</v>
      </c>
      <c r="J212" s="133">
        <f t="shared" si="334"/>
        <v>-0.23386413228011649</v>
      </c>
      <c r="K212" s="133">
        <f t="shared" si="334"/>
        <v>-1.2139774303376023</v>
      </c>
      <c r="L212" s="133">
        <f t="shared" si="334"/>
        <v>-0.2898152679281904</v>
      </c>
      <c r="M212" s="133">
        <f t="shared" si="310"/>
        <v>0.98011329805748582</v>
      </c>
      <c r="N212" s="133">
        <f t="shared" ref="N212:U212" si="335">N93*N168/100</f>
        <v>-0.54353497653957705</v>
      </c>
      <c r="O212" s="133">
        <f t="shared" si="335"/>
        <v>5.0619572797431802</v>
      </c>
      <c r="P212" s="133">
        <f t="shared" si="335"/>
        <v>4.9151942261535027</v>
      </c>
      <c r="Q212" s="133">
        <f t="shared" si="335"/>
        <v>2.957387829347494</v>
      </c>
      <c r="R212" s="133">
        <f t="shared" si="335"/>
        <v>3.2647405781880456</v>
      </c>
      <c r="S212" s="133">
        <f t="shared" si="335"/>
        <v>1.6504536479654561</v>
      </c>
      <c r="T212" s="133">
        <f t="shared" si="335"/>
        <v>0.30784050574271909</v>
      </c>
      <c r="U212" s="133">
        <f t="shared" si="335"/>
        <v>1.3426131422227305</v>
      </c>
      <c r="V212" s="143">
        <f t="shared" si="312"/>
        <v>4.3787196091216174E-13</v>
      </c>
      <c r="W212" s="143">
        <f t="shared" si="313"/>
        <v>6.6335825721353103E-15</v>
      </c>
      <c r="X212" s="143">
        <f t="shared" si="314"/>
        <v>1.2156942119645464E-14</v>
      </c>
      <c r="Y212" s="143">
        <f t="shared" si="315"/>
        <v>6.4202115845901631E-15</v>
      </c>
      <c r="Z212" s="143">
        <f t="shared" si="316"/>
        <v>-2.445960101127298E-16</v>
      </c>
      <c r="AA212" s="143">
        <f t="shared" si="317"/>
        <v>2.0296264668928643E-16</v>
      </c>
    </row>
    <row r="213" spans="1:27" hidden="1" outlineLevel="1" x14ac:dyDescent="0.25">
      <c r="A213" t="s">
        <v>86</v>
      </c>
      <c r="B213" s="133">
        <f t="shared" ref="B213:L213" si="336">B94*B169/100</f>
        <v>5.0525709481404704</v>
      </c>
      <c r="C213" s="133">
        <f t="shared" si="336"/>
        <v>2.7758556761392712</v>
      </c>
      <c r="D213" s="133">
        <f t="shared" si="336"/>
        <v>0.17853245000734685</v>
      </c>
      <c r="E213" s="133">
        <f t="shared" si="336"/>
        <v>0.61208210968623922</v>
      </c>
      <c r="F213" s="133">
        <f t="shared" si="336"/>
        <v>0.19806604336927522</v>
      </c>
      <c r="G213" s="133">
        <f t="shared" si="336"/>
        <v>-3.7933201238368873E-2</v>
      </c>
      <c r="H213" s="133">
        <f t="shared" si="336"/>
        <v>1.3511386926135571</v>
      </c>
      <c r="I213" s="133">
        <f t="shared" si="336"/>
        <v>-6.2856548225640851E-2</v>
      </c>
      <c r="J213" s="133">
        <f t="shared" si="336"/>
        <v>-0.2586442481751845</v>
      </c>
      <c r="K213" s="133">
        <f t="shared" si="336"/>
        <v>-1.1866297795071059</v>
      </c>
      <c r="L213" s="133">
        <f t="shared" si="336"/>
        <v>-0.85487619937011783</v>
      </c>
      <c r="M213" s="133">
        <f t="shared" si="310"/>
        <v>0.92798553133192141</v>
      </c>
      <c r="N213" s="133">
        <f t="shared" ref="N213:U213" si="337">N94*N169/100</f>
        <v>-3.5423606173406286E-2</v>
      </c>
      <c r="O213" s="133">
        <f t="shared" si="337"/>
        <v>5.052570948140084</v>
      </c>
      <c r="P213" s="133">
        <f t="shared" si="337"/>
        <v>5.0148852223516638</v>
      </c>
      <c r="Q213" s="133">
        <f t="shared" si="337"/>
        <v>2.9543881261466272</v>
      </c>
      <c r="R213" s="133">
        <f t="shared" si="337"/>
        <v>3.5664702358328531</v>
      </c>
      <c r="S213" s="133">
        <f t="shared" si="337"/>
        <v>1.4484149865188174</v>
      </c>
      <c r="T213" s="133">
        <f t="shared" si="337"/>
        <v>0.16013284213090645</v>
      </c>
      <c r="U213" s="133">
        <f t="shared" si="337"/>
        <v>1.288282144387916</v>
      </c>
      <c r="V213" s="143">
        <f t="shared" si="312"/>
        <v>-3.8635761256955448E-13</v>
      </c>
      <c r="W213" s="143">
        <f t="shared" si="313"/>
        <v>9.1038288019262836E-15</v>
      </c>
      <c r="X213" s="143">
        <f t="shared" si="314"/>
        <v>-4.2188474935755949E-15</v>
      </c>
      <c r="Y213" s="143">
        <f t="shared" si="315"/>
        <v>-5.1625370645069779E-15</v>
      </c>
      <c r="Z213" s="143">
        <f t="shared" si="316"/>
        <v>1.0408340855860843E-16</v>
      </c>
      <c r="AA213" s="143">
        <f t="shared" si="317"/>
        <v>-2.7755575615628914E-16</v>
      </c>
    </row>
    <row r="214" spans="1:27" hidden="1" outlineLevel="1" x14ac:dyDescent="0.25">
      <c r="A214" t="s">
        <v>87</v>
      </c>
      <c r="B214" s="133">
        <f t="shared" ref="B214:L214" si="338">B95*B170/100</f>
        <v>5.0098307504562882</v>
      </c>
      <c r="C214" s="133">
        <f t="shared" si="338"/>
        <v>2.6869844032679828</v>
      </c>
      <c r="D214" s="133">
        <f t="shared" si="338"/>
        <v>8.5333122572534156E-2</v>
      </c>
      <c r="E214" s="133">
        <f t="shared" si="338"/>
        <v>7.6363765030274061E-2</v>
      </c>
      <c r="F214" s="133">
        <f t="shared" si="338"/>
        <v>0.24233255592702027</v>
      </c>
      <c r="G214" s="133">
        <f t="shared" si="338"/>
        <v>-7.2951900450409876E-2</v>
      </c>
      <c r="H214" s="133">
        <f t="shared" si="338"/>
        <v>1.3651499681985699</v>
      </c>
      <c r="I214" s="133">
        <f t="shared" si="338"/>
        <v>-0.15313812308267977</v>
      </c>
      <c r="J214" s="133">
        <f t="shared" si="338"/>
        <v>0.19615272954778104</v>
      </c>
      <c r="K214" s="133">
        <f t="shared" si="338"/>
        <v>-1.8015968816203141</v>
      </c>
      <c r="L214" s="133">
        <f t="shared" si="338"/>
        <v>-0.36542380518737594</v>
      </c>
      <c r="M214" s="133">
        <f t="shared" si="310"/>
        <v>1.997749611168095</v>
      </c>
      <c r="N214" s="133">
        <f t="shared" ref="N214:U214" si="339">N95*N170/100</f>
        <v>-0.8525688469873437</v>
      </c>
      <c r="O214" s="133">
        <f t="shared" si="339"/>
        <v>5.0098307504566648</v>
      </c>
      <c r="P214" s="133">
        <f t="shared" si="339"/>
        <v>4.2300737914632549</v>
      </c>
      <c r="Q214" s="133">
        <f t="shared" si="339"/>
        <v>2.7723175258405091</v>
      </c>
      <c r="R214" s="133">
        <f t="shared" si="339"/>
        <v>2.8486812908707759</v>
      </c>
      <c r="S214" s="133">
        <f t="shared" si="339"/>
        <v>1.3813925005924961</v>
      </c>
      <c r="T214" s="133">
        <f t="shared" si="339"/>
        <v>0.16938065547660996</v>
      </c>
      <c r="U214" s="133">
        <f t="shared" si="339"/>
        <v>1.2120118451158959</v>
      </c>
      <c r="V214" s="143">
        <f t="shared" si="312"/>
        <v>3.765876499528531E-13</v>
      </c>
      <c r="W214" s="143">
        <f t="shared" si="313"/>
        <v>-7.9242168382620548E-15</v>
      </c>
      <c r="X214" s="143">
        <f t="shared" si="314"/>
        <v>-1.5112910922709943E-14</v>
      </c>
      <c r="Y214" s="143">
        <f t="shared" si="315"/>
        <v>-4.496403249731884E-15</v>
      </c>
      <c r="Z214" s="143">
        <f t="shared" si="316"/>
        <v>-4.3021142204224816E-16</v>
      </c>
      <c r="AA214" s="143">
        <f t="shared" si="317"/>
        <v>5.7176485768195562E-15</v>
      </c>
    </row>
    <row r="215" spans="1:27" hidden="1" outlineLevel="1" x14ac:dyDescent="0.25">
      <c r="A215" t="s">
        <v>88</v>
      </c>
      <c r="B215" s="133">
        <f t="shared" ref="B215:L215" si="340">B96*B171/100</f>
        <v>4.9556652717787983</v>
      </c>
      <c r="C215" s="133">
        <f t="shared" si="340"/>
        <v>2.7139652222026438</v>
      </c>
      <c r="D215" s="133">
        <f t="shared" si="340"/>
        <v>4.311325770937257E-2</v>
      </c>
      <c r="E215" s="133">
        <f t="shared" si="340"/>
        <v>5.3771430215794502E-2</v>
      </c>
      <c r="F215" s="133">
        <f t="shared" si="340"/>
        <v>-0.11162185052302229</v>
      </c>
      <c r="G215" s="133">
        <f t="shared" si="340"/>
        <v>0.10836329787314337</v>
      </c>
      <c r="H215" s="133">
        <f t="shared" si="340"/>
        <v>0.94644245935659688</v>
      </c>
      <c r="I215" s="133">
        <f t="shared" si="340"/>
        <v>0.47093905134475955</v>
      </c>
      <c r="J215" s="133">
        <f t="shared" si="340"/>
        <v>-0.13618017205086594</v>
      </c>
      <c r="K215" s="133">
        <f t="shared" si="340"/>
        <v>-1.7974128543080226</v>
      </c>
      <c r="L215" s="133">
        <f t="shared" si="340"/>
        <v>-1.0650097489201844</v>
      </c>
      <c r="M215" s="133">
        <f t="shared" si="310"/>
        <v>1.6612326822571566</v>
      </c>
      <c r="N215" s="133">
        <f t="shared" ref="N215:U215" si="341">N96*N171/100</f>
        <v>0.13446947026255998</v>
      </c>
      <c r="O215" s="133">
        <f t="shared" si="341"/>
        <v>4.9556652717788241</v>
      </c>
      <c r="P215" s="133">
        <f t="shared" si="341"/>
        <v>4.2249728681792984</v>
      </c>
      <c r="Q215" s="133">
        <f t="shared" si="341"/>
        <v>2.7570784799120167</v>
      </c>
      <c r="R215" s="133">
        <f t="shared" si="341"/>
        <v>2.8108499101278226</v>
      </c>
      <c r="S215" s="133">
        <f t="shared" si="341"/>
        <v>1.4141229580514807</v>
      </c>
      <c r="T215" s="133">
        <f t="shared" si="341"/>
        <v>-3.2585526498787928E-3</v>
      </c>
      <c r="U215" s="133">
        <f t="shared" si="341"/>
        <v>1.4173815107013581</v>
      </c>
      <c r="V215" s="143">
        <f t="shared" si="312"/>
        <v>2.5757174171303632E-14</v>
      </c>
      <c r="W215" s="143">
        <f t="shared" si="313"/>
        <v>3.4000580129145419E-16</v>
      </c>
      <c r="X215" s="143">
        <f t="shared" si="314"/>
        <v>1.1719791803699309E-14</v>
      </c>
      <c r="Y215" s="143">
        <f t="shared" si="315"/>
        <v>2.9976021664879227E-15</v>
      </c>
      <c r="Z215" s="143">
        <f t="shared" si="316"/>
        <v>1.2490009027033011E-16</v>
      </c>
      <c r="AA215" s="143">
        <f t="shared" si="317"/>
        <v>1.6653345369377348E-15</v>
      </c>
    </row>
    <row r="216" spans="1:27" collapsed="1" x14ac:dyDescent="0.25">
      <c r="A216" s="115">
        <v>2019</v>
      </c>
      <c r="B216" s="140">
        <f t="shared" ref="B216:L216" si="342">B97*B172/100</f>
        <v>5.0192876804628241</v>
      </c>
      <c r="C216" s="140">
        <f t="shared" si="342"/>
        <v>2.7330447402470774</v>
      </c>
      <c r="D216" s="140">
        <f t="shared" si="342"/>
        <v>0.12524219512910992</v>
      </c>
      <c r="E216" s="140">
        <f t="shared" si="342"/>
        <v>0.25980035462982154</v>
      </c>
      <c r="F216" s="140">
        <f t="shared" si="342"/>
        <v>0.15967018862276372</v>
      </c>
      <c r="G216" s="140">
        <f t="shared" si="342"/>
        <v>-3.1134524201366083E-3</v>
      </c>
      <c r="H216" s="140">
        <f t="shared" si="342"/>
        <v>1.25255100589309</v>
      </c>
      <c r="I216" s="140">
        <f t="shared" si="342"/>
        <v>6.1792434387897846E-2</v>
      </c>
      <c r="J216" s="140">
        <f t="shared" si="342"/>
        <v>-0.10461144828615881</v>
      </c>
      <c r="K216" s="140">
        <f t="shared" si="342"/>
        <v>-1.5061190164008651</v>
      </c>
      <c r="L216" s="140">
        <f t="shared" si="342"/>
        <v>-0.64662145621471934</v>
      </c>
      <c r="M216" s="140">
        <f t="shared" si="310"/>
        <v>1.4015075681147062</v>
      </c>
      <c r="N216" s="140">
        <f t="shared" ref="N216:U216" si="343">N97*N172/100</f>
        <v>-0.32458589792667197</v>
      </c>
      <c r="O216" s="140">
        <f t="shared" si="343"/>
        <v>5.0192876804629316</v>
      </c>
      <c r="P216" s="140">
        <f t="shared" si="343"/>
        <v>4.5889874664896153</v>
      </c>
      <c r="Q216" s="140">
        <f t="shared" si="343"/>
        <v>2.8582869353761828</v>
      </c>
      <c r="R216" s="140">
        <f t="shared" si="343"/>
        <v>3.1180872900060113</v>
      </c>
      <c r="S216" s="140">
        <f t="shared" si="343"/>
        <v>1.4709001764836143</v>
      </c>
      <c r="T216" s="140">
        <f t="shared" si="343"/>
        <v>0.15655673620262864</v>
      </c>
      <c r="U216" s="140">
        <f t="shared" si="343"/>
        <v>1.3143434402809886</v>
      </c>
      <c r="V216" s="143">
        <f t="shared" si="312"/>
        <v>1.0746958878371515E-13</v>
      </c>
      <c r="W216" s="143">
        <f t="shared" si="313"/>
        <v>-4.5241588253475129E-15</v>
      </c>
      <c r="X216" s="143">
        <f t="shared" si="314"/>
        <v>2.3314683517128287E-15</v>
      </c>
      <c r="Y216" s="143">
        <f t="shared" si="315"/>
        <v>-7.9103390504542404E-16</v>
      </c>
      <c r="Z216" s="143">
        <f t="shared" si="316"/>
        <v>1.526122977990596E-15</v>
      </c>
      <c r="AA216" s="143">
        <f t="shared" si="317"/>
        <v>7.6327832942979512E-16</v>
      </c>
    </row>
    <row r="217" spans="1:27" hidden="1" outlineLevel="1" x14ac:dyDescent="0.25">
      <c r="A217" t="s">
        <v>89</v>
      </c>
      <c r="B217" s="133">
        <f t="shared" ref="B217:L217" si="344">B98*B173/100</f>
        <v>2.9656056031194709</v>
      </c>
      <c r="C217" s="133">
        <f t="shared" si="344"/>
        <v>1.5534076496187561</v>
      </c>
      <c r="D217" s="133">
        <f t="shared" si="344"/>
        <v>-6.5256488999518247E-2</v>
      </c>
      <c r="E217" s="133">
        <f t="shared" si="344"/>
        <v>0.22261827983980567</v>
      </c>
      <c r="F217" s="133">
        <f t="shared" si="344"/>
        <v>-8.7262636960544829E-2</v>
      </c>
      <c r="G217" s="133">
        <f t="shared" si="344"/>
        <v>-3.2729613218844933E-2</v>
      </c>
      <c r="H217" s="133">
        <f t="shared" si="344"/>
        <v>0.73710832198795506</v>
      </c>
      <c r="I217" s="133">
        <f t="shared" si="344"/>
        <v>-5.7728035141789188E-2</v>
      </c>
      <c r="J217" s="133">
        <f t="shared" si="344"/>
        <v>3.583743695833564E-2</v>
      </c>
      <c r="K217" s="133">
        <f t="shared" si="344"/>
        <v>-1.0210219018711324</v>
      </c>
      <c r="L217" s="133">
        <f t="shared" si="344"/>
        <v>-0.41816803217035942</v>
      </c>
      <c r="M217" s="133">
        <f t="shared" si="310"/>
        <v>1.056859338829468</v>
      </c>
      <c r="N217" s="133">
        <f t="shared" ref="N217:U217" si="345">N98*N173/100</f>
        <v>5.6756819334518045E-2</v>
      </c>
      <c r="O217" s="133">
        <f t="shared" si="345"/>
        <v>2.9656056031194398</v>
      </c>
      <c r="P217" s="133">
        <f t="shared" si="345"/>
        <v>2.2701574771258275</v>
      </c>
      <c r="Q217" s="133">
        <f t="shared" si="345"/>
        <v>1.4881511606192326</v>
      </c>
      <c r="R217" s="133">
        <f t="shared" si="345"/>
        <v>1.7107694404590492</v>
      </c>
      <c r="S217" s="133">
        <f t="shared" si="345"/>
        <v>0.55938803666677739</v>
      </c>
      <c r="T217" s="133">
        <f t="shared" si="345"/>
        <v>-0.11999225017939043</v>
      </c>
      <c r="U217" s="133">
        <f t="shared" si="345"/>
        <v>0.67938028684616869</v>
      </c>
      <c r="V217" s="143">
        <f t="shared" si="312"/>
        <v>-3.1086244689504383E-14</v>
      </c>
      <c r="W217" s="143">
        <f t="shared" si="313"/>
        <v>-5.2735593669694936E-15</v>
      </c>
      <c r="X217" s="143">
        <f t="shared" si="314"/>
        <v>5.6898930012039273E-15</v>
      </c>
      <c r="Y217" s="143">
        <f t="shared" si="315"/>
        <v>1.2628786905111156E-15</v>
      </c>
      <c r="Z217" s="143">
        <f t="shared" si="316"/>
        <v>-6.6613381477509392E-16</v>
      </c>
      <c r="AA217" s="143">
        <f t="shared" si="317"/>
        <v>2.8171909249863347E-15</v>
      </c>
    </row>
    <row r="218" spans="1:27" hidden="1" outlineLevel="1" x14ac:dyDescent="0.25">
      <c r="A218" t="s">
        <v>90</v>
      </c>
      <c r="B218" s="133">
        <f t="shared" ref="B218:L218" si="346">B99*B174/100</f>
        <v>-5.3236912100438474</v>
      </c>
      <c r="C218" s="133">
        <f t="shared" si="346"/>
        <v>-2.9631577806519318</v>
      </c>
      <c r="D218" s="133">
        <f t="shared" si="346"/>
        <v>-9.979997267982206E-2</v>
      </c>
      <c r="E218" s="133">
        <f t="shared" si="346"/>
        <v>-0.52998965839102719</v>
      </c>
      <c r="F218" s="133">
        <f t="shared" si="346"/>
        <v>-1.4344858324184633</v>
      </c>
      <c r="G218" s="133">
        <f t="shared" si="346"/>
        <v>-4.5512203654741026E-2</v>
      </c>
      <c r="H218" s="133">
        <f t="shared" si="346"/>
        <v>-1.3068510040878984</v>
      </c>
      <c r="I218" s="133">
        <f t="shared" si="346"/>
        <v>6.0842665542745644E-2</v>
      </c>
      <c r="J218" s="133">
        <f t="shared" si="346"/>
        <v>-2.4616247705267007</v>
      </c>
      <c r="K218" s="133">
        <f t="shared" si="346"/>
        <v>-3.7565247055643245</v>
      </c>
      <c r="L218" s="133">
        <f t="shared" si="346"/>
        <v>0.24951674205671423</v>
      </c>
      <c r="M218" s="133">
        <f t="shared" si="310"/>
        <v>1.2948999350376238</v>
      </c>
      <c r="N218" s="133">
        <f t="shared" ref="N218:U218" si="347">N99*N174/100</f>
        <v>-0.54915410079665838</v>
      </c>
      <c r="O218" s="133">
        <f t="shared" si="347"/>
        <v>-5.3236912100434708</v>
      </c>
      <c r="P218" s="133">
        <f t="shared" si="347"/>
        <v>-6.3189537863411305</v>
      </c>
      <c r="Q218" s="133">
        <f t="shared" si="347"/>
        <v>-3.0629577533317511</v>
      </c>
      <c r="R218" s="133">
        <f t="shared" si="347"/>
        <v>-3.5929474117227773</v>
      </c>
      <c r="S218" s="133">
        <f t="shared" si="347"/>
        <v>-2.726006374618362</v>
      </c>
      <c r="T218" s="133">
        <f t="shared" si="347"/>
        <v>-1.4799980360732052</v>
      </c>
      <c r="U218" s="133">
        <f t="shared" si="347"/>
        <v>-1.2460083385451564</v>
      </c>
      <c r="V218" s="143">
        <f t="shared" si="312"/>
        <v>3.765876499528531E-13</v>
      </c>
      <c r="W218" s="143">
        <f t="shared" si="313"/>
        <v>2.733924198139448E-15</v>
      </c>
      <c r="X218" s="143">
        <f t="shared" si="314"/>
        <v>3.7747582837255322E-15</v>
      </c>
      <c r="Y218" s="143">
        <f t="shared" si="315"/>
        <v>-4.8849813083506888E-15</v>
      </c>
      <c r="Z218" s="143">
        <f t="shared" si="316"/>
        <v>-9.298117831235686E-16</v>
      </c>
      <c r="AA218" s="143">
        <f t="shared" si="317"/>
        <v>-3.5527136788005009E-15</v>
      </c>
    </row>
    <row r="219" spans="1:27" hidden="1" outlineLevel="1" x14ac:dyDescent="0.25">
      <c r="A219" t="s">
        <v>91</v>
      </c>
      <c r="B219" s="133">
        <f t="shared" ref="B219:L219" si="348">B100*B175/100</f>
        <v>-3.4880217475960791</v>
      </c>
      <c r="C219" s="133">
        <f t="shared" si="348"/>
        <v>-2.1719786546051849</v>
      </c>
      <c r="D219" s="133">
        <f t="shared" si="348"/>
        <v>-2.2639827337942772E-2</v>
      </c>
      <c r="E219" s="133">
        <f t="shared" si="348"/>
        <v>0.72195668265862489</v>
      </c>
      <c r="F219" s="133">
        <f t="shared" si="348"/>
        <v>-0.87774266161047176</v>
      </c>
      <c r="G219" s="133">
        <f t="shared" si="348"/>
        <v>0.10369617824569546</v>
      </c>
      <c r="H219" s="133">
        <f t="shared" si="348"/>
        <v>-1.7191340049138406</v>
      </c>
      <c r="I219" s="133">
        <f t="shared" si="348"/>
        <v>0.36945806270562798</v>
      </c>
      <c r="J219" s="133">
        <f t="shared" si="348"/>
        <v>-2.7913615263983309</v>
      </c>
      <c r="K219" s="133">
        <f t="shared" si="348"/>
        <v>-4.5176749040299846</v>
      </c>
      <c r="L219" s="133">
        <f t="shared" si="348"/>
        <v>-1.5332069284358623</v>
      </c>
      <c r="M219" s="133">
        <f t="shared" si="310"/>
        <v>1.7263133776316537</v>
      </c>
      <c r="N219" s="133">
        <f t="shared" ref="N219:U219" si="349">N100*N175/100</f>
        <v>-8.474397193470852E-2</v>
      </c>
      <c r="O219" s="133">
        <f t="shared" si="349"/>
        <v>-3.4880217475964179</v>
      </c>
      <c r="P219" s="133">
        <f t="shared" si="349"/>
        <v>-3.5963842248574798</v>
      </c>
      <c r="Q219" s="133">
        <f t="shared" si="349"/>
        <v>-2.1946184819431269</v>
      </c>
      <c r="R219" s="133">
        <f t="shared" si="349"/>
        <v>-1.4726617992845072</v>
      </c>
      <c r="S219" s="133">
        <f t="shared" si="349"/>
        <v>-2.1237224255729852</v>
      </c>
      <c r="T219" s="133">
        <f t="shared" si="349"/>
        <v>-0.77404648336477633</v>
      </c>
      <c r="U219" s="133">
        <f t="shared" si="349"/>
        <v>-1.3496759422082132</v>
      </c>
      <c r="V219" s="143">
        <f t="shared" si="312"/>
        <v>-3.3884006711559778E-13</v>
      </c>
      <c r="W219" s="143">
        <f t="shared" si="313"/>
        <v>7.6327832942979512E-16</v>
      </c>
      <c r="X219" s="143">
        <f t="shared" si="314"/>
        <v>-4.4408920985006262E-15</v>
      </c>
      <c r="Y219" s="143">
        <f t="shared" si="315"/>
        <v>3.6637359812630166E-15</v>
      </c>
      <c r="Z219" s="143">
        <f t="shared" si="316"/>
        <v>0</v>
      </c>
      <c r="AA219" s="143">
        <f t="shared" si="317"/>
        <v>-5.5511151231257827E-16</v>
      </c>
    </row>
    <row r="220" spans="1:27" hidden="1" outlineLevel="1" x14ac:dyDescent="0.25">
      <c r="A220" t="s">
        <v>92</v>
      </c>
      <c r="B220" s="133">
        <f t="shared" ref="B220:L220" si="350">B101*B176/100</f>
        <v>-2.166525540716151</v>
      </c>
      <c r="C220" s="133">
        <f t="shared" si="350"/>
        <v>-1.9740833066877119</v>
      </c>
      <c r="D220" s="133">
        <f t="shared" si="350"/>
        <v>-2.5183836463684224E-2</v>
      </c>
      <c r="E220" s="133">
        <f t="shared" si="350"/>
        <v>0.1846284199646184</v>
      </c>
      <c r="F220" s="133">
        <f t="shared" si="350"/>
        <v>-0.22694387505040645</v>
      </c>
      <c r="G220" s="133">
        <f t="shared" si="350"/>
        <v>-0.18281863335712722</v>
      </c>
      <c r="H220" s="133">
        <f t="shared" si="350"/>
        <v>-1.1157435591292941</v>
      </c>
      <c r="I220" s="133">
        <f t="shared" si="350"/>
        <v>-0.595125192267979</v>
      </c>
      <c r="J220" s="133">
        <f t="shared" si="350"/>
        <v>-1.4491143236014861</v>
      </c>
      <c r="K220" s="133">
        <f t="shared" si="350"/>
        <v>-3.0751612297666724</v>
      </c>
      <c r="L220" s="133">
        <f t="shared" si="350"/>
        <v>-1.1282299521902373</v>
      </c>
      <c r="M220" s="133">
        <f t="shared" si="310"/>
        <v>1.6260469061651863</v>
      </c>
      <c r="N220" s="133">
        <f t="shared" ref="N220:U220" si="351">N101*N176/100</f>
        <v>1.2709274883008315</v>
      </c>
      <c r="O220" s="133">
        <f t="shared" si="351"/>
        <v>-2.1665255407158091</v>
      </c>
      <c r="P220" s="133">
        <f t="shared" si="351"/>
        <v>-3.9352699829916071</v>
      </c>
      <c r="Q220" s="133">
        <f t="shared" si="351"/>
        <v>-1.9992671431513998</v>
      </c>
      <c r="R220" s="133">
        <f t="shared" si="351"/>
        <v>-1.8146387231867898</v>
      </c>
      <c r="S220" s="133">
        <f t="shared" si="351"/>
        <v>-2.1206312598048065</v>
      </c>
      <c r="T220" s="133">
        <f t="shared" si="351"/>
        <v>-0.40976250840753414</v>
      </c>
      <c r="U220" s="133">
        <f t="shared" si="351"/>
        <v>-1.710868751397272</v>
      </c>
      <c r="V220" s="143">
        <f t="shared" si="312"/>
        <v>3.4194869158454821E-13</v>
      </c>
      <c r="W220" s="143">
        <f t="shared" si="313"/>
        <v>-3.6012859361278515E-15</v>
      </c>
      <c r="X220" s="143">
        <f t="shared" si="314"/>
        <v>-1.201816424156732E-14</v>
      </c>
      <c r="Y220" s="143">
        <f t="shared" si="315"/>
        <v>0</v>
      </c>
      <c r="Z220" s="143">
        <f t="shared" si="316"/>
        <v>-4.7184478546569153E-16</v>
      </c>
      <c r="AA220" s="143">
        <f t="shared" si="317"/>
        <v>1.1102230246251565E-15</v>
      </c>
    </row>
    <row r="221" spans="1:27" collapsed="1" x14ac:dyDescent="0.25">
      <c r="A221" s="115">
        <v>2020</v>
      </c>
      <c r="B221" s="140">
        <f t="shared" ref="B221:L221" si="352">B102*B177/100</f>
        <v>-2.0650049409290432</v>
      </c>
      <c r="C221" s="140">
        <f t="shared" si="352"/>
        <v>-1.4263750980335914</v>
      </c>
      <c r="D221" s="140">
        <f t="shared" si="352"/>
        <v>-5.2778009789686477E-2</v>
      </c>
      <c r="E221" s="140">
        <f t="shared" si="352"/>
        <v>0.15353758373846829</v>
      </c>
      <c r="F221" s="140">
        <f t="shared" si="352"/>
        <v>-0.66267782387872709</v>
      </c>
      <c r="G221" s="140">
        <f t="shared" si="352"/>
        <v>-3.8768042711219024E-2</v>
      </c>
      <c r="H221" s="140">
        <f t="shared" si="352"/>
        <v>-0.87458633009714559</v>
      </c>
      <c r="I221" s="140">
        <f t="shared" si="352"/>
        <v>-5.4070875478183178E-2</v>
      </c>
      <c r="J221" s="140">
        <f t="shared" si="352"/>
        <v>-1.691590780683963</v>
      </c>
      <c r="K221" s="140">
        <f t="shared" si="352"/>
        <v>-3.1242518304886704</v>
      </c>
      <c r="L221" s="140">
        <f t="shared" si="352"/>
        <v>-0.7180435924230284</v>
      </c>
      <c r="M221" s="140">
        <f t="shared" si="310"/>
        <v>1.4326610498047074</v>
      </c>
      <c r="N221" s="140">
        <f t="shared" ref="N221:U221" si="353">N102*N177/100</f>
        <v>0.17609619793943199</v>
      </c>
      <c r="O221" s="140">
        <f t="shared" si="353"/>
        <v>-2.0650049409289433</v>
      </c>
      <c r="P221" s="140">
        <f t="shared" si="353"/>
        <v>-2.9557185962500729</v>
      </c>
      <c r="Q221" s="140">
        <f t="shared" si="353"/>
        <v>-1.4791531078232756</v>
      </c>
      <c r="R221" s="140">
        <f t="shared" si="353"/>
        <v>-1.3256155240848013</v>
      </c>
      <c r="S221" s="140">
        <f t="shared" si="353"/>
        <v>-1.6301030721652745</v>
      </c>
      <c r="T221" s="140">
        <f t="shared" si="353"/>
        <v>-0.70144586658994523</v>
      </c>
      <c r="U221" s="140">
        <f t="shared" si="353"/>
        <v>-0.92865720557532794</v>
      </c>
      <c r="V221" s="143">
        <f t="shared" si="312"/>
        <v>9.9920072216264089E-14</v>
      </c>
      <c r="W221" s="143">
        <f t="shared" si="313"/>
        <v>2.310651670001107E-15</v>
      </c>
      <c r="X221" s="143">
        <f t="shared" si="314"/>
        <v>8.2711615334574162E-15</v>
      </c>
      <c r="Y221" s="143">
        <f t="shared" si="315"/>
        <v>3.8857805861880479E-16</v>
      </c>
      <c r="Z221" s="143">
        <f t="shared" si="316"/>
        <v>8.81239525796218E-16</v>
      </c>
      <c r="AA221" s="143">
        <f t="shared" si="317"/>
        <v>8.3266726846886741E-16</v>
      </c>
    </row>
    <row r="222" spans="1:27" outlineLevel="1" x14ac:dyDescent="0.25">
      <c r="A222" t="s">
        <v>93</v>
      </c>
      <c r="B222" s="133">
        <f t="shared" ref="B222:L222" si="354">B103*B178/100</f>
        <v>-0.69670625552852528</v>
      </c>
      <c r="C222" s="133">
        <f t="shared" si="354"/>
        <v>-1.2153487984201474</v>
      </c>
      <c r="D222" s="133">
        <f t="shared" si="354"/>
        <v>-4.4609032910807873E-2</v>
      </c>
      <c r="E222" s="133">
        <f t="shared" si="354"/>
        <v>0.15042798886251096</v>
      </c>
      <c r="F222" s="133">
        <f t="shared" si="354"/>
        <v>6.232387667372081E-3</v>
      </c>
      <c r="G222" s="133">
        <f t="shared" si="354"/>
        <v>0.10727878917692496</v>
      </c>
      <c r="H222" s="133">
        <f t="shared" si="354"/>
        <v>-0.48851589173628218</v>
      </c>
      <c r="I222" s="133">
        <f t="shared" si="354"/>
        <v>0.30618020768543341</v>
      </c>
      <c r="J222" s="133">
        <f t="shared" si="354"/>
        <v>1.4093014485431719</v>
      </c>
      <c r="K222" s="133">
        <f t="shared" si="354"/>
        <v>0.76046234478898367</v>
      </c>
      <c r="L222" s="133">
        <f t="shared" si="354"/>
        <v>0.40083459581255576</v>
      </c>
      <c r="M222" s="133">
        <f t="shared" si="310"/>
        <v>0.64883910375418818</v>
      </c>
      <c r="N222" s="133">
        <f t="shared" ref="N222:U222" si="355">N103*N178/100</f>
        <v>-0.56802560542028158</v>
      </c>
      <c r="O222" s="133">
        <f t="shared" si="355"/>
        <v>-0.69670625552849896</v>
      </c>
      <c r="P222" s="133">
        <f t="shared" si="355"/>
        <v>-1.1783543496749989</v>
      </c>
      <c r="Q222" s="133">
        <f t="shared" si="355"/>
        <v>-1.2599578313309543</v>
      </c>
      <c r="R222" s="133">
        <f t="shared" si="355"/>
        <v>-1.109529842468443</v>
      </c>
      <c r="S222" s="133">
        <f t="shared" si="355"/>
        <v>-6.8824507206557056E-2</v>
      </c>
      <c r="T222" s="133">
        <f t="shared" si="355"/>
        <v>0.11351117684429714</v>
      </c>
      <c r="U222" s="133">
        <f t="shared" si="355"/>
        <v>-0.18233568405084577</v>
      </c>
      <c r="V222" s="143">
        <f t="shared" si="312"/>
        <v>2.631228568361621E-14</v>
      </c>
      <c r="W222" s="143">
        <f t="shared" si="313"/>
        <v>1.0061396160665481E-15</v>
      </c>
      <c r="X222" s="143">
        <f t="shared" si="314"/>
        <v>1.3322676295501878E-15</v>
      </c>
      <c r="Y222" s="143">
        <f t="shared" si="315"/>
        <v>-5.3290705182007514E-15</v>
      </c>
      <c r="Z222" s="143">
        <f t="shared" si="316"/>
        <v>0</v>
      </c>
      <c r="AA222" s="143">
        <f t="shared" si="317"/>
        <v>2.9976021664879227E-15</v>
      </c>
    </row>
    <row r="223" spans="1:27" outlineLevel="1" x14ac:dyDescent="0.25">
      <c r="A223" t="s">
        <v>94</v>
      </c>
      <c r="B223" s="133">
        <f t="shared" ref="B223:L223" si="356">B104*B179/100</f>
        <v>7.0720160186016585</v>
      </c>
      <c r="C223" s="133">
        <f t="shared" si="356"/>
        <v>3.1902824863151982</v>
      </c>
      <c r="D223" s="133">
        <f t="shared" si="356"/>
        <v>4.9871496943901722E-2</v>
      </c>
      <c r="E223" s="133">
        <f t="shared" si="356"/>
        <v>0.60647960239542276</v>
      </c>
      <c r="F223" s="133">
        <f t="shared" si="356"/>
        <v>1.226154897699856</v>
      </c>
      <c r="G223" s="133">
        <f t="shared" si="356"/>
        <v>3.8297012875021422E-2</v>
      </c>
      <c r="H223" s="133">
        <f t="shared" si="356"/>
        <v>1.0917304156812984</v>
      </c>
      <c r="I223" s="133">
        <f t="shared" si="356"/>
        <v>-5.8702751049840615E-2</v>
      </c>
      <c r="J223" s="133">
        <f t="shared" si="356"/>
        <v>5.7721256306040507</v>
      </c>
      <c r="K223" s="133">
        <f t="shared" si="356"/>
        <v>4.8266023566100396</v>
      </c>
      <c r="L223" s="133">
        <f t="shared" si="356"/>
        <v>-0.38569327710893458</v>
      </c>
      <c r="M223" s="133">
        <f t="shared" si="310"/>
        <v>0.94552327399401115</v>
      </c>
      <c r="N223" s="133">
        <f t="shared" ref="N223:U223" si="357">N104*N179/100</f>
        <v>0.36807286085650776</v>
      </c>
      <c r="O223" s="133">
        <f t="shared" si="357"/>
        <v>7.0720160186024517</v>
      </c>
      <c r="P223" s="133">
        <f t="shared" si="357"/>
        <v>6.1441131608608721</v>
      </c>
      <c r="Q223" s="133">
        <f t="shared" si="357"/>
        <v>3.2401539832590935</v>
      </c>
      <c r="R223" s="133">
        <f t="shared" si="357"/>
        <v>3.846633585654526</v>
      </c>
      <c r="S223" s="133">
        <f t="shared" si="357"/>
        <v>2.2974795752063404</v>
      </c>
      <c r="T223" s="133">
        <f t="shared" si="357"/>
        <v>1.2644519105748764</v>
      </c>
      <c r="U223" s="133">
        <f t="shared" si="357"/>
        <v>1.0330276646314589</v>
      </c>
      <c r="V223" s="143">
        <f t="shared" si="312"/>
        <v>7.9314332879221183E-13</v>
      </c>
      <c r="W223" s="143">
        <f t="shared" si="313"/>
        <v>-6.3560268159790212E-15</v>
      </c>
      <c r="X223" s="143">
        <f t="shared" si="314"/>
        <v>3.3306690738754696E-15</v>
      </c>
      <c r="Y223" s="143">
        <f t="shared" si="315"/>
        <v>5.1486592766991635E-15</v>
      </c>
      <c r="Z223" s="143">
        <f t="shared" si="316"/>
        <v>-1.0130785099704553E-15</v>
      </c>
      <c r="AA223" s="143">
        <f t="shared" si="317"/>
        <v>1.1518563880485999E-15</v>
      </c>
    </row>
    <row r="224" spans="1:27" outlineLevel="1" x14ac:dyDescent="0.25">
      <c r="A224" t="s">
        <v>95</v>
      </c>
      <c r="B224" s="133">
        <f t="shared" ref="B224:L224" si="358">B105*B180/100</f>
        <v>3.505902737663007</v>
      </c>
      <c r="C224" s="133">
        <f t="shared" si="358"/>
        <v>0.54577766013933304</v>
      </c>
      <c r="D224" s="133">
        <f t="shared" si="358"/>
        <v>3.3377557097670554E-2</v>
      </c>
      <c r="E224" s="133">
        <f t="shared" si="358"/>
        <v>5.169277268570454E-2</v>
      </c>
      <c r="F224" s="133">
        <f t="shared" si="358"/>
        <v>0.51346425931825146</v>
      </c>
      <c r="G224" s="133">
        <f t="shared" si="358"/>
        <v>-0.11877425772039231</v>
      </c>
      <c r="H224" s="133">
        <f t="shared" si="358"/>
        <v>1.1688260770970871</v>
      </c>
      <c r="I224" s="133">
        <f t="shared" si="358"/>
        <v>-0.37765605472615449</v>
      </c>
      <c r="J224" s="133">
        <f t="shared" si="358"/>
        <v>5.6250091409538818</v>
      </c>
      <c r="K224" s="133">
        <f t="shared" si="358"/>
        <v>4.3217614198417564</v>
      </c>
      <c r="L224" s="133">
        <f t="shared" si="358"/>
        <v>0.57130488169841642</v>
      </c>
      <c r="M224" s="133">
        <f t="shared" si="310"/>
        <v>1.3032477211121254</v>
      </c>
      <c r="N224" s="133">
        <f t="shared" ref="N224:U224" si="359">N105*N180/100</f>
        <v>-0.18535787903834597</v>
      </c>
      <c r="O224" s="133">
        <f t="shared" si="359"/>
        <v>3.5059027376637033</v>
      </c>
      <c r="P224" s="133">
        <f t="shared" si="359"/>
        <v>1.8167080138914802</v>
      </c>
      <c r="Q224" s="133">
        <f t="shared" si="359"/>
        <v>0.57915521723700147</v>
      </c>
      <c r="R224" s="133">
        <f t="shared" si="359"/>
        <v>0.63084798992270297</v>
      </c>
      <c r="S224" s="133">
        <f t="shared" si="359"/>
        <v>1.1858600239687846</v>
      </c>
      <c r="T224" s="133">
        <f t="shared" si="359"/>
        <v>0.3946900015978575</v>
      </c>
      <c r="U224" s="133">
        <f t="shared" si="359"/>
        <v>0.79117002237092715</v>
      </c>
      <c r="V224" s="143">
        <f t="shared" si="312"/>
        <v>6.9633188104489818E-13</v>
      </c>
      <c r="W224" s="143">
        <f t="shared" si="313"/>
        <v>-2.1233015345956119E-15</v>
      </c>
      <c r="X224" s="143">
        <f t="shared" si="314"/>
        <v>-5.1694759584108851E-15</v>
      </c>
      <c r="Y224" s="143">
        <f t="shared" si="315"/>
        <v>-7.1054273576010019E-15</v>
      </c>
      <c r="Z224" s="143">
        <f t="shared" si="316"/>
        <v>-1.6514567491299204E-15</v>
      </c>
      <c r="AA224" s="143">
        <f t="shared" si="317"/>
        <v>-5.440092820663267E-15</v>
      </c>
    </row>
    <row r="225" spans="1:27" outlineLevel="1" x14ac:dyDescent="0.25">
      <c r="A225" t="s">
        <v>96</v>
      </c>
      <c r="B225" s="133">
        <f t="shared" ref="B225:L225" si="360">B106*B181/100</f>
        <v>5.0232775031471704</v>
      </c>
      <c r="C225" s="133">
        <f t="shared" si="360"/>
        <v>1.9136829726333946</v>
      </c>
      <c r="D225" s="133">
        <f t="shared" si="360"/>
        <v>3.9645376738985577E-2</v>
      </c>
      <c r="E225" s="133">
        <f t="shared" si="360"/>
        <v>0.56168582071244522</v>
      </c>
      <c r="F225" s="133">
        <f t="shared" si="360"/>
        <v>1.247928870700733</v>
      </c>
      <c r="G225" s="133">
        <f t="shared" si="360"/>
        <v>-0.37679212544524554</v>
      </c>
      <c r="H225" s="133">
        <f t="shared" si="360"/>
        <v>1.8104138172139168</v>
      </c>
      <c r="I225" s="133">
        <f t="shared" si="360"/>
        <v>-1.2003593491824975</v>
      </c>
      <c r="J225" s="133">
        <f t="shared" si="360"/>
        <v>5.9710987343789519</v>
      </c>
      <c r="K225" s="133">
        <f t="shared" si="360"/>
        <v>4.9473040348545512</v>
      </c>
      <c r="L225" s="133">
        <f t="shared" si="360"/>
        <v>-0.18501391398985451</v>
      </c>
      <c r="M225" s="133">
        <f t="shared" si="310"/>
        <v>1.0237946995244007</v>
      </c>
      <c r="N225" s="133">
        <f t="shared" ref="N225:U225" si="361">N106*N181/100</f>
        <v>0.18829133424052963</v>
      </c>
      <c r="O225" s="133">
        <f t="shared" si="361"/>
        <v>5.0232775031468613</v>
      </c>
      <c r="P225" s="133">
        <f t="shared" si="361"/>
        <v>3.9962053833717373</v>
      </c>
      <c r="Q225" s="133">
        <f t="shared" si="361"/>
        <v>1.9533283493723845</v>
      </c>
      <c r="R225" s="133">
        <f t="shared" si="361"/>
        <v>2.515014170084831</v>
      </c>
      <c r="S225" s="133">
        <f t="shared" si="361"/>
        <v>1.4811912132869005</v>
      </c>
      <c r="T225" s="133">
        <f t="shared" si="361"/>
        <v>0.87113674525548745</v>
      </c>
      <c r="U225" s="133">
        <f t="shared" si="361"/>
        <v>0.6100544680314145</v>
      </c>
      <c r="V225" s="143">
        <f t="shared" si="312"/>
        <v>-3.0908609005564358E-13</v>
      </c>
      <c r="W225" s="143">
        <f t="shared" si="313"/>
        <v>4.3576253716537394E-15</v>
      </c>
      <c r="X225" s="143">
        <f t="shared" si="314"/>
        <v>5.5511151231257827E-15</v>
      </c>
      <c r="Y225" s="143">
        <f t="shared" si="315"/>
        <v>-6.2172489379008766E-15</v>
      </c>
      <c r="Z225" s="143">
        <f t="shared" si="316"/>
        <v>0</v>
      </c>
      <c r="AA225" s="143">
        <f t="shared" si="317"/>
        <v>-4.6629367034256575E-15</v>
      </c>
    </row>
    <row r="226" spans="1:27" x14ac:dyDescent="0.25">
      <c r="A226" s="115">
        <v>2021</v>
      </c>
      <c r="B226" s="140">
        <f t="shared" ref="B226:L226" si="362">B107*B182/100</f>
        <v>3.6912401119128901</v>
      </c>
      <c r="C226" s="140">
        <f t="shared" si="362"/>
        <v>1.0862016142228426</v>
      </c>
      <c r="D226" s="140">
        <f t="shared" si="362"/>
        <v>1.9286392133051444E-2</v>
      </c>
      <c r="E226" s="140">
        <f t="shared" si="362"/>
        <v>0.33944793756168939</v>
      </c>
      <c r="F226" s="140">
        <f t="shared" si="362"/>
        <v>0.743329976580825</v>
      </c>
      <c r="G226" s="140">
        <f t="shared" si="362"/>
        <v>-8.9058027348976956E-2</v>
      </c>
      <c r="H226" s="140">
        <f t="shared" si="362"/>
        <v>0.89455954425617445</v>
      </c>
      <c r="I226" s="140">
        <f t="shared" si="362"/>
        <v>-0.33614352884758458</v>
      </c>
      <c r="J226" s="140">
        <f t="shared" si="362"/>
        <v>4.6853157955599576</v>
      </c>
      <c r="K226" s="140">
        <f t="shared" si="362"/>
        <v>3.7040438808600538</v>
      </c>
      <c r="L226" s="140">
        <f t="shared" si="362"/>
        <v>0.10607942121194794</v>
      </c>
      <c r="M226" s="140">
        <f t="shared" si="310"/>
        <v>0.98127191469990382</v>
      </c>
      <c r="N226" s="140">
        <f t="shared" ref="N226:U226" si="363">N107*N182/100</f>
        <v>-5.3735132556722791E-2</v>
      </c>
      <c r="O226" s="140">
        <f t="shared" si="363"/>
        <v>3.6912401119131335</v>
      </c>
      <c r="P226" s="140">
        <f t="shared" si="363"/>
        <v>2.657623908558008</v>
      </c>
      <c r="Q226" s="140">
        <f t="shared" si="363"/>
        <v>1.1054880063559016</v>
      </c>
      <c r="R226" s="140">
        <f t="shared" si="363"/>
        <v>1.4449359439175751</v>
      </c>
      <c r="S226" s="140">
        <f t="shared" si="363"/>
        <v>1.212687964640442</v>
      </c>
      <c r="T226" s="140">
        <f t="shared" si="363"/>
        <v>0.65427194923184773</v>
      </c>
      <c r="U226" s="140">
        <f t="shared" si="363"/>
        <v>0.55841601540858687</v>
      </c>
      <c r="V226" s="143">
        <f t="shared" si="312"/>
        <v>2.4336088699783431E-13</v>
      </c>
      <c r="W226" s="143">
        <f t="shared" si="313"/>
        <v>7.6050277186823223E-15</v>
      </c>
      <c r="X226" s="143">
        <f t="shared" si="314"/>
        <v>-8.3266726846886741E-15</v>
      </c>
      <c r="Y226" s="143">
        <f t="shared" si="315"/>
        <v>4.1078251911130792E-15</v>
      </c>
      <c r="Z226" s="143">
        <f t="shared" si="316"/>
        <v>-3.1918911957973251E-16</v>
      </c>
      <c r="AA226" s="143">
        <f t="shared" si="317"/>
        <v>-2.9976021664879227E-15</v>
      </c>
    </row>
    <row r="227" spans="1:27" outlineLevel="1" x14ac:dyDescent="0.25">
      <c r="A227" t="s">
        <v>97</v>
      </c>
      <c r="B227" s="137">
        <f t="shared" ref="B227:L227" si="364">B108*B183/100</f>
        <v>4.569999999999979</v>
      </c>
      <c r="C227" s="137">
        <f t="shared" si="364"/>
        <v>1.9939878004152316</v>
      </c>
      <c r="D227" s="137">
        <f t="shared" si="364"/>
        <v>5.0582963676549901E-2</v>
      </c>
      <c r="E227" s="137">
        <f t="shared" si="364"/>
        <v>0.10669939442301971</v>
      </c>
      <c r="F227" s="137">
        <f t="shared" si="364"/>
        <v>0.91727810659217357</v>
      </c>
      <c r="G227" s="137">
        <f t="shared" si="364"/>
        <v>4.9616929896134393E-2</v>
      </c>
      <c r="H227" s="137">
        <f t="shared" si="364"/>
        <v>0.34893724698356915</v>
      </c>
      <c r="I227" s="137">
        <f t="shared" si="364"/>
        <v>1.8874531941087871E-2</v>
      </c>
      <c r="J227" s="137">
        <f t="shared" si="364"/>
        <v>3.1078887801043606</v>
      </c>
      <c r="K227" s="137">
        <f t="shared" si="364"/>
        <v>2.4383259808004643</v>
      </c>
      <c r="L227" s="137">
        <f t="shared" si="364"/>
        <v>0.41446022676801858</v>
      </c>
      <c r="M227" s="137">
        <f t="shared" si="310"/>
        <v>0.66956279930389639</v>
      </c>
      <c r="N227" s="137">
        <f t="shared" ref="N227:U227" si="365">N108*N183/100</f>
        <v>0</v>
      </c>
      <c r="O227" s="137">
        <f t="shared" si="365"/>
        <v>4.5699999999996388</v>
      </c>
      <c r="P227" s="137">
        <f t="shared" si="365"/>
        <v>3.4859769739277704</v>
      </c>
      <c r="Q227" s="137">
        <f t="shared" si="365"/>
        <v>2.0445707640917772</v>
      </c>
      <c r="R227" s="137">
        <f t="shared" si="365"/>
        <v>2.1512701585147904</v>
      </c>
      <c r="S227" s="137">
        <f t="shared" si="365"/>
        <v>1.3347068154129642</v>
      </c>
      <c r="T227" s="137">
        <f t="shared" si="365"/>
        <v>0.9668950364883101</v>
      </c>
      <c r="U227" s="137">
        <f t="shared" si="365"/>
        <v>0.36781177892465744</v>
      </c>
      <c r="V227" s="143">
        <f t="shared" si="312"/>
        <v>-3.4017233474514796E-13</v>
      </c>
      <c r="W227" s="143">
        <f t="shared" si="313"/>
        <v>-4.3229309021342033E-15</v>
      </c>
      <c r="X227" s="143">
        <f t="shared" si="314"/>
        <v>-1.0796918914479647E-14</v>
      </c>
      <c r="Y227" s="143">
        <f t="shared" si="315"/>
        <v>-8.0144224590128488E-16</v>
      </c>
      <c r="Z227" s="143">
        <f t="shared" si="316"/>
        <v>2.1371793224034263E-15</v>
      </c>
      <c r="AA227" s="143">
        <f t="shared" si="317"/>
        <v>4.1980308118638732E-16</v>
      </c>
    </row>
    <row r="228" spans="1:27" outlineLevel="1" x14ac:dyDescent="0.25">
      <c r="A228" t="s">
        <v>98</v>
      </c>
      <c r="B228" s="137">
        <f t="shared" ref="B228:L228" si="366">B109*B184/100</f>
        <v>5.1000000000000227</v>
      </c>
      <c r="C228" s="137">
        <f t="shared" si="366"/>
        <v>2.3153023888533322</v>
      </c>
      <c r="D228" s="137">
        <f t="shared" si="366"/>
        <v>5.2517133352350621E-2</v>
      </c>
      <c r="E228" s="137">
        <f t="shared" si="366"/>
        <v>0.45662353403222034</v>
      </c>
      <c r="F228" s="137">
        <f t="shared" si="366"/>
        <v>0.72377898255610573</v>
      </c>
      <c r="G228" s="137">
        <f t="shared" si="366"/>
        <v>4.3832571336555895E-2</v>
      </c>
      <c r="H228" s="137">
        <f t="shared" si="366"/>
        <v>0.7149160010872424</v>
      </c>
      <c r="I228" s="137">
        <f t="shared" si="366"/>
        <v>4.3295822858291519E-2</v>
      </c>
      <c r="J228" s="137">
        <f t="shared" si="366"/>
        <v>1.068899318434327</v>
      </c>
      <c r="K228" s="137">
        <f t="shared" si="366"/>
        <v>0.73923729387229353</v>
      </c>
      <c r="L228" s="137">
        <f t="shared" si="366"/>
        <v>0.4200715413611647</v>
      </c>
      <c r="M228" s="137">
        <f t="shared" si="310"/>
        <v>0.32966202456203342</v>
      </c>
      <c r="N228" s="137">
        <f t="shared" ref="N228:U228" si="367">N109*N184/100</f>
        <v>0</v>
      </c>
      <c r="O228" s="137">
        <f t="shared" si="367"/>
        <v>5.0999999999992909</v>
      </c>
      <c r="P228" s="137">
        <f t="shared" si="367"/>
        <v>4.3502664340760981</v>
      </c>
      <c r="Q228" s="137">
        <f t="shared" si="367"/>
        <v>2.367819522205687</v>
      </c>
      <c r="R228" s="137">
        <f t="shared" si="367"/>
        <v>2.8244430562379073</v>
      </c>
      <c r="S228" s="137">
        <f t="shared" si="367"/>
        <v>1.5258233778381953</v>
      </c>
      <c r="T228" s="137">
        <f t="shared" si="367"/>
        <v>0.76761155389266134</v>
      </c>
      <c r="U228" s="137">
        <f t="shared" si="367"/>
        <v>0.75821182394553388</v>
      </c>
      <c r="V228" s="143">
        <f t="shared" si="312"/>
        <v>-7.3185901783290319E-13</v>
      </c>
      <c r="W228" s="143">
        <f t="shared" si="313"/>
        <v>4.2396641752873165E-15</v>
      </c>
      <c r="X228" s="143">
        <f t="shared" si="314"/>
        <v>4.1078251911130792E-15</v>
      </c>
      <c r="Y228" s="143">
        <f t="shared" si="315"/>
        <v>-2.6367796834847468E-16</v>
      </c>
      <c r="Z228" s="143">
        <f t="shared" si="316"/>
        <v>-2.9143354396410359E-16</v>
      </c>
      <c r="AA228" s="143">
        <f t="shared" si="317"/>
        <v>0</v>
      </c>
    </row>
    <row r="229" spans="1:27" outlineLevel="1" x14ac:dyDescent="0.25">
      <c r="A229" t="s">
        <v>99</v>
      </c>
      <c r="B229" s="137">
        <f t="shared" ref="B229:L229" si="368">B110*B185/100</f>
        <v>5.4300000000000068</v>
      </c>
      <c r="C229" s="137">
        <f t="shared" si="368"/>
        <v>3.0517123027528692</v>
      </c>
      <c r="D229" s="137">
        <f t="shared" si="368"/>
        <v>6.3782793552835365E-2</v>
      </c>
      <c r="E229" s="137">
        <f t="shared" si="368"/>
        <v>0.12635126302243799</v>
      </c>
      <c r="F229" s="137">
        <f t="shared" si="368"/>
        <v>0.58956968999159876</v>
      </c>
      <c r="G229" s="137">
        <f t="shared" si="368"/>
        <v>4.2725296360859838E-2</v>
      </c>
      <c r="H229" s="137">
        <f t="shared" si="368"/>
        <v>1.3476810456738044</v>
      </c>
      <c r="I229" s="137">
        <f t="shared" si="368"/>
        <v>9.7664573084052644E-2</v>
      </c>
      <c r="J229" s="137">
        <f t="shared" si="368"/>
        <v>0.96041561644285867</v>
      </c>
      <c r="K229" s="137">
        <f t="shared" si="368"/>
        <v>1.1522390480513891</v>
      </c>
      <c r="L229" s="137">
        <f t="shared" si="368"/>
        <v>0.30233646716977863</v>
      </c>
      <c r="M229" s="137">
        <f t="shared" si="310"/>
        <v>-0.19182343160853044</v>
      </c>
      <c r="N229" s="137">
        <f t="shared" ref="N229:U229" si="369">N110*N185/100</f>
        <v>0</v>
      </c>
      <c r="O229" s="137">
        <f t="shared" si="369"/>
        <v>5.4299999999997226</v>
      </c>
      <c r="P229" s="137">
        <f t="shared" si="369"/>
        <v>5.3194869644384939</v>
      </c>
      <c r="Q229" s="137">
        <f t="shared" si="369"/>
        <v>3.115495096305712</v>
      </c>
      <c r="R229" s="137">
        <f t="shared" si="369"/>
        <v>3.2418463593281643</v>
      </c>
      <c r="S229" s="137">
        <f t="shared" si="369"/>
        <v>2.0776406051103145</v>
      </c>
      <c r="T229" s="137">
        <f t="shared" si="369"/>
        <v>0.63229498635245873</v>
      </c>
      <c r="U229" s="137">
        <f t="shared" si="369"/>
        <v>1.4453456187578571</v>
      </c>
      <c r="V229" s="143">
        <f t="shared" si="312"/>
        <v>-2.8421709430404007E-13</v>
      </c>
      <c r="W229" s="143">
        <f t="shared" si="313"/>
        <v>7.4107386893729199E-15</v>
      </c>
      <c r="X229" s="143">
        <f t="shared" si="314"/>
        <v>2.1788126858268697E-14</v>
      </c>
      <c r="Y229" s="143">
        <f t="shared" si="315"/>
        <v>-1.124100812432971E-15</v>
      </c>
      <c r="Z229" s="143">
        <f t="shared" si="316"/>
        <v>1.3877787807814457E-16</v>
      </c>
      <c r="AA229" s="143">
        <f t="shared" si="317"/>
        <v>0</v>
      </c>
    </row>
    <row r="230" spans="1:27" outlineLevel="1" x14ac:dyDescent="0.25">
      <c r="A230" t="s">
        <v>100</v>
      </c>
      <c r="B230" s="137">
        <f t="shared" ref="B230:L230" si="370">B111*B186/100</f>
        <v>5.2199999999999989</v>
      </c>
      <c r="C230" s="137">
        <f t="shared" si="370"/>
        <v>2.7762042923209069</v>
      </c>
      <c r="D230" s="137">
        <f t="shared" si="370"/>
        <v>6.2611956627202786E-2</v>
      </c>
      <c r="E230" s="137">
        <f t="shared" si="370"/>
        <v>0.41301364346282571</v>
      </c>
      <c r="F230" s="137">
        <f t="shared" si="370"/>
        <v>0.70765979984399041</v>
      </c>
      <c r="G230" s="137">
        <f t="shared" si="370"/>
        <v>3.5637682497809291E-2</v>
      </c>
      <c r="H230" s="137">
        <f t="shared" si="370"/>
        <v>1.4793449182963752</v>
      </c>
      <c r="I230" s="137">
        <f t="shared" si="370"/>
        <v>7.4499674157859672E-2</v>
      </c>
      <c r="J230" s="137">
        <f t="shared" si="370"/>
        <v>1.1655356153372443</v>
      </c>
      <c r="K230" s="137">
        <f t="shared" si="370"/>
        <v>1.4230955010240012</v>
      </c>
      <c r="L230" s="137">
        <f t="shared" si="370"/>
        <v>-7.1412081520193849E-2</v>
      </c>
      <c r="M230" s="137">
        <f t="shared" si="310"/>
        <v>-0.25755988568675692</v>
      </c>
      <c r="N230" s="137">
        <f t="shared" ref="N230:U230" si="371">N111*N186/100</f>
        <v>0</v>
      </c>
      <c r="O230" s="137">
        <f t="shared" si="371"/>
        <v>5.2200000000000264</v>
      </c>
      <c r="P230" s="137">
        <f t="shared" si="371"/>
        <v>5.5489719672069864</v>
      </c>
      <c r="Q230" s="137">
        <f t="shared" si="371"/>
        <v>2.8388162489481168</v>
      </c>
      <c r="R230" s="137">
        <f t="shared" si="371"/>
        <v>3.2518298924109321</v>
      </c>
      <c r="S230" s="137">
        <f t="shared" si="371"/>
        <v>2.2971420747960387</v>
      </c>
      <c r="T230" s="137">
        <f t="shared" si="371"/>
        <v>0.74329748234179971</v>
      </c>
      <c r="U230" s="137">
        <f t="shared" si="371"/>
        <v>1.5538445924542352</v>
      </c>
      <c r="V230" s="143">
        <f t="shared" si="312"/>
        <v>2.7533531010703882E-14</v>
      </c>
      <c r="W230" s="143">
        <f t="shared" si="313"/>
        <v>7.0776717819853729E-15</v>
      </c>
      <c r="X230" s="143">
        <f t="shared" si="314"/>
        <v>-3.2751579226442118E-15</v>
      </c>
      <c r="Y230" s="143">
        <f t="shared" si="315"/>
        <v>4.1772141301521515E-15</v>
      </c>
      <c r="Z230" s="143">
        <f t="shared" si="316"/>
        <v>0</v>
      </c>
      <c r="AA230" s="143">
        <f t="shared" si="317"/>
        <v>4.0245584642661925E-16</v>
      </c>
    </row>
    <row r="231" spans="1:27" x14ac:dyDescent="0.25">
      <c r="A231" s="115">
        <v>2022</v>
      </c>
      <c r="B231" s="140">
        <f t="shared" ref="B231:L231" si="372">B112*B187/100</f>
        <v>5.0863397619101107</v>
      </c>
      <c r="C231" s="140">
        <f t="shared" si="372"/>
        <v>2.5421980602727414</v>
      </c>
      <c r="D231" s="140">
        <f t="shared" si="372"/>
        <v>5.748700695505906E-2</v>
      </c>
      <c r="E231" s="140">
        <f t="shared" si="372"/>
        <v>0.27734468760221387</v>
      </c>
      <c r="F231" s="140">
        <f t="shared" si="372"/>
        <v>0.73237713338411936</v>
      </c>
      <c r="G231" s="140">
        <f t="shared" si="372"/>
        <v>4.2851081443198956E-2</v>
      </c>
      <c r="H231" s="140">
        <f t="shared" si="372"/>
        <v>0.98246841074571289</v>
      </c>
      <c r="I231" s="140">
        <f t="shared" si="372"/>
        <v>5.9155837422236977E-2</v>
      </c>
      <c r="J231" s="140">
        <f t="shared" si="372"/>
        <v>1.5583910694553971</v>
      </c>
      <c r="K231" s="140">
        <f t="shared" si="372"/>
        <v>1.4290393270887634</v>
      </c>
      <c r="L231" s="140">
        <f t="shared" si="372"/>
        <v>0.26310580171788855</v>
      </c>
      <c r="M231" s="140">
        <f t="shared" si="310"/>
        <v>0.12935174236663372</v>
      </c>
      <c r="N231" s="140">
        <f t="shared" ref="N231:U231" si="373">N112*N187/100</f>
        <v>0</v>
      </c>
      <c r="O231" s="140">
        <f t="shared" si="373"/>
        <v>5.086339761909815</v>
      </c>
      <c r="P231" s="140">
        <f t="shared" si="373"/>
        <v>4.6938822178252879</v>
      </c>
      <c r="Q231" s="140">
        <f t="shared" si="373"/>
        <v>2.599685067227794</v>
      </c>
      <c r="R231" s="140">
        <f t="shared" si="373"/>
        <v>2.8770297548300086</v>
      </c>
      <c r="S231" s="140">
        <f t="shared" si="373"/>
        <v>1.8168524629952716</v>
      </c>
      <c r="T231" s="140">
        <f t="shared" si="373"/>
        <v>0.77522821482731841</v>
      </c>
      <c r="U231" s="140">
        <f t="shared" si="373"/>
        <v>1.0416242481679558</v>
      </c>
      <c r="V231" s="143">
        <f t="shared" si="312"/>
        <v>-2.957634137601417E-13</v>
      </c>
      <c r="W231" s="143">
        <f t="shared" si="313"/>
        <v>-6.4601102245376296E-15</v>
      </c>
      <c r="X231" s="143">
        <f t="shared" si="314"/>
        <v>-5.773159728050814E-15</v>
      </c>
      <c r="Y231" s="143">
        <f t="shared" si="315"/>
        <v>3.3098523921637479E-15</v>
      </c>
      <c r="Z231" s="143">
        <f t="shared" si="316"/>
        <v>9.0205620750793969E-17</v>
      </c>
      <c r="AA231" s="143">
        <f t="shared" si="317"/>
        <v>5.9743876512641236E-15</v>
      </c>
    </row>
    <row r="232" spans="1:27" outlineLevel="1" x14ac:dyDescent="0.25">
      <c r="A232" t="s">
        <v>302</v>
      </c>
      <c r="B232" s="137">
        <f t="shared" ref="B232:L232" si="374">B113*B188/100</f>
        <v>5.25</v>
      </c>
      <c r="C232" s="137">
        <f t="shared" si="374"/>
        <v>2.764875618721145</v>
      </c>
      <c r="D232" s="137">
        <f t="shared" si="374"/>
        <v>0.10653095815032609</v>
      </c>
      <c r="E232" s="137">
        <f t="shared" si="374"/>
        <v>0.23315448076280351</v>
      </c>
      <c r="F232" s="137">
        <f t="shared" si="374"/>
        <v>0.80069948904785138</v>
      </c>
      <c r="G232" s="137">
        <f t="shared" si="374"/>
        <v>4.3311019995401739E-2</v>
      </c>
      <c r="H232" s="137">
        <f t="shared" si="374"/>
        <v>1.5873413528347109</v>
      </c>
      <c r="I232" s="137">
        <f t="shared" si="374"/>
        <v>8.5861642242221661E-2</v>
      </c>
      <c r="J232" s="137">
        <f t="shared" si="374"/>
        <v>1.437134486936043</v>
      </c>
      <c r="K232" s="137">
        <f t="shared" si="374"/>
        <v>1.5616632000998203</v>
      </c>
      <c r="L232" s="137">
        <f t="shared" si="374"/>
        <v>-0.24724584859069473</v>
      </c>
      <c r="M232" s="137">
        <f t="shared" si="310"/>
        <v>-0.12452871316377734</v>
      </c>
      <c r="N232" s="137">
        <f t="shared" ref="N232:U232" si="375">N113*N188/100</f>
        <v>0</v>
      </c>
      <c r="O232" s="137">
        <f t="shared" si="375"/>
        <v>5.2500000000000284</v>
      </c>
      <c r="P232" s="137">
        <f t="shared" si="375"/>
        <v>5.6217745617544539</v>
      </c>
      <c r="Q232" s="137">
        <f t="shared" si="375"/>
        <v>2.8714065768714847</v>
      </c>
      <c r="R232" s="137">
        <f t="shared" si="375"/>
        <v>3.1045610576342786</v>
      </c>
      <c r="S232" s="137">
        <f t="shared" si="375"/>
        <v>2.5172135041201824</v>
      </c>
      <c r="T232" s="137">
        <f t="shared" si="375"/>
        <v>0.84401050904325059</v>
      </c>
      <c r="U232" s="137">
        <f t="shared" si="375"/>
        <v>1.6732029950769325</v>
      </c>
      <c r="V232" s="143">
        <f t="shared" ref="V232:V236" si="376">O232-B232</f>
        <v>2.8421709430404007E-14</v>
      </c>
      <c r="W232" s="143">
        <f t="shared" ref="W232:W236" si="377">Q232-C232-D232</f>
        <v>1.3655743202889425E-14</v>
      </c>
      <c r="X232" s="143">
        <f t="shared" ref="X232:X236" si="378">R232-C232-D232-E232</f>
        <v>4.0245584642661925E-15</v>
      </c>
      <c r="Y232" s="143">
        <f t="shared" ref="Y232:Y236" si="379">S232-F232-G232-H232-I232</f>
        <v>-3.1780134079895106E-15</v>
      </c>
      <c r="Z232" s="143">
        <f t="shared" ref="Z232:Z236" si="380">T232-F232-G232</f>
        <v>-2.5257573810222311E-15</v>
      </c>
      <c r="AA232" s="143">
        <f t="shared" ref="AA232:AA236" si="381">U232-H232-I232</f>
        <v>0</v>
      </c>
    </row>
    <row r="233" spans="1:27" outlineLevel="1" x14ac:dyDescent="0.25">
      <c r="A233" t="s">
        <v>303</v>
      </c>
      <c r="B233" s="137">
        <f t="shared" ref="B233:L233" si="382">B114*B189/100</f>
        <v>5.2599999999999909</v>
      </c>
      <c r="C233" s="137">
        <f t="shared" si="382"/>
        <v>2.7569604584954828</v>
      </c>
      <c r="D233" s="137">
        <f t="shared" si="382"/>
        <v>9.5355289429387202E-2</v>
      </c>
      <c r="E233" s="137">
        <f t="shared" si="382"/>
        <v>0.23603622157755988</v>
      </c>
      <c r="F233" s="137">
        <f t="shared" si="382"/>
        <v>0.7555667999303427</v>
      </c>
      <c r="G233" s="137">
        <f t="shared" si="382"/>
        <v>4.5757664225781314E-2</v>
      </c>
      <c r="H233" s="137">
        <f t="shared" si="382"/>
        <v>1.5935570738861946</v>
      </c>
      <c r="I233" s="137">
        <f t="shared" si="382"/>
        <v>9.6506952817711877E-2</v>
      </c>
      <c r="J233" s="137">
        <f t="shared" si="382"/>
        <v>1.4264338022617722</v>
      </c>
      <c r="K233" s="137">
        <f t="shared" si="382"/>
        <v>1.5344518361053738</v>
      </c>
      <c r="L233" s="137">
        <f t="shared" si="382"/>
        <v>-0.21172242651887177</v>
      </c>
      <c r="M233" s="137">
        <f t="shared" si="310"/>
        <v>-0.10801803384360165</v>
      </c>
      <c r="N233" s="137">
        <f t="shared" ref="N233:U233" si="383">N114*N189/100</f>
        <v>0</v>
      </c>
      <c r="O233" s="137">
        <f t="shared" si="383"/>
        <v>5.2599999999999909</v>
      </c>
      <c r="P233" s="137">
        <f t="shared" si="383"/>
        <v>5.5797404603624656</v>
      </c>
      <c r="Q233" s="137">
        <f t="shared" si="383"/>
        <v>2.8523157479248691</v>
      </c>
      <c r="R233" s="137">
        <f t="shared" si="383"/>
        <v>3.0883519695024266</v>
      </c>
      <c r="S233" s="137">
        <f t="shared" si="383"/>
        <v>2.4913884908600377</v>
      </c>
      <c r="T233" s="137">
        <f t="shared" si="383"/>
        <v>0.80132446415612391</v>
      </c>
      <c r="U233" s="137">
        <f t="shared" si="383"/>
        <v>1.6900640267039067</v>
      </c>
      <c r="V233" s="143">
        <f t="shared" si="376"/>
        <v>0</v>
      </c>
      <c r="W233" s="143">
        <f t="shared" si="377"/>
        <v>-8.8817841970012523E-16</v>
      </c>
      <c r="X233" s="143">
        <f t="shared" si="378"/>
        <v>-3.219646771412954E-15</v>
      </c>
      <c r="Y233" s="143">
        <f t="shared" si="379"/>
        <v>7.049916206369744E-15</v>
      </c>
      <c r="Z233" s="143">
        <f t="shared" si="380"/>
        <v>-1.1102230246251565E-16</v>
      </c>
      <c r="AA233" s="143">
        <f t="shared" si="381"/>
        <v>1.6653345369377348E-16</v>
      </c>
    </row>
    <row r="234" spans="1:27" outlineLevel="1" x14ac:dyDescent="0.25">
      <c r="A234" t="s">
        <v>304</v>
      </c>
      <c r="B234" s="137">
        <f t="shared" ref="B234:L234" si="384">B115*B190/100</f>
        <v>5.309999999999989</v>
      </c>
      <c r="C234" s="137">
        <f t="shared" si="384"/>
        <v>2.7870250016088871</v>
      </c>
      <c r="D234" s="137">
        <f t="shared" si="384"/>
        <v>8.4075549809695047E-2</v>
      </c>
      <c r="E234" s="137">
        <f t="shared" si="384"/>
        <v>0.16331532728121842</v>
      </c>
      <c r="F234" s="137">
        <f t="shared" si="384"/>
        <v>0.80149806301234738</v>
      </c>
      <c r="G234" s="137">
        <f t="shared" si="384"/>
        <v>5.8083451127458094E-2</v>
      </c>
      <c r="H234" s="137">
        <f t="shared" si="384"/>
        <v>1.7080993203138477</v>
      </c>
      <c r="I234" s="137">
        <f t="shared" si="384"/>
        <v>0.12378358472809557</v>
      </c>
      <c r="J234" s="137">
        <f t="shared" si="384"/>
        <v>1.576455690335228</v>
      </c>
      <c r="K234" s="137">
        <f t="shared" si="384"/>
        <v>1.7417767777102788</v>
      </c>
      <c r="L234" s="137">
        <f t="shared" si="384"/>
        <v>-0.25055921050648428</v>
      </c>
      <c r="M234" s="137">
        <f t="shared" si="310"/>
        <v>-0.1653210873750508</v>
      </c>
      <c r="N234" s="137">
        <f t="shared" ref="N234:U234" si="385">N115*N190/100</f>
        <v>0</v>
      </c>
      <c r="O234" s="137">
        <f t="shared" si="385"/>
        <v>5.309999999999989</v>
      </c>
      <c r="P234" s="137">
        <f t="shared" si="385"/>
        <v>5.7258802978815284</v>
      </c>
      <c r="Q234" s="137">
        <f t="shared" si="385"/>
        <v>2.8711005514185706</v>
      </c>
      <c r="R234" s="137">
        <f t="shared" si="385"/>
        <v>3.0344158786997921</v>
      </c>
      <c r="S234" s="137">
        <f t="shared" si="385"/>
        <v>2.6914644191817469</v>
      </c>
      <c r="T234" s="137">
        <f t="shared" si="385"/>
        <v>0.85958151413980532</v>
      </c>
      <c r="U234" s="137">
        <f t="shared" si="385"/>
        <v>1.8318829050419436</v>
      </c>
      <c r="V234" s="143">
        <f t="shared" si="376"/>
        <v>0</v>
      </c>
      <c r="W234" s="143">
        <f t="shared" si="377"/>
        <v>-1.1587952819525071E-14</v>
      </c>
      <c r="X234" s="143">
        <f t="shared" si="378"/>
        <v>-8.4654505627668186E-15</v>
      </c>
      <c r="Y234" s="143">
        <f t="shared" si="379"/>
        <v>-1.8735013540549517E-15</v>
      </c>
      <c r="Z234" s="143">
        <f t="shared" si="380"/>
        <v>-1.5265566588595902E-16</v>
      </c>
      <c r="AA234" s="143">
        <f t="shared" si="381"/>
        <v>3.4694469519536142E-16</v>
      </c>
    </row>
    <row r="235" spans="1:27" outlineLevel="1" x14ac:dyDescent="0.25">
      <c r="A235" t="s">
        <v>305</v>
      </c>
      <c r="B235" s="137">
        <f t="shared" ref="B235:L235" si="386">B116*B191/100</f>
        <v>5.1400000000000148</v>
      </c>
      <c r="C235" s="137">
        <f t="shared" si="386"/>
        <v>2.7074545914955128</v>
      </c>
      <c r="D235" s="137">
        <f t="shared" si="386"/>
        <v>9.9429430204149571E-2</v>
      </c>
      <c r="E235" s="137">
        <f t="shared" si="386"/>
        <v>0.14823129675870361</v>
      </c>
      <c r="F235" s="137">
        <f t="shared" si="386"/>
        <v>0.81054312872765932</v>
      </c>
      <c r="G235" s="137">
        <f t="shared" si="386"/>
        <v>4.0818877487099697E-2</v>
      </c>
      <c r="H235" s="137">
        <f t="shared" si="386"/>
        <v>1.7791823432559226</v>
      </c>
      <c r="I235" s="137">
        <f t="shared" si="386"/>
        <v>8.9599459328678938E-2</v>
      </c>
      <c r="J235" s="137">
        <f t="shared" si="386"/>
        <v>1.7312103061025508</v>
      </c>
      <c r="K235" s="137">
        <f t="shared" si="386"/>
        <v>1.8376548962305586</v>
      </c>
      <c r="L235" s="137">
        <f t="shared" si="386"/>
        <v>-0.42881453712971762</v>
      </c>
      <c r="M235" s="137">
        <f t="shared" si="310"/>
        <v>-0.10644459012800778</v>
      </c>
      <c r="N235" s="137">
        <f t="shared" ref="N235:U235" si="387">N116*N191/100</f>
        <v>0</v>
      </c>
      <c r="O235" s="137">
        <f t="shared" si="387"/>
        <v>5.139999999999973</v>
      </c>
      <c r="P235" s="137">
        <f t="shared" si="387"/>
        <v>5.6752591272577204</v>
      </c>
      <c r="Q235" s="137">
        <f t="shared" si="387"/>
        <v>2.8068840216996551</v>
      </c>
      <c r="R235" s="137">
        <f t="shared" si="387"/>
        <v>2.9551153184583514</v>
      </c>
      <c r="S235" s="137">
        <f t="shared" si="387"/>
        <v>2.7201438087993655</v>
      </c>
      <c r="T235" s="137">
        <f t="shared" si="387"/>
        <v>0.85136200621475877</v>
      </c>
      <c r="U235" s="137">
        <f t="shared" si="387"/>
        <v>1.8687818025846079</v>
      </c>
      <c r="V235" s="143">
        <f t="shared" si="376"/>
        <v>-4.1744385725905886E-14</v>
      </c>
      <c r="W235" s="143">
        <f t="shared" si="377"/>
        <v>-7.2719608112947753E-15</v>
      </c>
      <c r="X235" s="143">
        <f t="shared" si="378"/>
        <v>-1.4599432773820809E-14</v>
      </c>
      <c r="Y235" s="143">
        <f t="shared" si="379"/>
        <v>5.0237591864288333E-15</v>
      </c>
      <c r="Z235" s="143">
        <f t="shared" si="380"/>
        <v>-2.4980018054066022E-16</v>
      </c>
      <c r="AA235" s="143">
        <f t="shared" si="381"/>
        <v>6.3560268159790212E-15</v>
      </c>
    </row>
    <row r="236" spans="1:27" x14ac:dyDescent="0.25">
      <c r="A236" s="115">
        <v>2023</v>
      </c>
      <c r="B236" s="140">
        <f t="shared" ref="B236:L236" si="388">B117*B192/100</f>
        <v>5.2395488546415265</v>
      </c>
      <c r="C236" s="140">
        <f t="shared" si="388"/>
        <v>2.7538135812213262</v>
      </c>
      <c r="D236" s="140">
        <f t="shared" si="388"/>
        <v>9.6218090631707054E-2</v>
      </c>
      <c r="E236" s="140">
        <f t="shared" si="388"/>
        <v>0.1943649298141911</v>
      </c>
      <c r="F236" s="140">
        <f t="shared" si="388"/>
        <v>0.7921679366840978</v>
      </c>
      <c r="G236" s="140">
        <f t="shared" si="388"/>
        <v>4.7035971631276777E-2</v>
      </c>
      <c r="H236" s="140">
        <f t="shared" si="388"/>
        <v>1.6687377207114571</v>
      </c>
      <c r="I236" s="140">
        <f t="shared" si="388"/>
        <v>9.9109926027049225E-2</v>
      </c>
      <c r="J236" s="140">
        <f t="shared" si="388"/>
        <v>1.5452281984670544</v>
      </c>
      <c r="K236" s="140">
        <f t="shared" si="388"/>
        <v>1.6713687908108077</v>
      </c>
      <c r="L236" s="140">
        <f t="shared" si="388"/>
        <v>-0.28575870973582679</v>
      </c>
      <c r="M236" s="140">
        <f t="shared" si="310"/>
        <v>-0.1261405923437533</v>
      </c>
      <c r="N236" s="140">
        <f t="shared" ref="N236:U236" si="389">N117*N192/100</f>
        <v>0</v>
      </c>
      <c r="O236" s="140">
        <f t="shared" si="389"/>
        <v>5.2395488546415274</v>
      </c>
      <c r="P236" s="140">
        <f t="shared" si="389"/>
        <v>5.6514481567210941</v>
      </c>
      <c r="Q236" s="140">
        <f t="shared" si="389"/>
        <v>2.850031671853035</v>
      </c>
      <c r="R236" s="140">
        <f t="shared" si="389"/>
        <v>3.044396601667223</v>
      </c>
      <c r="S236" s="140">
        <f t="shared" si="389"/>
        <v>2.6070515550538769</v>
      </c>
      <c r="T236" s="140">
        <f t="shared" si="389"/>
        <v>0.83920390831537572</v>
      </c>
      <c r="U236" s="140">
        <f t="shared" si="389"/>
        <v>1.7678476467384991</v>
      </c>
      <c r="V236" s="143">
        <f t="shared" si="376"/>
        <v>0</v>
      </c>
      <c r="W236" s="143">
        <f t="shared" si="377"/>
        <v>1.6653345369377348E-15</v>
      </c>
      <c r="X236" s="143">
        <f t="shared" si="378"/>
        <v>-1.3600232051658168E-15</v>
      </c>
      <c r="Y236" s="143">
        <f t="shared" si="379"/>
        <v>-4.0661918276896358E-15</v>
      </c>
      <c r="Z236" s="143">
        <f t="shared" si="380"/>
        <v>1.1518563880485999E-15</v>
      </c>
      <c r="AA236" s="143">
        <f t="shared" si="381"/>
        <v>-7.1748162966400741E-15</v>
      </c>
    </row>
  </sheetData>
  <pageMargins left="0.7" right="0.7" top="0.75" bottom="0.75" header="0.3" footer="0.3"/>
  <pageSetup orientation="portrait" r:id="rId1"/>
  <ignoredErrors>
    <ignoredError sqref="N32 L32 O158:O192 M206:M23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G85"/>
  <sheetViews>
    <sheetView topLeftCell="A61" zoomScale="85" zoomScaleNormal="85" workbookViewId="0">
      <selection activeCell="B3" sqref="B3:U42"/>
    </sheetView>
  </sheetViews>
  <sheetFormatPr defaultRowHeight="15" x14ac:dyDescent="0.25"/>
  <cols>
    <col min="2" max="2" width="11.5703125" bestFit="1" customWidth="1"/>
    <col min="3" max="3" width="10.5703125" bestFit="1" customWidth="1"/>
    <col min="4" max="6" width="9" bestFit="1" customWidth="1"/>
    <col min="7" max="7" width="8" bestFit="1" customWidth="1"/>
    <col min="8" max="8" width="10.5703125" bestFit="1" customWidth="1"/>
    <col min="9" max="9" width="9" bestFit="1" customWidth="1"/>
    <col min="10" max="11" width="10.5703125" bestFit="1" customWidth="1"/>
    <col min="12" max="12" width="9.7109375" bestFit="1" customWidth="1"/>
    <col min="13" max="13" width="2.28515625" customWidth="1"/>
    <col min="14" max="14" width="9" bestFit="1" customWidth="1"/>
    <col min="15" max="15" width="12.42578125" bestFit="1" customWidth="1"/>
    <col min="16" max="16" width="11.5703125" bestFit="1" customWidth="1"/>
    <col min="17" max="19" width="10.5703125" bestFit="1" customWidth="1"/>
    <col min="20" max="20" width="9" customWidth="1"/>
    <col min="21" max="21" width="10.5703125" bestFit="1" customWidth="1"/>
    <col min="22" max="22" width="10.5703125" customWidth="1"/>
    <col min="25" max="26" width="10.5703125" bestFit="1" customWidth="1"/>
    <col min="35" max="35" width="9.7109375" bestFit="1" customWidth="1"/>
    <col min="37" max="37" width="12.42578125" bestFit="1" customWidth="1"/>
    <col min="38" max="42" width="10.5703125" bestFit="1" customWidth="1"/>
    <col min="56" max="56" width="10.28515625" bestFit="1" customWidth="1"/>
    <col min="77" max="77" width="9.5703125" bestFit="1" customWidth="1"/>
  </cols>
  <sheetData>
    <row r="1" spans="1:85" x14ac:dyDescent="0.25">
      <c r="B1" s="187" t="s">
        <v>210</v>
      </c>
      <c r="C1" s="187" t="s">
        <v>311</v>
      </c>
    </row>
    <row r="2" spans="1:85" x14ac:dyDescent="0.25">
      <c r="A2" s="195"/>
      <c r="B2" s="196" t="s">
        <v>54</v>
      </c>
      <c r="C2" s="196" t="s">
        <v>55</v>
      </c>
      <c r="D2" s="196" t="s">
        <v>56</v>
      </c>
      <c r="E2" s="196" t="s">
        <v>57</v>
      </c>
      <c r="F2" s="196" t="s">
        <v>58</v>
      </c>
      <c r="G2" s="196" t="s">
        <v>59</v>
      </c>
      <c r="H2" s="196" t="s">
        <v>60</v>
      </c>
      <c r="I2" s="196" t="s">
        <v>61</v>
      </c>
      <c r="J2" s="196" t="s">
        <v>62</v>
      </c>
      <c r="K2" s="196" t="s">
        <v>63</v>
      </c>
      <c r="L2" s="196" t="s">
        <v>102</v>
      </c>
      <c r="M2" s="195"/>
      <c r="N2" s="196" t="s">
        <v>103</v>
      </c>
      <c r="O2" s="196" t="s">
        <v>104</v>
      </c>
      <c r="P2" s="196" t="s">
        <v>105</v>
      </c>
      <c r="Q2" s="196" t="s">
        <v>106</v>
      </c>
      <c r="R2" s="196" t="s">
        <v>107</v>
      </c>
      <c r="S2" s="196" t="s">
        <v>108</v>
      </c>
      <c r="T2" s="196" t="s">
        <v>109</v>
      </c>
      <c r="U2" s="196" t="s">
        <v>110</v>
      </c>
      <c r="V2" s="115"/>
      <c r="X2" s="191" t="s">
        <v>101</v>
      </c>
      <c r="Y2" s="196" t="s">
        <v>54</v>
      </c>
      <c r="Z2" s="196" t="s">
        <v>55</v>
      </c>
      <c r="AA2" s="196" t="s">
        <v>56</v>
      </c>
      <c r="AB2" s="196" t="s">
        <v>57</v>
      </c>
      <c r="AC2" s="196" t="s">
        <v>58</v>
      </c>
      <c r="AD2" s="196" t="s">
        <v>59</v>
      </c>
      <c r="AE2" s="196" t="s">
        <v>60</v>
      </c>
      <c r="AF2" s="196" t="s">
        <v>61</v>
      </c>
      <c r="AG2" s="196" t="s">
        <v>62</v>
      </c>
      <c r="AH2" s="196" t="s">
        <v>63</v>
      </c>
      <c r="AI2" s="196" t="s">
        <v>102</v>
      </c>
      <c r="AJ2" s="196" t="s">
        <v>103</v>
      </c>
      <c r="AK2" s="196" t="s">
        <v>104</v>
      </c>
      <c r="AL2" s="196" t="s">
        <v>105</v>
      </c>
      <c r="AM2" s="196" t="s">
        <v>106</v>
      </c>
      <c r="AN2" s="196" t="s">
        <v>107</v>
      </c>
      <c r="AO2" s="196" t="s">
        <v>108</v>
      </c>
      <c r="AP2" s="196" t="s">
        <v>109</v>
      </c>
      <c r="AQ2" s="196" t="s">
        <v>110</v>
      </c>
      <c r="AS2" s="191" t="s">
        <v>212</v>
      </c>
      <c r="AT2" s="196" t="s">
        <v>54</v>
      </c>
      <c r="AU2" s="196" t="s">
        <v>55</v>
      </c>
      <c r="AV2" s="196" t="s">
        <v>56</v>
      </c>
      <c r="AW2" s="196" t="s">
        <v>57</v>
      </c>
      <c r="AX2" s="196" t="s">
        <v>58</v>
      </c>
      <c r="AY2" s="196" t="s">
        <v>59</v>
      </c>
      <c r="AZ2" s="196" t="s">
        <v>60</v>
      </c>
      <c r="BA2" s="196" t="s">
        <v>61</v>
      </c>
      <c r="BB2" s="196" t="s">
        <v>62</v>
      </c>
      <c r="BC2" s="196" t="s">
        <v>63</v>
      </c>
      <c r="BD2" s="196" t="s">
        <v>102</v>
      </c>
      <c r="BE2" s="196" t="s">
        <v>103</v>
      </c>
      <c r="BF2" s="196" t="s">
        <v>104</v>
      </c>
      <c r="BG2" s="196" t="s">
        <v>105</v>
      </c>
      <c r="BH2" s="196" t="s">
        <v>106</v>
      </c>
      <c r="BI2" s="196" t="s">
        <v>107</v>
      </c>
      <c r="BJ2" s="196" t="s">
        <v>108</v>
      </c>
      <c r="BK2" s="196" t="s">
        <v>109</v>
      </c>
      <c r="BL2" s="196" t="s">
        <v>110</v>
      </c>
      <c r="BN2" s="191" t="s">
        <v>213</v>
      </c>
      <c r="BO2" s="196" t="s">
        <v>54</v>
      </c>
      <c r="BP2" s="196" t="s">
        <v>55</v>
      </c>
      <c r="BQ2" s="196" t="s">
        <v>56</v>
      </c>
      <c r="BR2" s="196" t="s">
        <v>57</v>
      </c>
      <c r="BS2" s="196" t="s">
        <v>58</v>
      </c>
      <c r="BT2" s="196" t="s">
        <v>59</v>
      </c>
      <c r="BU2" s="196" t="s">
        <v>60</v>
      </c>
      <c r="BV2" s="196" t="s">
        <v>61</v>
      </c>
      <c r="BW2" s="196" t="s">
        <v>62</v>
      </c>
      <c r="BX2" s="196" t="s">
        <v>63</v>
      </c>
      <c r="BY2" s="196" t="s">
        <v>102</v>
      </c>
      <c r="BZ2" s="196" t="s">
        <v>103</v>
      </c>
      <c r="CA2" s="196" t="s">
        <v>104</v>
      </c>
      <c r="CB2" s="196" t="s">
        <v>105</v>
      </c>
      <c r="CC2" s="196" t="s">
        <v>106</v>
      </c>
      <c r="CD2" s="196" t="s">
        <v>107</v>
      </c>
      <c r="CE2" s="196" t="s">
        <v>108</v>
      </c>
      <c r="CF2" s="196" t="s">
        <v>109</v>
      </c>
      <c r="CG2" s="196" t="s">
        <v>110</v>
      </c>
    </row>
    <row r="3" spans="1:85" x14ac:dyDescent="0.25">
      <c r="A3" s="197" t="s">
        <v>73</v>
      </c>
      <c r="B3" s="192">
        <v>2264721</v>
      </c>
      <c r="C3" s="192">
        <v>1247309.5224454</v>
      </c>
      <c r="D3" s="192">
        <v>25126.245482359998</v>
      </c>
      <c r="E3" s="192">
        <v>138468.21276220999</v>
      </c>
      <c r="F3" s="192">
        <v>171205.000668222</v>
      </c>
      <c r="G3" s="192">
        <v>9908.2682054679008</v>
      </c>
      <c r="H3" s="192">
        <v>514686.54798889701</v>
      </c>
      <c r="I3" s="192">
        <v>29786.8189557326</v>
      </c>
      <c r="J3" s="192">
        <v>483046.66476876999</v>
      </c>
      <c r="K3" s="192">
        <v>443518.14315159002</v>
      </c>
      <c r="L3" s="192">
        <v>53056.15</v>
      </c>
      <c r="M3" s="192"/>
      <c r="N3" s="192">
        <v>35645.711874530003</v>
      </c>
      <c r="O3" s="192">
        <v>2264720.9999999995</v>
      </c>
      <c r="P3" s="192">
        <v>2136490.6165082897</v>
      </c>
      <c r="Q3" s="192">
        <v>1272435.76792776</v>
      </c>
      <c r="R3" s="192">
        <v>1410903.9806899701</v>
      </c>
      <c r="S3" s="192">
        <v>725586.63581831951</v>
      </c>
      <c r="T3" s="192">
        <v>181113.2688736899</v>
      </c>
      <c r="U3" s="192">
        <v>544473.36694462958</v>
      </c>
      <c r="V3" s="188"/>
      <c r="X3" s="197" t="s">
        <v>73</v>
      </c>
      <c r="Y3" s="201">
        <f t="shared" ref="Y3:AI6" si="0">B3</f>
        <v>2264721</v>
      </c>
      <c r="Z3" s="201">
        <f t="shared" si="0"/>
        <v>1247309.5224454</v>
      </c>
      <c r="AA3" s="201">
        <f t="shared" si="0"/>
        <v>25126.245482359998</v>
      </c>
      <c r="AB3" s="201">
        <f t="shared" si="0"/>
        <v>138468.21276220999</v>
      </c>
      <c r="AC3" s="201">
        <f t="shared" si="0"/>
        <v>171205.000668222</v>
      </c>
      <c r="AD3" s="201">
        <f t="shared" si="0"/>
        <v>9908.2682054679008</v>
      </c>
      <c r="AE3" s="201">
        <f t="shared" si="0"/>
        <v>514686.54798889701</v>
      </c>
      <c r="AF3" s="201">
        <f t="shared" si="0"/>
        <v>29786.8189557326</v>
      </c>
      <c r="AG3" s="201">
        <f t="shared" si="0"/>
        <v>483046.66476876999</v>
      </c>
      <c r="AH3" s="201">
        <f t="shared" si="0"/>
        <v>443518.14315159002</v>
      </c>
      <c r="AI3" s="201">
        <f t="shared" si="0"/>
        <v>53056.15</v>
      </c>
      <c r="AJ3" s="201">
        <f>N3</f>
        <v>35645.711874530003</v>
      </c>
      <c r="AK3" s="201">
        <f t="shared" ref="AK3:AQ6" si="1">O3</f>
        <v>2264720.9999999995</v>
      </c>
      <c r="AL3" s="201">
        <f t="shared" si="1"/>
        <v>2136490.6165082897</v>
      </c>
      <c r="AM3" s="201">
        <f t="shared" si="1"/>
        <v>1272435.76792776</v>
      </c>
      <c r="AN3" s="201">
        <f t="shared" si="1"/>
        <v>1410903.9806899701</v>
      </c>
      <c r="AO3" s="201">
        <f t="shared" si="1"/>
        <v>725586.63581831951</v>
      </c>
      <c r="AP3" s="201">
        <f t="shared" si="1"/>
        <v>181113.2688736899</v>
      </c>
      <c r="AQ3" s="201">
        <f t="shared" si="1"/>
        <v>544473.36694462958</v>
      </c>
      <c r="AS3" s="197" t="s">
        <v>73</v>
      </c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201"/>
      <c r="BH3" s="201"/>
      <c r="BI3" s="201"/>
      <c r="BJ3" s="201"/>
      <c r="BK3" s="201"/>
      <c r="BL3" s="201"/>
      <c r="BN3" s="197" t="s">
        <v>73</v>
      </c>
      <c r="BO3" s="201"/>
      <c r="BP3" s="201"/>
      <c r="BQ3" s="201"/>
      <c r="BR3" s="201"/>
      <c r="BS3" s="201"/>
      <c r="BT3" s="201"/>
      <c r="BU3" s="201"/>
      <c r="BV3" s="201"/>
      <c r="BW3" s="201"/>
      <c r="BX3" s="201"/>
      <c r="BY3" s="201"/>
      <c r="BZ3" s="201"/>
      <c r="CA3" s="201"/>
      <c r="CB3" s="201"/>
      <c r="CC3" s="201"/>
      <c r="CD3" s="201"/>
      <c r="CE3" s="201"/>
      <c r="CF3" s="201"/>
      <c r="CG3" s="201"/>
    </row>
    <row r="4" spans="1:85" x14ac:dyDescent="0.25">
      <c r="A4" s="197" t="s">
        <v>74</v>
      </c>
      <c r="B4" s="192">
        <v>2355445</v>
      </c>
      <c r="C4" s="192">
        <v>1264230.0382617</v>
      </c>
      <c r="D4" s="192">
        <v>25759.707339510001</v>
      </c>
      <c r="E4" s="192">
        <v>187555.50146130001</v>
      </c>
      <c r="F4" s="192">
        <v>174592.78515159199</v>
      </c>
      <c r="G4" s="192">
        <v>16091.1683038874</v>
      </c>
      <c r="H4" s="192">
        <v>505630.57654534798</v>
      </c>
      <c r="I4" s="192">
        <v>46600.933135461099</v>
      </c>
      <c r="J4" s="192">
        <v>497198.62004065001</v>
      </c>
      <c r="K4" s="192">
        <v>455895.82294828998</v>
      </c>
      <c r="L4" s="192">
        <v>56147.8</v>
      </c>
      <c r="M4" s="192"/>
      <c r="N4" s="192">
        <v>37533.692708859999</v>
      </c>
      <c r="O4" s="192">
        <v>2355445.0000000186</v>
      </c>
      <c r="P4" s="192">
        <v>2220460.7101987987</v>
      </c>
      <c r="Q4" s="192">
        <v>1289989.74560121</v>
      </c>
      <c r="R4" s="192">
        <v>1477545.2470625101</v>
      </c>
      <c r="S4" s="192">
        <v>742915.46313628845</v>
      </c>
      <c r="T4" s="192">
        <v>190683.95345547938</v>
      </c>
      <c r="U4" s="192">
        <v>552231.5096808091</v>
      </c>
      <c r="V4" s="188"/>
      <c r="X4" s="197" t="s">
        <v>74</v>
      </c>
      <c r="Y4" s="201">
        <f t="shared" si="0"/>
        <v>2355445</v>
      </c>
      <c r="Z4" s="201">
        <f t="shared" si="0"/>
        <v>1264230.0382617</v>
      </c>
      <c r="AA4" s="201">
        <f t="shared" si="0"/>
        <v>25759.707339510001</v>
      </c>
      <c r="AB4" s="201">
        <f t="shared" si="0"/>
        <v>187555.50146130001</v>
      </c>
      <c r="AC4" s="201">
        <f t="shared" si="0"/>
        <v>174592.78515159199</v>
      </c>
      <c r="AD4" s="201">
        <f t="shared" si="0"/>
        <v>16091.1683038874</v>
      </c>
      <c r="AE4" s="201">
        <f t="shared" si="0"/>
        <v>505630.57654534798</v>
      </c>
      <c r="AF4" s="201">
        <f t="shared" si="0"/>
        <v>46600.933135461099</v>
      </c>
      <c r="AG4" s="201">
        <f t="shared" si="0"/>
        <v>497198.62004065001</v>
      </c>
      <c r="AH4" s="201">
        <f t="shared" si="0"/>
        <v>455895.82294828998</v>
      </c>
      <c r="AI4" s="201">
        <f t="shared" si="0"/>
        <v>56147.8</v>
      </c>
      <c r="AJ4" s="201">
        <f>N4</f>
        <v>37533.692708859999</v>
      </c>
      <c r="AK4" s="201">
        <f t="shared" si="1"/>
        <v>2355445.0000000186</v>
      </c>
      <c r="AL4" s="201">
        <f t="shared" si="1"/>
        <v>2220460.7101987987</v>
      </c>
      <c r="AM4" s="201">
        <f t="shared" si="1"/>
        <v>1289989.74560121</v>
      </c>
      <c r="AN4" s="201">
        <f t="shared" si="1"/>
        <v>1477545.2470625101</v>
      </c>
      <c r="AO4" s="201">
        <f t="shared" si="1"/>
        <v>742915.46313628845</v>
      </c>
      <c r="AP4" s="201">
        <f t="shared" si="1"/>
        <v>190683.95345547938</v>
      </c>
      <c r="AQ4" s="201">
        <f t="shared" si="1"/>
        <v>552231.5096808091</v>
      </c>
      <c r="AS4" s="197" t="s">
        <v>74</v>
      </c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1"/>
      <c r="BE4" s="201"/>
      <c r="BF4" s="201"/>
      <c r="BG4" s="201"/>
      <c r="BH4" s="201"/>
      <c r="BI4" s="201"/>
      <c r="BJ4" s="201"/>
      <c r="BK4" s="201"/>
      <c r="BL4" s="201"/>
      <c r="BN4" s="197" t="s">
        <v>74</v>
      </c>
      <c r="BO4" s="202">
        <f>Y4/Y3*100-100</f>
        <v>4.0059680640573276</v>
      </c>
      <c r="BP4" s="202">
        <f t="shared" ref="BP4:BP30" si="2">Z4/Z3*100-100</f>
        <v>1.3565611030633988</v>
      </c>
      <c r="BQ4" s="202">
        <f t="shared" ref="BQ4:BQ30" si="3">AA4/AA3*100-100</f>
        <v>2.5211162471318289</v>
      </c>
      <c r="BR4" s="202">
        <f t="shared" ref="BR4:BR30" si="4">AB4/AB3*100-100</f>
        <v>35.450221910054637</v>
      </c>
      <c r="BS4" s="202">
        <f t="shared" ref="BS4:BS30" si="5">AC4/AC3*100-100</f>
        <v>1.9787882772975536</v>
      </c>
      <c r="BT4" s="202">
        <f t="shared" ref="BT4:BT30" si="6">AD4/AD3*100-100</f>
        <v>62.401420411767333</v>
      </c>
      <c r="BU4" s="202">
        <f t="shared" ref="BU4:BU30" si="7">AE4/AE3*100-100</f>
        <v>-1.7595119746056298</v>
      </c>
      <c r="BV4" s="202">
        <f t="shared" ref="BV4:BV30" si="8">AF4/AF3*100-100</f>
        <v>56.448169926156368</v>
      </c>
      <c r="BW4" s="202">
        <f t="shared" ref="BW4:BW30" si="9">AG4/AG3*100-100</f>
        <v>2.9297283894206032</v>
      </c>
      <c r="BX4" s="202">
        <f t="shared" ref="BX4:BX30" si="10">AH4/AH3*100-100</f>
        <v>2.7907944664327715</v>
      </c>
      <c r="BY4" s="202">
        <f t="shared" ref="BY4:BY30" si="11">AI4/AI3*100-100</f>
        <v>5.8271284290322569</v>
      </c>
      <c r="BZ4" s="202">
        <f t="shared" ref="BZ4:BZ30" si="12">AJ4/AJ3*100-100</f>
        <v>5.2965160044370379</v>
      </c>
      <c r="CA4" s="202">
        <f t="shared" ref="CA4:CA30" si="13">AK4/AK3*100-100</f>
        <v>4.0059680640581803</v>
      </c>
      <c r="CB4" s="202">
        <f t="shared" ref="CB4:CB30" si="14">AL4/AL3*100-100</f>
        <v>3.9302814176522389</v>
      </c>
      <c r="CC4" s="202">
        <f t="shared" ref="CC4:CC30" si="15">AM4/AM3*100-100</f>
        <v>1.3795570759565834</v>
      </c>
      <c r="CD4" s="202">
        <f t="shared" ref="CD4:CD30" si="16">AN4/AN3*100-100</f>
        <v>4.7233027395635219</v>
      </c>
      <c r="CE4" s="202">
        <f t="shared" ref="CE4:CE30" si="17">AO4/AO3*100-100</f>
        <v>2.3882506185392174</v>
      </c>
      <c r="CF4" s="202">
        <f t="shared" ref="CF4:CF30" si="18">AP4/AP3*100-100</f>
        <v>5.2843641116456155</v>
      </c>
      <c r="CG4" s="202">
        <f t="shared" ref="CG4:CG30" si="19">AQ4/AQ3*100-100</f>
        <v>1.4248892980230039</v>
      </c>
    </row>
    <row r="5" spans="1:85" x14ac:dyDescent="0.25">
      <c r="A5" s="197" t="s">
        <v>75</v>
      </c>
      <c r="B5" s="192">
        <v>2429260.6</v>
      </c>
      <c r="C5" s="192">
        <v>1307794.2556453</v>
      </c>
      <c r="D5" s="192">
        <v>26858.45607049</v>
      </c>
      <c r="E5" s="192">
        <v>187162.02285278999</v>
      </c>
      <c r="F5" s="192">
        <v>180198.40586525999</v>
      </c>
      <c r="G5" s="192">
        <v>12537.5661335596</v>
      </c>
      <c r="H5" s="192">
        <v>538812.50183417904</v>
      </c>
      <c r="I5" s="192">
        <v>37488.663359130798</v>
      </c>
      <c r="J5" s="192">
        <v>474544.38687525998</v>
      </c>
      <c r="K5" s="192">
        <v>431267.72363707999</v>
      </c>
      <c r="L5" s="192">
        <v>60856.23</v>
      </c>
      <c r="M5" s="192"/>
      <c r="N5" s="192">
        <v>34275.835001120002</v>
      </c>
      <c r="O5" s="192">
        <v>2429260.6000000094</v>
      </c>
      <c r="P5" s="192">
        <v>2290851.8717607097</v>
      </c>
      <c r="Q5" s="192">
        <v>1334652.71171579</v>
      </c>
      <c r="R5" s="192">
        <v>1521814.7345685801</v>
      </c>
      <c r="S5" s="192">
        <v>769037.13719212951</v>
      </c>
      <c r="T5" s="192">
        <v>192735.97199881959</v>
      </c>
      <c r="U5" s="192">
        <v>576301.16519330989</v>
      </c>
      <c r="V5" s="188"/>
      <c r="X5" s="197" t="s">
        <v>75</v>
      </c>
      <c r="Y5" s="201">
        <f t="shared" si="0"/>
        <v>2429260.6</v>
      </c>
      <c r="Z5" s="201">
        <f t="shared" si="0"/>
        <v>1307794.2556453</v>
      </c>
      <c r="AA5" s="201">
        <f t="shared" si="0"/>
        <v>26858.45607049</v>
      </c>
      <c r="AB5" s="201">
        <f t="shared" si="0"/>
        <v>187162.02285278999</v>
      </c>
      <c r="AC5" s="201">
        <f t="shared" si="0"/>
        <v>180198.40586525999</v>
      </c>
      <c r="AD5" s="201">
        <f t="shared" si="0"/>
        <v>12537.5661335596</v>
      </c>
      <c r="AE5" s="201">
        <f t="shared" si="0"/>
        <v>538812.50183417904</v>
      </c>
      <c r="AF5" s="201">
        <f t="shared" si="0"/>
        <v>37488.663359130798</v>
      </c>
      <c r="AG5" s="201">
        <f t="shared" si="0"/>
        <v>474544.38687525998</v>
      </c>
      <c r="AH5" s="201">
        <f t="shared" si="0"/>
        <v>431267.72363707999</v>
      </c>
      <c r="AI5" s="201">
        <f t="shared" si="0"/>
        <v>60856.23</v>
      </c>
      <c r="AJ5" s="201">
        <f>N5</f>
        <v>34275.835001120002</v>
      </c>
      <c r="AK5" s="201">
        <f t="shared" si="1"/>
        <v>2429260.6000000094</v>
      </c>
      <c r="AL5" s="201">
        <f t="shared" si="1"/>
        <v>2290851.8717607097</v>
      </c>
      <c r="AM5" s="201">
        <f t="shared" si="1"/>
        <v>1334652.71171579</v>
      </c>
      <c r="AN5" s="201">
        <f t="shared" si="1"/>
        <v>1521814.7345685801</v>
      </c>
      <c r="AO5" s="201">
        <f t="shared" si="1"/>
        <v>769037.13719212951</v>
      </c>
      <c r="AP5" s="201">
        <f t="shared" si="1"/>
        <v>192735.97199881959</v>
      </c>
      <c r="AQ5" s="201">
        <f t="shared" si="1"/>
        <v>576301.16519330989</v>
      </c>
      <c r="AS5" s="197" t="s">
        <v>75</v>
      </c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  <c r="BK5" s="201"/>
      <c r="BL5" s="201"/>
      <c r="BN5" s="197" t="s">
        <v>75</v>
      </c>
      <c r="BO5" s="202">
        <f t="shared" ref="BO5:BO30" si="20">Y5/Y4*100-100</f>
        <v>3.1338282150506558</v>
      </c>
      <c r="BP5" s="202">
        <f t="shared" si="2"/>
        <v>3.4459090565116099</v>
      </c>
      <c r="BQ5" s="202">
        <f t="shared" si="3"/>
        <v>4.2653773837513711</v>
      </c>
      <c r="BR5" s="202">
        <f t="shared" si="4"/>
        <v>-0.20979315746235727</v>
      </c>
      <c r="BS5" s="202">
        <f t="shared" si="5"/>
        <v>3.2106829092627578</v>
      </c>
      <c r="BT5" s="202">
        <f t="shared" si="6"/>
        <v>-22.084177501700111</v>
      </c>
      <c r="BU5" s="202">
        <f t="shared" si="7"/>
        <v>6.5624839216690702</v>
      </c>
      <c r="BV5" s="202">
        <f t="shared" si="8"/>
        <v>-19.553835434673502</v>
      </c>
      <c r="BW5" s="202">
        <f t="shared" si="9"/>
        <v>-4.5563749077859228</v>
      </c>
      <c r="BX5" s="202">
        <f t="shared" si="10"/>
        <v>-5.4021331347015717</v>
      </c>
      <c r="BY5" s="202">
        <f t="shared" si="11"/>
        <v>8.3857782495485083</v>
      </c>
      <c r="BZ5" s="202">
        <f t="shared" si="12"/>
        <v>-8.6798219749131249</v>
      </c>
      <c r="CA5" s="202">
        <f t="shared" si="13"/>
        <v>3.1338282150502437</v>
      </c>
      <c r="CB5" s="202">
        <f t="shared" si="14"/>
        <v>3.1701151584712761</v>
      </c>
      <c r="CC5" s="202">
        <f t="shared" si="15"/>
        <v>3.4622729573531927</v>
      </c>
      <c r="CD5" s="202">
        <f t="shared" si="16"/>
        <v>2.996151054871703</v>
      </c>
      <c r="CE5" s="202">
        <f t="shared" si="17"/>
        <v>3.5161031573587138</v>
      </c>
      <c r="CF5" s="202">
        <f t="shared" si="18"/>
        <v>1.0761359339129086</v>
      </c>
      <c r="CG5" s="202">
        <f t="shared" si="19"/>
        <v>4.3586168283684259</v>
      </c>
    </row>
    <row r="6" spans="1:85" x14ac:dyDescent="0.25">
      <c r="A6" s="197" t="s">
        <v>76</v>
      </c>
      <c r="B6" s="192">
        <v>2385186.7999999998</v>
      </c>
      <c r="C6" s="192">
        <v>1306974.1520913001</v>
      </c>
      <c r="D6" s="192">
        <v>27617.862650589999</v>
      </c>
      <c r="E6" s="192">
        <v>261118.79453568</v>
      </c>
      <c r="F6" s="192">
        <v>174359.43293586199</v>
      </c>
      <c r="G6" s="192">
        <v>25482.037990967801</v>
      </c>
      <c r="H6" s="192">
        <v>527161.15937411995</v>
      </c>
      <c r="I6" s="192">
        <v>77042.810155709507</v>
      </c>
      <c r="J6" s="192">
        <v>516392.96650541999</v>
      </c>
      <c r="K6" s="192">
        <v>487451.47278355999</v>
      </c>
      <c r="L6" s="192">
        <v>-36660.030170240003</v>
      </c>
      <c r="M6" s="192"/>
      <c r="N6" s="192">
        <v>-6850.9132858800003</v>
      </c>
      <c r="O6" s="192">
        <v>2385186.7999999695</v>
      </c>
      <c r="P6" s="192">
        <v>2399756.2497342294</v>
      </c>
      <c r="Q6" s="192">
        <v>1334592.0147418901</v>
      </c>
      <c r="R6" s="192">
        <v>1595710.8092775701</v>
      </c>
      <c r="S6" s="192">
        <v>804045.4404566593</v>
      </c>
      <c r="T6" s="192">
        <v>199841.47092682979</v>
      </c>
      <c r="U6" s="192">
        <v>604203.96952982945</v>
      </c>
      <c r="V6" s="188"/>
      <c r="X6" s="197" t="s">
        <v>76</v>
      </c>
      <c r="Y6" s="201">
        <f t="shared" si="0"/>
        <v>2385186.7999999998</v>
      </c>
      <c r="Z6" s="201">
        <f t="shared" si="0"/>
        <v>1306974.1520913001</v>
      </c>
      <c r="AA6" s="201">
        <f t="shared" si="0"/>
        <v>27617.862650589999</v>
      </c>
      <c r="AB6" s="201">
        <f t="shared" si="0"/>
        <v>261118.79453568</v>
      </c>
      <c r="AC6" s="201">
        <f t="shared" si="0"/>
        <v>174359.43293586199</v>
      </c>
      <c r="AD6" s="201">
        <f t="shared" si="0"/>
        <v>25482.037990967801</v>
      </c>
      <c r="AE6" s="201">
        <f t="shared" si="0"/>
        <v>527161.15937411995</v>
      </c>
      <c r="AF6" s="201">
        <f t="shared" si="0"/>
        <v>77042.810155709507</v>
      </c>
      <c r="AG6" s="201">
        <f t="shared" si="0"/>
        <v>516392.96650541999</v>
      </c>
      <c r="AH6" s="201">
        <f t="shared" si="0"/>
        <v>487451.47278355999</v>
      </c>
      <c r="AI6" s="201">
        <f t="shared" si="0"/>
        <v>-36660.030170240003</v>
      </c>
      <c r="AJ6" s="201">
        <f>N6</f>
        <v>-6850.9132858800003</v>
      </c>
      <c r="AK6" s="201">
        <f t="shared" si="1"/>
        <v>2385186.7999999695</v>
      </c>
      <c r="AL6" s="201">
        <f t="shared" si="1"/>
        <v>2399756.2497342294</v>
      </c>
      <c r="AM6" s="201">
        <f t="shared" si="1"/>
        <v>1334592.0147418901</v>
      </c>
      <c r="AN6" s="201">
        <f t="shared" si="1"/>
        <v>1595710.8092775701</v>
      </c>
      <c r="AO6" s="201">
        <f t="shared" si="1"/>
        <v>804045.4404566593</v>
      </c>
      <c r="AP6" s="201">
        <f t="shared" si="1"/>
        <v>199841.47092682979</v>
      </c>
      <c r="AQ6" s="201">
        <f t="shared" si="1"/>
        <v>604203.96952982945</v>
      </c>
      <c r="AS6" s="197" t="s">
        <v>76</v>
      </c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1"/>
      <c r="BE6" s="201"/>
      <c r="BF6" s="201"/>
      <c r="BG6" s="201"/>
      <c r="BH6" s="201"/>
      <c r="BI6" s="201"/>
      <c r="BJ6" s="201"/>
      <c r="BK6" s="201"/>
      <c r="BL6" s="201"/>
      <c r="BN6" s="197" t="s">
        <v>76</v>
      </c>
      <c r="BO6" s="202">
        <f t="shared" si="20"/>
        <v>-1.8142886769743996</v>
      </c>
      <c r="BP6" s="202">
        <f t="shared" si="2"/>
        <v>-6.2708912388913518E-2</v>
      </c>
      <c r="BQ6" s="202">
        <f t="shared" si="3"/>
        <v>2.827439440699564</v>
      </c>
      <c r="BR6" s="202">
        <f t="shared" si="4"/>
        <v>39.514838830877466</v>
      </c>
      <c r="BS6" s="202">
        <f t="shared" si="5"/>
        <v>-3.2403022109773758</v>
      </c>
      <c r="BT6" s="202">
        <f t="shared" si="6"/>
        <v>103.24549214348252</v>
      </c>
      <c r="BU6" s="202">
        <f t="shared" si="7"/>
        <v>-2.1624113064185764</v>
      </c>
      <c r="BV6" s="202">
        <f t="shared" si="8"/>
        <v>105.50962144918628</v>
      </c>
      <c r="BW6" s="202">
        <f t="shared" si="9"/>
        <v>8.8186860465721679</v>
      </c>
      <c r="BX6" s="202">
        <f t="shared" si="10"/>
        <v>13.027580332851358</v>
      </c>
      <c r="BY6" s="202">
        <f t="shared" si="11"/>
        <v>-160.24038980107707</v>
      </c>
      <c r="BZ6" s="202">
        <f t="shared" si="12"/>
        <v>-119.98758975720398</v>
      </c>
      <c r="CA6" s="202">
        <f t="shared" si="13"/>
        <v>-1.8142886769760196</v>
      </c>
      <c r="CB6" s="202">
        <f t="shared" si="14"/>
        <v>4.7538812664398762</v>
      </c>
      <c r="CC6" s="202">
        <f t="shared" si="15"/>
        <v>-4.5477728675820117E-3</v>
      </c>
      <c r="CD6" s="202">
        <f t="shared" si="16"/>
        <v>4.8557865179258357</v>
      </c>
      <c r="CE6" s="202">
        <f t="shared" si="17"/>
        <v>4.5522253180581629</v>
      </c>
      <c r="CF6" s="202">
        <f t="shared" si="18"/>
        <v>3.6866490745452154</v>
      </c>
      <c r="CG6" s="202">
        <f t="shared" si="19"/>
        <v>4.8417053481334023</v>
      </c>
    </row>
    <row r="7" spans="1:85" x14ac:dyDescent="0.25">
      <c r="A7" s="198">
        <v>2016</v>
      </c>
      <c r="B7" s="193">
        <v>9434613.3999999985</v>
      </c>
      <c r="C7" s="193">
        <v>5126307.9684437001</v>
      </c>
      <c r="D7" s="193">
        <v>105362.27154294999</v>
      </c>
      <c r="E7" s="193">
        <v>774304.53161197994</v>
      </c>
      <c r="F7" s="193">
        <v>700355.624620936</v>
      </c>
      <c r="G7" s="193">
        <v>64019.040633882702</v>
      </c>
      <c r="H7" s="193">
        <v>2086290.7857425439</v>
      </c>
      <c r="I7" s="193">
        <v>190919.22560603402</v>
      </c>
      <c r="J7" s="193">
        <v>1971182.6381901</v>
      </c>
      <c r="K7" s="193">
        <v>1818133.1625205199</v>
      </c>
      <c r="L7" s="193">
        <v>133400.14982976002</v>
      </c>
      <c r="M7" s="192"/>
      <c r="N7" s="193">
        <v>100604.32629863001</v>
      </c>
      <c r="O7" s="193">
        <v>9434613.3999999948</v>
      </c>
      <c r="P7" s="193">
        <v>9047559.448202027</v>
      </c>
      <c r="Q7" s="193">
        <v>5231670.2399866497</v>
      </c>
      <c r="R7" s="193">
        <v>6005974.7715986297</v>
      </c>
      <c r="S7" s="193">
        <v>3041584.6766033969</v>
      </c>
      <c r="T7" s="193">
        <v>764374.66525481874</v>
      </c>
      <c r="U7" s="193">
        <v>2277210.0113485777</v>
      </c>
      <c r="V7" s="189"/>
      <c r="X7" s="197" t="s">
        <v>77</v>
      </c>
      <c r="Y7" s="201">
        <f t="shared" ref="Y7:AI10" si="21">B8</f>
        <v>2378146.4</v>
      </c>
      <c r="Z7" s="201">
        <f t="shared" si="21"/>
        <v>1308761.6509735</v>
      </c>
      <c r="AA7" s="201">
        <f t="shared" si="21"/>
        <v>27155.655511429999</v>
      </c>
      <c r="AB7" s="201">
        <f t="shared" si="21"/>
        <v>142182.68474354999</v>
      </c>
      <c r="AC7" s="201">
        <f t="shared" si="21"/>
        <v>174693.980577776</v>
      </c>
      <c r="AD7" s="201">
        <f t="shared" si="21"/>
        <v>9060.0836779132896</v>
      </c>
      <c r="AE7" s="201">
        <f t="shared" si="21"/>
        <v>548014.46334423195</v>
      </c>
      <c r="AF7" s="201">
        <f t="shared" si="21"/>
        <v>28421.453779827902</v>
      </c>
      <c r="AG7" s="201">
        <f t="shared" si="21"/>
        <v>523324.33338084997</v>
      </c>
      <c r="AH7" s="201">
        <f t="shared" si="21"/>
        <v>464879.71137982002</v>
      </c>
      <c r="AI7" s="201">
        <f t="shared" si="21"/>
        <v>60428.5185360834</v>
      </c>
      <c r="AJ7" s="201">
        <f>N8</f>
        <v>20983.286821019999</v>
      </c>
      <c r="AK7" s="201">
        <f t="shared" ref="AK7:AQ10" si="22">O8</f>
        <v>2378146.3999663624</v>
      </c>
      <c r="AL7" s="201">
        <f t="shared" si="22"/>
        <v>2238289.9726082291</v>
      </c>
      <c r="AM7" s="201">
        <f t="shared" si="22"/>
        <v>1335917.30648493</v>
      </c>
      <c r="AN7" s="201">
        <f t="shared" si="22"/>
        <v>1478099.9912284799</v>
      </c>
      <c r="AO7" s="201">
        <f t="shared" si="22"/>
        <v>760189.98137974914</v>
      </c>
      <c r="AP7" s="201">
        <f t="shared" si="22"/>
        <v>183754.0642556893</v>
      </c>
      <c r="AQ7" s="201">
        <f t="shared" si="22"/>
        <v>576435.91712405987</v>
      </c>
      <c r="AS7" s="197" t="s">
        <v>77</v>
      </c>
      <c r="AT7" s="202">
        <f>Y7/Y3*100-100</f>
        <v>5.0083608532794983</v>
      </c>
      <c r="AU7" s="202">
        <f t="shared" ref="AU7:BL7" si="23">Z7/Z3*100-100</f>
        <v>4.9267745833945469</v>
      </c>
      <c r="AV7" s="202">
        <f t="shared" si="23"/>
        <v>8.0768534658103022</v>
      </c>
      <c r="AW7" s="202">
        <f t="shared" si="23"/>
        <v>2.6825449012755058</v>
      </c>
      <c r="AX7" s="202">
        <f t="shared" si="23"/>
        <v>2.0378960287003025</v>
      </c>
      <c r="AY7" s="202">
        <f t="shared" si="23"/>
        <v>-8.5603710957938972</v>
      </c>
      <c r="AZ7" s="202">
        <f t="shared" si="23"/>
        <v>6.4753810810796324</v>
      </c>
      <c r="BA7" s="202">
        <f t="shared" si="23"/>
        <v>-4.5837898230550422</v>
      </c>
      <c r="BB7" s="202">
        <f t="shared" si="23"/>
        <v>8.3382562285903674</v>
      </c>
      <c r="BC7" s="202">
        <f t="shared" si="23"/>
        <v>4.8163910672147665</v>
      </c>
      <c r="BD7" s="202">
        <f t="shared" si="23"/>
        <v>13.895408046161279</v>
      </c>
      <c r="BE7" s="202">
        <f t="shared" si="23"/>
        <v>-41.133769764847294</v>
      </c>
      <c r="BF7" s="202">
        <f t="shared" si="23"/>
        <v>5.0083608517942366</v>
      </c>
      <c r="BG7" s="202">
        <f t="shared" si="23"/>
        <v>4.7647930355206682</v>
      </c>
      <c r="BH7" s="202">
        <f t="shared" si="23"/>
        <v>4.9889778452670868</v>
      </c>
      <c r="BI7" s="202">
        <f t="shared" si="23"/>
        <v>4.762621089611585</v>
      </c>
      <c r="BJ7" s="202">
        <f t="shared" si="23"/>
        <v>4.7690163866378015</v>
      </c>
      <c r="BK7" s="202">
        <f t="shared" si="23"/>
        <v>1.4580905079025968</v>
      </c>
      <c r="BL7" s="202">
        <f t="shared" si="23"/>
        <v>5.8703606310059939</v>
      </c>
      <c r="BN7" s="197" t="s">
        <v>77</v>
      </c>
      <c r="BO7" s="202">
        <f t="shared" si="20"/>
        <v>-0.29517184985259348</v>
      </c>
      <c r="BP7" s="202">
        <f t="shared" si="2"/>
        <v>0.1367661999542662</v>
      </c>
      <c r="BQ7" s="202">
        <f t="shared" si="3"/>
        <v>-1.6735804106481993</v>
      </c>
      <c r="BR7" s="202">
        <f t="shared" si="4"/>
        <v>-45.548659185418472</v>
      </c>
      <c r="BS7" s="202">
        <f t="shared" si="5"/>
        <v>0.19187240763571367</v>
      </c>
      <c r="BT7" s="202">
        <f t="shared" si="6"/>
        <v>-64.445215562724343</v>
      </c>
      <c r="BU7" s="202">
        <f t="shared" si="7"/>
        <v>3.9557739790371471</v>
      </c>
      <c r="BV7" s="202">
        <f t="shared" si="8"/>
        <v>-63.109531282171645</v>
      </c>
      <c r="BW7" s="202">
        <f t="shared" si="9"/>
        <v>1.3422659340882319</v>
      </c>
      <c r="BX7" s="202">
        <f t="shared" si="10"/>
        <v>-4.6305658437844812</v>
      </c>
      <c r="BY7" s="202">
        <f t="shared" si="11"/>
        <v>-264.83488490180855</v>
      </c>
      <c r="BZ7" s="202">
        <f t="shared" si="12"/>
        <v>-406.28451923727266</v>
      </c>
      <c r="CA7" s="202">
        <f t="shared" si="13"/>
        <v>-0.29517185126159973</v>
      </c>
      <c r="CB7" s="202">
        <f t="shared" si="14"/>
        <v>-6.7284449053474731</v>
      </c>
      <c r="CC7" s="202">
        <f t="shared" si="15"/>
        <v>9.9303137468282898E-2</v>
      </c>
      <c r="CD7" s="202">
        <f t="shared" si="16"/>
        <v>-7.3704343772877223</v>
      </c>
      <c r="CE7" s="202">
        <f t="shared" si="17"/>
        <v>-5.454350820272353</v>
      </c>
      <c r="CF7" s="202">
        <f t="shared" si="18"/>
        <v>-8.0500841975041055</v>
      </c>
      <c r="CG7" s="202">
        <f t="shared" si="19"/>
        <v>-4.595807675242142</v>
      </c>
    </row>
    <row r="8" spans="1:85" x14ac:dyDescent="0.25">
      <c r="A8" s="197" t="s">
        <v>77</v>
      </c>
      <c r="B8" s="192">
        <v>2378146.4</v>
      </c>
      <c r="C8" s="192">
        <v>1308761.6509735</v>
      </c>
      <c r="D8" s="192">
        <v>27155.655511429999</v>
      </c>
      <c r="E8" s="192">
        <v>142182.68474354999</v>
      </c>
      <c r="F8" s="192">
        <v>174693.980577776</v>
      </c>
      <c r="G8" s="192">
        <v>9060.0836779132896</v>
      </c>
      <c r="H8" s="192">
        <v>548014.46334423195</v>
      </c>
      <c r="I8" s="192">
        <v>28421.453779827902</v>
      </c>
      <c r="J8" s="192">
        <v>523324.33338084997</v>
      </c>
      <c r="K8" s="192">
        <v>464879.71137982002</v>
      </c>
      <c r="L8" s="192">
        <v>60428.5185360834</v>
      </c>
      <c r="M8" s="192"/>
      <c r="N8" s="192">
        <v>20983.286821019999</v>
      </c>
      <c r="O8" s="192">
        <v>2378146.3999663624</v>
      </c>
      <c r="P8" s="192">
        <v>2238289.9726082291</v>
      </c>
      <c r="Q8" s="192">
        <v>1335917.30648493</v>
      </c>
      <c r="R8" s="192">
        <v>1478099.9912284799</v>
      </c>
      <c r="S8" s="192">
        <v>760189.98137974914</v>
      </c>
      <c r="T8" s="192">
        <v>183754.0642556893</v>
      </c>
      <c r="U8" s="192">
        <v>576435.91712405987</v>
      </c>
      <c r="V8" s="188"/>
      <c r="X8" s="197" t="s">
        <v>78</v>
      </c>
      <c r="Y8" s="201">
        <f t="shared" si="21"/>
        <v>2473512.9</v>
      </c>
      <c r="Z8" s="201">
        <f t="shared" si="21"/>
        <v>1326685.9751983001</v>
      </c>
      <c r="AA8" s="201">
        <f t="shared" si="21"/>
        <v>27957.73922272</v>
      </c>
      <c r="AB8" s="201">
        <f t="shared" si="21"/>
        <v>183934.51587559999</v>
      </c>
      <c r="AC8" s="201">
        <f t="shared" si="21"/>
        <v>180280.82535781999</v>
      </c>
      <c r="AD8" s="201">
        <f t="shared" si="21"/>
        <v>16591.3628178293</v>
      </c>
      <c r="AE8" s="201">
        <f t="shared" si="21"/>
        <v>536384.67841310403</v>
      </c>
      <c r="AF8" s="201">
        <f t="shared" si="21"/>
        <v>49363.834405645401</v>
      </c>
      <c r="AG8" s="201">
        <f t="shared" si="21"/>
        <v>510668.86399158998</v>
      </c>
      <c r="AH8" s="201">
        <f t="shared" si="21"/>
        <v>456855.27154399001</v>
      </c>
      <c r="AI8" s="201">
        <f t="shared" si="21"/>
        <v>57137.139107312702</v>
      </c>
      <c r="AJ8" s="201">
        <f>N9</f>
        <v>41363.237141899997</v>
      </c>
      <c r="AK8" s="201">
        <f t="shared" si="22"/>
        <v>2473512.8999878317</v>
      </c>
      <c r="AL8" s="201">
        <f t="shared" si="22"/>
        <v>2321198.9312910186</v>
      </c>
      <c r="AM8" s="201">
        <f t="shared" si="22"/>
        <v>1354643.7144210201</v>
      </c>
      <c r="AN8" s="201">
        <f t="shared" si="22"/>
        <v>1538578.2302966202</v>
      </c>
      <c r="AO8" s="201">
        <f t="shared" si="22"/>
        <v>782620.70099439868</v>
      </c>
      <c r="AP8" s="201">
        <f t="shared" si="22"/>
        <v>196872.18817564929</v>
      </c>
      <c r="AQ8" s="201">
        <f t="shared" si="22"/>
        <v>585748.51281874941</v>
      </c>
      <c r="AS8" s="197" t="s">
        <v>78</v>
      </c>
      <c r="AT8" s="202">
        <f t="shared" ref="AT8:BL8" si="24">Y8/Y4*100-100</f>
        <v>5.0125517683494962</v>
      </c>
      <c r="AU8" s="202">
        <f t="shared" si="24"/>
        <v>4.940235166574297</v>
      </c>
      <c r="AV8" s="202">
        <f t="shared" si="24"/>
        <v>8.5328294077265241</v>
      </c>
      <c r="AW8" s="202">
        <f t="shared" si="24"/>
        <v>-1.9306208335601269</v>
      </c>
      <c r="AX8" s="202">
        <f t="shared" si="24"/>
        <v>3.2578896094070018</v>
      </c>
      <c r="AY8" s="202">
        <f t="shared" si="24"/>
        <v>3.1085034007198828</v>
      </c>
      <c r="AZ8" s="202">
        <f t="shared" si="24"/>
        <v>6.0823263652050485</v>
      </c>
      <c r="BA8" s="202">
        <f t="shared" si="24"/>
        <v>5.9288539612565501</v>
      </c>
      <c r="BB8" s="202">
        <f t="shared" si="24"/>
        <v>2.7092279439228264</v>
      </c>
      <c r="BC8" s="202">
        <f t="shared" si="24"/>
        <v>0.21045347366757028</v>
      </c>
      <c r="BD8" s="202">
        <f t="shared" si="24"/>
        <v>1.7620264860113792</v>
      </c>
      <c r="BE8" s="202">
        <f t="shared" si="24"/>
        <v>10.202951419528247</v>
      </c>
      <c r="BF8" s="202">
        <f t="shared" si="24"/>
        <v>5.0125517678320648</v>
      </c>
      <c r="BG8" s="202">
        <f t="shared" si="24"/>
        <v>4.5368161944734879</v>
      </c>
      <c r="BH8" s="202">
        <f t="shared" si="24"/>
        <v>5.011975408353166</v>
      </c>
      <c r="BI8" s="202">
        <f t="shared" si="24"/>
        <v>4.1307014695793072</v>
      </c>
      <c r="BJ8" s="202">
        <f t="shared" si="24"/>
        <v>5.3445162778670294</v>
      </c>
      <c r="BK8" s="202">
        <f t="shared" si="24"/>
        <v>3.245283416894722</v>
      </c>
      <c r="BL8" s="202">
        <f t="shared" si="24"/>
        <v>6.0693753526149123</v>
      </c>
      <c r="BN8" s="197" t="s">
        <v>78</v>
      </c>
      <c r="BO8" s="202">
        <f t="shared" si="20"/>
        <v>4.010118973331501</v>
      </c>
      <c r="BP8" s="202">
        <f t="shared" si="2"/>
        <v>1.3695636796407769</v>
      </c>
      <c r="BQ8" s="202">
        <f t="shared" si="3"/>
        <v>2.9536525492908794</v>
      </c>
      <c r="BR8" s="202">
        <f t="shared" si="4"/>
        <v>29.364919650628565</v>
      </c>
      <c r="BS8" s="202">
        <f t="shared" si="5"/>
        <v>3.1980751492216797</v>
      </c>
      <c r="BT8" s="202">
        <f t="shared" si="6"/>
        <v>83.125933574717351</v>
      </c>
      <c r="BU8" s="202">
        <f t="shared" si="7"/>
        <v>-2.1221675172873518</v>
      </c>
      <c r="BV8" s="202">
        <f t="shared" si="8"/>
        <v>73.685114027071108</v>
      </c>
      <c r="BW8" s="202">
        <f t="shared" si="9"/>
        <v>-2.4182841465638489</v>
      </c>
      <c r="BX8" s="202">
        <f t="shared" si="10"/>
        <v>-1.7261325111419694</v>
      </c>
      <c r="BY8" s="202">
        <f t="shared" si="11"/>
        <v>-5.446731954557734</v>
      </c>
      <c r="BZ8" s="202">
        <f t="shared" si="12"/>
        <v>97.124680679026852</v>
      </c>
      <c r="CA8" s="202">
        <f t="shared" si="13"/>
        <v>4.0101189742910037</v>
      </c>
      <c r="CB8" s="202">
        <f t="shared" si="14"/>
        <v>3.7041205427989183</v>
      </c>
      <c r="CC8" s="202">
        <f t="shared" si="15"/>
        <v>1.401764004791815</v>
      </c>
      <c r="CD8" s="202">
        <f t="shared" si="16"/>
        <v>4.0916202846246819</v>
      </c>
      <c r="CE8" s="202">
        <f t="shared" si="17"/>
        <v>2.9506728796843191</v>
      </c>
      <c r="CF8" s="202">
        <f t="shared" si="18"/>
        <v>7.1389571561837357</v>
      </c>
      <c r="CG8" s="202">
        <f t="shared" si="19"/>
        <v>1.6155474386730901</v>
      </c>
    </row>
    <row r="9" spans="1:85" x14ac:dyDescent="0.25">
      <c r="A9" s="197" t="s">
        <v>78</v>
      </c>
      <c r="B9" s="192">
        <v>2473512.9</v>
      </c>
      <c r="C9" s="192">
        <v>1326685.9751983001</v>
      </c>
      <c r="D9" s="192">
        <v>27957.73922272</v>
      </c>
      <c r="E9" s="192">
        <v>183934.51587559999</v>
      </c>
      <c r="F9" s="192">
        <v>180280.82535781999</v>
      </c>
      <c r="G9" s="192">
        <v>16591.3628178293</v>
      </c>
      <c r="H9" s="192">
        <v>536384.67841310403</v>
      </c>
      <c r="I9" s="192">
        <v>49363.834405645401</v>
      </c>
      <c r="J9" s="192">
        <v>510668.86399158998</v>
      </c>
      <c r="K9" s="192">
        <v>456855.27154399001</v>
      </c>
      <c r="L9" s="192">
        <v>57137.139107312702</v>
      </c>
      <c r="M9" s="192"/>
      <c r="N9" s="192">
        <v>41363.237141899997</v>
      </c>
      <c r="O9" s="192">
        <v>2473512.8999878317</v>
      </c>
      <c r="P9" s="192">
        <v>2321198.9312910186</v>
      </c>
      <c r="Q9" s="192">
        <v>1354643.7144210201</v>
      </c>
      <c r="R9" s="192">
        <v>1538578.2302966202</v>
      </c>
      <c r="S9" s="192">
        <v>782620.70099439868</v>
      </c>
      <c r="T9" s="192">
        <v>196872.18817564929</v>
      </c>
      <c r="U9" s="192">
        <v>585748.51281874941</v>
      </c>
      <c r="V9" s="188"/>
      <c r="X9" s="197" t="s">
        <v>79</v>
      </c>
      <c r="Y9" s="201">
        <f t="shared" si="21"/>
        <v>2552296.9</v>
      </c>
      <c r="Z9" s="201">
        <f t="shared" si="21"/>
        <v>1372039.9818726</v>
      </c>
      <c r="AA9" s="201">
        <f t="shared" si="21"/>
        <v>28479.95943382</v>
      </c>
      <c r="AB9" s="201">
        <f t="shared" si="21"/>
        <v>193619.44221482999</v>
      </c>
      <c r="AC9" s="201">
        <f t="shared" si="21"/>
        <v>195951.23413900999</v>
      </c>
      <c r="AD9" s="201">
        <f t="shared" si="21"/>
        <v>15037.269555430001</v>
      </c>
      <c r="AE9" s="201">
        <f t="shared" si="21"/>
        <v>568855.41408519004</v>
      </c>
      <c r="AF9" s="201">
        <f t="shared" si="21"/>
        <v>43653.882749199402</v>
      </c>
      <c r="AG9" s="201">
        <f t="shared" si="21"/>
        <v>552347.62526379002</v>
      </c>
      <c r="AH9" s="201">
        <f t="shared" si="21"/>
        <v>497794.43212352</v>
      </c>
      <c r="AI9" s="201">
        <f t="shared" si="21"/>
        <v>46060.508140837301</v>
      </c>
      <c r="AJ9" s="201">
        <f>N10</f>
        <v>34046.014687110001</v>
      </c>
      <c r="AK9" s="201">
        <f t="shared" si="22"/>
        <v>2552296.9000182976</v>
      </c>
      <c r="AL9" s="201">
        <f t="shared" si="22"/>
        <v>2417637.1840500794</v>
      </c>
      <c r="AM9" s="201">
        <f t="shared" si="22"/>
        <v>1400519.9413064201</v>
      </c>
      <c r="AN9" s="201">
        <f t="shared" si="22"/>
        <v>1594139.3835212502</v>
      </c>
      <c r="AO9" s="201">
        <f t="shared" si="22"/>
        <v>823497.80052882945</v>
      </c>
      <c r="AP9" s="201">
        <f t="shared" si="22"/>
        <v>210988.50369444001</v>
      </c>
      <c r="AQ9" s="201">
        <f t="shared" si="22"/>
        <v>612509.29683438945</v>
      </c>
      <c r="AS9" s="197" t="s">
        <v>79</v>
      </c>
      <c r="AT9" s="202">
        <f t="shared" ref="AT9:BL9" si="25">Y9/Y5*100-100</f>
        <v>5.0647633275738144</v>
      </c>
      <c r="AU9" s="202">
        <f t="shared" si="25"/>
        <v>4.9125254947384178</v>
      </c>
      <c r="AV9" s="202">
        <f t="shared" si="25"/>
        <v>6.0372173257999862</v>
      </c>
      <c r="AW9" s="202">
        <f t="shared" si="25"/>
        <v>3.4501760900067922</v>
      </c>
      <c r="AX9" s="202">
        <f t="shared" si="25"/>
        <v>8.7419354228521371</v>
      </c>
      <c r="AY9" s="202">
        <f t="shared" si="25"/>
        <v>19.937708764537533</v>
      </c>
      <c r="AZ9" s="202">
        <f t="shared" si="25"/>
        <v>5.5757637673107894</v>
      </c>
      <c r="BA9" s="202">
        <f t="shared" si="25"/>
        <v>16.445556703389357</v>
      </c>
      <c r="BB9" s="202">
        <f t="shared" si="25"/>
        <v>16.395355321942006</v>
      </c>
      <c r="BC9" s="202">
        <f t="shared" si="25"/>
        <v>15.425849151285774</v>
      </c>
      <c r="BD9" s="202">
        <f t="shared" si="25"/>
        <v>-24.312583706159103</v>
      </c>
      <c r="BE9" s="202">
        <f t="shared" si="25"/>
        <v>-0.67050245166161915</v>
      </c>
      <c r="BF9" s="202">
        <f t="shared" si="25"/>
        <v>5.0647633283266345</v>
      </c>
      <c r="BG9" s="202">
        <f t="shared" si="25"/>
        <v>5.5344177357012967</v>
      </c>
      <c r="BH9" s="202">
        <f t="shared" si="25"/>
        <v>4.9351587130073113</v>
      </c>
      <c r="BI9" s="202">
        <f t="shared" si="25"/>
        <v>4.7525265270331118</v>
      </c>
      <c r="BJ9" s="202">
        <f t="shared" si="25"/>
        <v>7.081668843138587</v>
      </c>
      <c r="BK9" s="202">
        <f t="shared" si="25"/>
        <v>9.4702257738022126</v>
      </c>
      <c r="BL9" s="202">
        <f t="shared" si="25"/>
        <v>6.2828489387027702</v>
      </c>
      <c r="BN9" s="197" t="s">
        <v>79</v>
      </c>
      <c r="BO9" s="202">
        <f t="shared" si="20"/>
        <v>3.1851056851168948</v>
      </c>
      <c r="BP9" s="202">
        <f t="shared" si="2"/>
        <v>3.4185939643720786</v>
      </c>
      <c r="BQ9" s="202">
        <f t="shared" si="3"/>
        <v>1.8678914161829567</v>
      </c>
      <c r="BR9" s="202">
        <f t="shared" si="4"/>
        <v>5.2654208445467532</v>
      </c>
      <c r="BS9" s="202">
        <f t="shared" si="5"/>
        <v>8.6922215660414821</v>
      </c>
      <c r="BT9" s="202">
        <f t="shared" si="6"/>
        <v>-9.3668813072380601</v>
      </c>
      <c r="BU9" s="202">
        <f t="shared" si="7"/>
        <v>6.0536284832278966</v>
      </c>
      <c r="BV9" s="202">
        <f t="shared" si="8"/>
        <v>-11.56707481336376</v>
      </c>
      <c r="BW9" s="202">
        <f t="shared" si="9"/>
        <v>8.161602206647629</v>
      </c>
      <c r="BX9" s="202">
        <f t="shared" si="10"/>
        <v>8.9610787331339878</v>
      </c>
      <c r="BY9" s="202">
        <f t="shared" si="11"/>
        <v>-19.386044067890268</v>
      </c>
      <c r="BZ9" s="202">
        <f t="shared" si="12"/>
        <v>-17.690159089066597</v>
      </c>
      <c r="CA9" s="202">
        <f t="shared" si="13"/>
        <v>3.1851056863642526</v>
      </c>
      <c r="CB9" s="202">
        <f t="shared" si="14"/>
        <v>4.1546741840615624</v>
      </c>
      <c r="CC9" s="202">
        <f t="shared" si="15"/>
        <v>3.3865898757746464</v>
      </c>
      <c r="CD9" s="202">
        <f t="shared" si="16"/>
        <v>3.6112010511105694</v>
      </c>
      <c r="CE9" s="202">
        <f t="shared" si="17"/>
        <v>5.2231048172495633</v>
      </c>
      <c r="CF9" s="202">
        <f t="shared" si="18"/>
        <v>7.1702944177143735</v>
      </c>
      <c r="CG9" s="202">
        <f t="shared" si="19"/>
        <v>4.568647368281205</v>
      </c>
    </row>
    <row r="10" spans="1:85" x14ac:dyDescent="0.25">
      <c r="A10" s="197" t="s">
        <v>79</v>
      </c>
      <c r="B10" s="192">
        <v>2552296.9</v>
      </c>
      <c r="C10" s="192">
        <v>1372039.9818726</v>
      </c>
      <c r="D10" s="192">
        <v>28479.95943382</v>
      </c>
      <c r="E10" s="192">
        <v>193619.44221482999</v>
      </c>
      <c r="F10" s="192">
        <v>195951.23413900999</v>
      </c>
      <c r="G10" s="192">
        <v>15037.269555430001</v>
      </c>
      <c r="H10" s="192">
        <v>568855.41408519004</v>
      </c>
      <c r="I10" s="192">
        <v>43653.882749199402</v>
      </c>
      <c r="J10" s="192">
        <v>552347.62526379002</v>
      </c>
      <c r="K10" s="192">
        <v>497794.43212352</v>
      </c>
      <c r="L10" s="192">
        <v>46060.508140837301</v>
      </c>
      <c r="M10" s="192"/>
      <c r="N10" s="192">
        <v>34046.014687110001</v>
      </c>
      <c r="O10" s="192">
        <v>2552296.9000182976</v>
      </c>
      <c r="P10" s="192">
        <v>2417637.1840500794</v>
      </c>
      <c r="Q10" s="192">
        <v>1400519.9413064201</v>
      </c>
      <c r="R10" s="192">
        <v>1594139.3835212502</v>
      </c>
      <c r="S10" s="192">
        <v>823497.80052882945</v>
      </c>
      <c r="T10" s="192">
        <v>210988.50369444001</v>
      </c>
      <c r="U10" s="192">
        <v>612509.29683438945</v>
      </c>
      <c r="V10" s="188"/>
      <c r="X10" s="197" t="s">
        <v>80</v>
      </c>
      <c r="Y10" s="201">
        <f t="shared" si="21"/>
        <v>2508971.9</v>
      </c>
      <c r="Z10" s="201">
        <f t="shared" si="21"/>
        <v>1372141.0344565001</v>
      </c>
      <c r="AA10" s="201">
        <f t="shared" si="21"/>
        <v>29070.997124919999</v>
      </c>
      <c r="AB10" s="201">
        <f t="shared" si="21"/>
        <v>271019.75618894998</v>
      </c>
      <c r="AC10" s="201">
        <f t="shared" si="21"/>
        <v>189977.27506019699</v>
      </c>
      <c r="AD10" s="201">
        <f t="shared" si="21"/>
        <v>27899.1550471929</v>
      </c>
      <c r="AE10" s="201">
        <f t="shared" si="21"/>
        <v>562039.63803243998</v>
      </c>
      <c r="AF10" s="201">
        <f t="shared" si="21"/>
        <v>82538.456239919295</v>
      </c>
      <c r="AG10" s="201">
        <f t="shared" si="21"/>
        <v>560223.69419633003</v>
      </c>
      <c r="AH10" s="201">
        <f t="shared" si="21"/>
        <v>545289.75376008998</v>
      </c>
      <c r="AI10" s="201">
        <f t="shared" si="21"/>
        <v>-36742.608572391197</v>
      </c>
      <c r="AJ10" s="201">
        <f>N11</f>
        <v>-3905.74403364</v>
      </c>
      <c r="AK10" s="201">
        <f t="shared" si="22"/>
        <v>2508971.8999803276</v>
      </c>
      <c r="AL10" s="201">
        <f t="shared" si="22"/>
        <v>2534686.3121501193</v>
      </c>
      <c r="AM10" s="201">
        <f t="shared" si="22"/>
        <v>1401212.03158142</v>
      </c>
      <c r="AN10" s="201">
        <f t="shared" si="22"/>
        <v>1672231.78777037</v>
      </c>
      <c r="AO10" s="201">
        <f t="shared" si="22"/>
        <v>862454.5243797492</v>
      </c>
      <c r="AP10" s="201">
        <f t="shared" si="22"/>
        <v>217876.4301073899</v>
      </c>
      <c r="AQ10" s="201">
        <f t="shared" si="22"/>
        <v>644578.09427235927</v>
      </c>
      <c r="AS10" s="197" t="s">
        <v>80</v>
      </c>
      <c r="AT10" s="202">
        <f t="shared" ref="AT10:BL10" si="26">Y10/Y6*100-100</f>
        <v>5.1897444678127442</v>
      </c>
      <c r="AU10" s="202">
        <f t="shared" si="26"/>
        <v>4.9860880768702174</v>
      </c>
      <c r="AV10" s="202">
        <f t="shared" si="26"/>
        <v>5.2615747015417753</v>
      </c>
      <c r="AW10" s="202">
        <f t="shared" si="26"/>
        <v>3.7917460789736737</v>
      </c>
      <c r="AX10" s="202">
        <f t="shared" si="26"/>
        <v>8.9572682483316015</v>
      </c>
      <c r="AY10" s="202">
        <f t="shared" si="26"/>
        <v>9.4855719824366247</v>
      </c>
      <c r="AZ10" s="202">
        <f t="shared" si="26"/>
        <v>6.6162838513615014</v>
      </c>
      <c r="BA10" s="202">
        <f t="shared" si="26"/>
        <v>7.133236797960322</v>
      </c>
      <c r="BB10" s="202">
        <f t="shared" si="26"/>
        <v>8.4878630294918906</v>
      </c>
      <c r="BC10" s="202">
        <f t="shared" si="26"/>
        <v>11.865443886393081</v>
      </c>
      <c r="BD10" s="202">
        <f t="shared" si="26"/>
        <v>0.2252545940844044</v>
      </c>
      <c r="BE10" s="202">
        <f t="shared" si="26"/>
        <v>-42.98943993803146</v>
      </c>
      <c r="BF10" s="202">
        <f t="shared" si="26"/>
        <v>5.1897444669893247</v>
      </c>
      <c r="BG10" s="202">
        <f t="shared" si="26"/>
        <v>5.6226569857181516</v>
      </c>
      <c r="BH10" s="202">
        <f t="shared" si="26"/>
        <v>4.9917889589961533</v>
      </c>
      <c r="BI10" s="202">
        <f t="shared" si="26"/>
        <v>4.7954164406170463</v>
      </c>
      <c r="BJ10" s="202">
        <f t="shared" si="26"/>
        <v>7.2644008639507263</v>
      </c>
      <c r="BK10" s="202">
        <f t="shared" si="26"/>
        <v>9.0246329237455853</v>
      </c>
      <c r="BL10" s="202">
        <f t="shared" si="26"/>
        <v>6.6822011735453373</v>
      </c>
      <c r="BN10" s="197" t="s">
        <v>80</v>
      </c>
      <c r="BO10" s="202">
        <f t="shared" si="20"/>
        <v>-1.6974906015048674</v>
      </c>
      <c r="BP10" s="202">
        <f t="shared" si="2"/>
        <v>7.3651340511275976E-3</v>
      </c>
      <c r="BQ10" s="202">
        <f t="shared" si="3"/>
        <v>2.0752757477531532</v>
      </c>
      <c r="BR10" s="202">
        <f t="shared" si="4"/>
        <v>39.975486494915458</v>
      </c>
      <c r="BS10" s="202">
        <f t="shared" si="5"/>
        <v>-3.0486968377933295</v>
      </c>
      <c r="BT10" s="202">
        <f t="shared" si="6"/>
        <v>85.533383865679497</v>
      </c>
      <c r="BU10" s="202">
        <f t="shared" si="7"/>
        <v>-1.1981561366891356</v>
      </c>
      <c r="BV10" s="202">
        <f t="shared" si="8"/>
        <v>89.074719227427778</v>
      </c>
      <c r="BW10" s="202">
        <f t="shared" si="9"/>
        <v>1.4259260965915388</v>
      </c>
      <c r="BX10" s="202">
        <f t="shared" si="10"/>
        <v>9.5411516424484262</v>
      </c>
      <c r="BY10" s="202">
        <f t="shared" si="11"/>
        <v>-179.7703066150396</v>
      </c>
      <c r="BZ10" s="202">
        <f t="shared" si="12"/>
        <v>-111.47195661381987</v>
      </c>
      <c r="CA10" s="202">
        <f t="shared" si="13"/>
        <v>-1.6974906029803805</v>
      </c>
      <c r="CB10" s="202">
        <f t="shared" si="14"/>
        <v>4.8414678956896466</v>
      </c>
      <c r="CC10" s="202">
        <f t="shared" si="15"/>
        <v>4.9416666952566857E-2</v>
      </c>
      <c r="CD10" s="202">
        <f t="shared" si="16"/>
        <v>4.8987187103190166</v>
      </c>
      <c r="CE10" s="202">
        <f t="shared" si="17"/>
        <v>4.7306409107471552</v>
      </c>
      <c r="CF10" s="202">
        <f t="shared" si="18"/>
        <v>3.2645979720891347</v>
      </c>
      <c r="CG10" s="202">
        <f t="shared" si="19"/>
        <v>5.2356425614614892</v>
      </c>
    </row>
    <row r="11" spans="1:85" x14ac:dyDescent="0.25">
      <c r="A11" s="197" t="s">
        <v>80</v>
      </c>
      <c r="B11" s="192">
        <v>2508971.9</v>
      </c>
      <c r="C11" s="192">
        <v>1372141.0344565001</v>
      </c>
      <c r="D11" s="192">
        <v>29070.997124919999</v>
      </c>
      <c r="E11" s="192">
        <v>271019.75618894998</v>
      </c>
      <c r="F11" s="192">
        <v>189977.27506019699</v>
      </c>
      <c r="G11" s="192">
        <v>27899.1550471929</v>
      </c>
      <c r="H11" s="192">
        <v>562039.63803243998</v>
      </c>
      <c r="I11" s="192">
        <v>82538.456239919295</v>
      </c>
      <c r="J11" s="192">
        <v>560223.69419633003</v>
      </c>
      <c r="K11" s="192">
        <v>545289.75376008998</v>
      </c>
      <c r="L11" s="192">
        <v>-36742.608572391197</v>
      </c>
      <c r="M11" s="192"/>
      <c r="N11" s="192">
        <v>-3905.74403364</v>
      </c>
      <c r="O11" s="192">
        <v>2508971.8999803276</v>
      </c>
      <c r="P11" s="192">
        <v>2534686.3121501193</v>
      </c>
      <c r="Q11" s="192">
        <v>1401212.03158142</v>
      </c>
      <c r="R11" s="192">
        <v>1672231.78777037</v>
      </c>
      <c r="S11" s="192">
        <v>862454.5243797492</v>
      </c>
      <c r="T11" s="192">
        <v>217876.4301073899</v>
      </c>
      <c r="U11" s="192">
        <v>644578.09427235927</v>
      </c>
      <c r="V11" s="188"/>
      <c r="X11" s="197" t="s">
        <v>81</v>
      </c>
      <c r="Y11" s="201">
        <f t="shared" ref="Y11:AI11" si="27">B13</f>
        <v>2498697.5</v>
      </c>
      <c r="Z11" s="201">
        <f t="shared" si="27"/>
        <v>1373633.7759901001</v>
      </c>
      <c r="AA11" s="201">
        <f t="shared" si="27"/>
        <v>29367.782975670001</v>
      </c>
      <c r="AB11" s="201">
        <f t="shared" si="27"/>
        <v>146068.56319357999</v>
      </c>
      <c r="AC11" s="201">
        <f t="shared" si="27"/>
        <v>199371.938415337</v>
      </c>
      <c r="AD11" s="201">
        <f t="shared" si="27"/>
        <v>9296.1963529424902</v>
      </c>
      <c r="AE11" s="201">
        <f t="shared" si="27"/>
        <v>584480.11625596695</v>
      </c>
      <c r="AF11" s="201">
        <f t="shared" si="27"/>
        <v>27252.791783502002</v>
      </c>
      <c r="AG11" s="201">
        <f t="shared" si="27"/>
        <v>553461.30626352003</v>
      </c>
      <c r="AH11" s="201">
        <f t="shared" si="27"/>
        <v>523195.61320281</v>
      </c>
      <c r="AI11" s="201">
        <f t="shared" si="27"/>
        <v>68765.597519674397</v>
      </c>
      <c r="AJ11" s="201">
        <f>N13</f>
        <v>30195.0444603</v>
      </c>
      <c r="AK11" s="201">
        <f t="shared" ref="AK11:AQ11" si="28">O13</f>
        <v>2498697.5000077826</v>
      </c>
      <c r="AL11" s="201">
        <f t="shared" si="28"/>
        <v>2369471.1649670983</v>
      </c>
      <c r="AM11" s="201">
        <f t="shared" si="28"/>
        <v>1403001.5589657701</v>
      </c>
      <c r="AN11" s="201">
        <f t="shared" si="28"/>
        <v>1549070.12215935</v>
      </c>
      <c r="AO11" s="201">
        <f t="shared" si="28"/>
        <v>820401.04280774842</v>
      </c>
      <c r="AP11" s="201">
        <f t="shared" si="28"/>
        <v>208668.1347682795</v>
      </c>
      <c r="AQ11" s="201">
        <f t="shared" si="28"/>
        <v>611732.90803946892</v>
      </c>
      <c r="AS11" s="197" t="s">
        <v>81</v>
      </c>
      <c r="AT11" s="202">
        <f t="shared" ref="AT11:BL11" si="29">Y11/Y7*100-100</f>
        <v>5.0691202190075444</v>
      </c>
      <c r="AU11" s="202">
        <f t="shared" si="29"/>
        <v>4.9567562564463969</v>
      </c>
      <c r="AV11" s="202">
        <f t="shared" si="29"/>
        <v>8.1461022486049046</v>
      </c>
      <c r="AW11" s="202">
        <f t="shared" si="29"/>
        <v>2.7330180584498152</v>
      </c>
      <c r="AX11" s="202">
        <f t="shared" si="29"/>
        <v>14.126392767479516</v>
      </c>
      <c r="AY11" s="202">
        <f t="shared" si="29"/>
        <v>2.6060760962373593</v>
      </c>
      <c r="AZ11" s="202">
        <f t="shared" si="29"/>
        <v>6.6541406022762715</v>
      </c>
      <c r="BA11" s="202">
        <f t="shared" si="29"/>
        <v>-4.1119008386381637</v>
      </c>
      <c r="BB11" s="202">
        <f t="shared" si="29"/>
        <v>5.7587562741398131</v>
      </c>
      <c r="BC11" s="202">
        <f t="shared" si="29"/>
        <v>12.544299180082803</v>
      </c>
      <c r="BD11" s="202">
        <f t="shared" si="29"/>
        <v>13.796596682430192</v>
      </c>
      <c r="BE11" s="202">
        <f t="shared" si="29"/>
        <v>43.900451430002505</v>
      </c>
      <c r="BF11" s="202">
        <f t="shared" si="29"/>
        <v>5.0691202208209347</v>
      </c>
      <c r="BG11" s="202">
        <f t="shared" si="29"/>
        <v>5.8607773775623144</v>
      </c>
      <c r="BH11" s="202">
        <f t="shared" si="29"/>
        <v>5.0215872011833085</v>
      </c>
      <c r="BI11" s="202">
        <f t="shared" si="29"/>
        <v>4.8014431602753262</v>
      </c>
      <c r="BJ11" s="202">
        <f t="shared" si="29"/>
        <v>7.9205281446508735</v>
      </c>
      <c r="BK11" s="202">
        <f t="shared" si="29"/>
        <v>13.558377940377355</v>
      </c>
      <c r="BL11" s="202">
        <f t="shared" si="29"/>
        <v>6.123315682949098</v>
      </c>
      <c r="BN11" s="197" t="s">
        <v>81</v>
      </c>
      <c r="BO11" s="202">
        <f t="shared" si="20"/>
        <v>-0.40950637988413519</v>
      </c>
      <c r="BP11" s="202">
        <f t="shared" si="2"/>
        <v>0.10878922035819016</v>
      </c>
      <c r="BQ11" s="202">
        <f t="shared" si="3"/>
        <v>1.0209001413838479</v>
      </c>
      <c r="BR11" s="202">
        <f t="shared" si="4"/>
        <v>-46.104090252467181</v>
      </c>
      <c r="BS11" s="202">
        <f t="shared" si="5"/>
        <v>4.9451511251349416</v>
      </c>
      <c r="BT11" s="202">
        <f t="shared" si="6"/>
        <v>-66.679290690999494</v>
      </c>
      <c r="BU11" s="202">
        <f t="shared" si="7"/>
        <v>3.9926860500596462</v>
      </c>
      <c r="BV11" s="202">
        <f t="shared" si="8"/>
        <v>-66.981704014084372</v>
      </c>
      <c r="BW11" s="202">
        <f t="shared" si="9"/>
        <v>-1.2070870980405317</v>
      </c>
      <c r="BX11" s="202">
        <f t="shared" si="10"/>
        <v>-4.0518165626491367</v>
      </c>
      <c r="BY11" s="202">
        <f t="shared" si="11"/>
        <v>-287.15491412154563</v>
      </c>
      <c r="BZ11" s="202">
        <f t="shared" si="12"/>
        <v>-873.09327493638648</v>
      </c>
      <c r="CA11" s="202">
        <f t="shared" si="13"/>
        <v>-0.40950637879306839</v>
      </c>
      <c r="CB11" s="202">
        <f t="shared" si="14"/>
        <v>-6.518169384158341</v>
      </c>
      <c r="CC11" s="202">
        <f t="shared" si="15"/>
        <v>0.12771281890367447</v>
      </c>
      <c r="CD11" s="202">
        <f t="shared" si="16"/>
        <v>-7.3651073081940837</v>
      </c>
      <c r="CE11" s="202">
        <f t="shared" si="17"/>
        <v>-4.8760230694185651</v>
      </c>
      <c r="CF11" s="202">
        <f t="shared" si="18"/>
        <v>-4.2263843475733864</v>
      </c>
      <c r="CG11" s="202">
        <f t="shared" si="19"/>
        <v>-5.095610062574039</v>
      </c>
    </row>
    <row r="12" spans="1:85" x14ac:dyDescent="0.25">
      <c r="A12" s="198">
        <v>2017</v>
      </c>
      <c r="B12" s="193">
        <v>9912928.0999999996</v>
      </c>
      <c r="C12" s="193">
        <v>5379628.6425009007</v>
      </c>
      <c r="D12" s="193">
        <v>112664.35129289</v>
      </c>
      <c r="E12" s="193">
        <v>790756.39902292984</v>
      </c>
      <c r="F12" s="193">
        <v>740903.31513480295</v>
      </c>
      <c r="G12" s="193">
        <v>68587.871098365489</v>
      </c>
      <c r="H12" s="193">
        <v>2215294.1938749659</v>
      </c>
      <c r="I12" s="193">
        <v>203977.62717459199</v>
      </c>
      <c r="J12" s="193">
        <v>2146564.5168325598</v>
      </c>
      <c r="K12" s="193">
        <v>1964819.1688074199</v>
      </c>
      <c r="L12" s="193">
        <v>126883.5572118422</v>
      </c>
      <c r="M12" s="192"/>
      <c r="N12" s="193">
        <v>92486.794616389991</v>
      </c>
      <c r="O12" s="193">
        <v>9912928.0999528207</v>
      </c>
      <c r="P12" s="193">
        <v>9511812.400099447</v>
      </c>
      <c r="Q12" s="193">
        <v>5492292.9937937902</v>
      </c>
      <c r="R12" s="193">
        <v>6283049.3928167205</v>
      </c>
      <c r="S12" s="193">
        <v>3228763.0072827265</v>
      </c>
      <c r="T12" s="193">
        <v>809491.18623316847</v>
      </c>
      <c r="U12" s="193">
        <v>2419271.821049558</v>
      </c>
      <c r="V12" s="189"/>
      <c r="X12" s="197" t="s">
        <v>82</v>
      </c>
      <c r="Y12" s="201">
        <f t="shared" ref="Y12:Y14" si="30">B14</f>
        <v>2603852.6</v>
      </c>
      <c r="Z12" s="201">
        <f t="shared" ref="Z12:AI14" si="31">C14</f>
        <v>1395305.623348</v>
      </c>
      <c r="AA12" s="201">
        <f t="shared" si="31"/>
        <v>30421.716042249998</v>
      </c>
      <c r="AB12" s="201">
        <f t="shared" si="31"/>
        <v>193533.58397678001</v>
      </c>
      <c r="AC12" s="201">
        <f t="shared" si="31"/>
        <v>200060.47693114</v>
      </c>
      <c r="AD12" s="201">
        <f t="shared" si="31"/>
        <v>13215.7431764998</v>
      </c>
      <c r="AE12" s="201">
        <f t="shared" si="31"/>
        <v>576688.57083119894</v>
      </c>
      <c r="AF12" s="201">
        <f t="shared" si="31"/>
        <v>38095.320784180098</v>
      </c>
      <c r="AG12" s="201">
        <f t="shared" si="31"/>
        <v>548582.99924846005</v>
      </c>
      <c r="AH12" s="201">
        <f t="shared" si="31"/>
        <v>526297.24432445003</v>
      </c>
      <c r="AI12" s="201">
        <f t="shared" si="31"/>
        <v>81439.270045974801</v>
      </c>
      <c r="AJ12" s="201">
        <f>N14</f>
        <v>52806.539985980002</v>
      </c>
      <c r="AK12" s="201">
        <f t="shared" ref="AK12:AQ12" si="32">O14</f>
        <v>2603852.6000460135</v>
      </c>
      <c r="AL12" s="201">
        <f t="shared" si="32"/>
        <v>2447321.0350900488</v>
      </c>
      <c r="AM12" s="201">
        <f t="shared" si="32"/>
        <v>1425727.3393902499</v>
      </c>
      <c r="AN12" s="201">
        <f t="shared" si="32"/>
        <v>1619260.92336703</v>
      </c>
      <c r="AO12" s="201">
        <f t="shared" si="32"/>
        <v>828060.11172301881</v>
      </c>
      <c r="AP12" s="201">
        <f t="shared" si="32"/>
        <v>213276.22010763979</v>
      </c>
      <c r="AQ12" s="201">
        <f t="shared" si="32"/>
        <v>614783.89161537902</v>
      </c>
      <c r="AS12" s="197" t="s">
        <v>82</v>
      </c>
      <c r="AT12" s="202">
        <f t="shared" ref="AT12:BL12" si="33">Y12/Y8*100-100</f>
        <v>5.2694166260462936</v>
      </c>
      <c r="AU12" s="202">
        <f t="shared" si="33"/>
        <v>5.1722600097165525</v>
      </c>
      <c r="AV12" s="202">
        <f t="shared" si="33"/>
        <v>8.8132191229812804</v>
      </c>
      <c r="AW12" s="202">
        <f t="shared" si="33"/>
        <v>5.2187421460755843</v>
      </c>
      <c r="AX12" s="202">
        <f t="shared" si="33"/>
        <v>10.971578111017365</v>
      </c>
      <c r="AY12" s="202">
        <f t="shared" si="33"/>
        <v>-20.345644166746894</v>
      </c>
      <c r="AZ12" s="202">
        <f t="shared" si="33"/>
        <v>7.5139902462042869</v>
      </c>
      <c r="BA12" s="202">
        <f t="shared" si="33"/>
        <v>-22.827468240952939</v>
      </c>
      <c r="BB12" s="202">
        <f t="shared" si="33"/>
        <v>7.4244070728178428</v>
      </c>
      <c r="BC12" s="202">
        <f t="shared" si="33"/>
        <v>15.199993762964283</v>
      </c>
      <c r="BD12" s="202">
        <f t="shared" si="33"/>
        <v>42.532985232282641</v>
      </c>
      <c r="BE12" s="202">
        <f t="shared" si="33"/>
        <v>27.665394767877586</v>
      </c>
      <c r="BF12" s="202">
        <f t="shared" si="33"/>
        <v>5.2694166284244233</v>
      </c>
      <c r="BG12" s="202">
        <f t="shared" si="33"/>
        <v>5.4334896548001979</v>
      </c>
      <c r="BH12" s="202">
        <f t="shared" si="33"/>
        <v>5.2474037425856608</v>
      </c>
      <c r="BI12" s="202">
        <f t="shared" si="33"/>
        <v>5.2439772955097226</v>
      </c>
      <c r="BJ12" s="202">
        <f t="shared" si="33"/>
        <v>5.8060578605810775</v>
      </c>
      <c r="BK12" s="202">
        <f t="shared" si="33"/>
        <v>8.3323257002430466</v>
      </c>
      <c r="BL12" s="202">
        <f t="shared" si="33"/>
        <v>4.9569701264635029</v>
      </c>
      <c r="BN12" s="197" t="s">
        <v>82</v>
      </c>
      <c r="BO12" s="202">
        <f t="shared" si="20"/>
        <v>4.208396574615378</v>
      </c>
      <c r="BP12" s="202">
        <f t="shared" si="2"/>
        <v>1.5777019855440813</v>
      </c>
      <c r="BQ12" s="202">
        <f t="shared" si="3"/>
        <v>3.5887389506151521</v>
      </c>
      <c r="BR12" s="202">
        <f t="shared" si="4"/>
        <v>32.495028187753263</v>
      </c>
      <c r="BS12" s="202">
        <f t="shared" si="5"/>
        <v>0.34535377509779153</v>
      </c>
      <c r="BT12" s="202">
        <f t="shared" si="6"/>
        <v>42.162909159257055</v>
      </c>
      <c r="BU12" s="202">
        <f t="shared" si="7"/>
        <v>-1.3330727954748482</v>
      </c>
      <c r="BV12" s="202">
        <f t="shared" si="8"/>
        <v>39.785021244105451</v>
      </c>
      <c r="BW12" s="202">
        <f t="shared" si="9"/>
        <v>-0.88141789856891251</v>
      </c>
      <c r="BX12" s="202">
        <f t="shared" si="10"/>
        <v>0.59282437454950809</v>
      </c>
      <c r="BY12" s="202">
        <f t="shared" si="11"/>
        <v>18.43025143884536</v>
      </c>
      <c r="BZ12" s="202">
        <f t="shared" si="12"/>
        <v>74.884789639602161</v>
      </c>
      <c r="CA12" s="202">
        <f t="shared" si="13"/>
        <v>4.2083965761323014</v>
      </c>
      <c r="CB12" s="202">
        <f t="shared" si="14"/>
        <v>3.285537772055207</v>
      </c>
      <c r="CC12" s="202">
        <f t="shared" si="15"/>
        <v>1.6197972325299617</v>
      </c>
      <c r="CD12" s="202">
        <f t="shared" si="16"/>
        <v>4.531157124755353</v>
      </c>
      <c r="CE12" s="202">
        <f t="shared" si="17"/>
        <v>0.93357620427418908</v>
      </c>
      <c r="CF12" s="202">
        <f t="shared" si="18"/>
        <v>2.2083320697132081</v>
      </c>
      <c r="CG12" s="202">
        <f t="shared" si="19"/>
        <v>0.49874439249772706</v>
      </c>
    </row>
    <row r="13" spans="1:85" x14ac:dyDescent="0.25">
      <c r="A13" s="197" t="s">
        <v>81</v>
      </c>
      <c r="B13" s="192">
        <v>2498697.5</v>
      </c>
      <c r="C13" s="192">
        <v>1373633.7759901001</v>
      </c>
      <c r="D13" s="192">
        <v>29367.782975670001</v>
      </c>
      <c r="E13" s="192">
        <v>146068.56319357999</v>
      </c>
      <c r="F13" s="192">
        <v>199371.938415337</v>
      </c>
      <c r="G13" s="192">
        <v>9296.1963529424902</v>
      </c>
      <c r="H13" s="192">
        <v>584480.11625596695</v>
      </c>
      <c r="I13" s="192">
        <v>27252.791783502002</v>
      </c>
      <c r="J13" s="192">
        <v>553461.30626352003</v>
      </c>
      <c r="K13" s="192">
        <v>523195.61320281</v>
      </c>
      <c r="L13" s="192">
        <v>68765.597519674397</v>
      </c>
      <c r="M13" s="192"/>
      <c r="N13" s="192">
        <v>30195.0444603</v>
      </c>
      <c r="O13" s="192">
        <v>2498697.5000077826</v>
      </c>
      <c r="P13" s="192">
        <v>2369471.1649670983</v>
      </c>
      <c r="Q13" s="192">
        <v>1403001.5589657701</v>
      </c>
      <c r="R13" s="192">
        <v>1549070.12215935</v>
      </c>
      <c r="S13" s="192">
        <v>820401.04280774842</v>
      </c>
      <c r="T13" s="192">
        <v>208668.1347682795</v>
      </c>
      <c r="U13" s="192">
        <v>611732.90803946892</v>
      </c>
      <c r="V13" s="188"/>
      <c r="X13" s="197" t="s">
        <v>83</v>
      </c>
      <c r="Y13" s="201">
        <f t="shared" si="30"/>
        <v>2684332.2000000002</v>
      </c>
      <c r="Z13" s="201">
        <f t="shared" si="31"/>
        <v>1440669.0986194999</v>
      </c>
      <c r="AA13" s="201">
        <f t="shared" si="31"/>
        <v>30947.73172892</v>
      </c>
      <c r="AB13" s="201">
        <f t="shared" si="31"/>
        <v>205734.33083670001</v>
      </c>
      <c r="AC13" s="201">
        <f t="shared" si="31"/>
        <v>216022.16563411799</v>
      </c>
      <c r="AD13" s="201">
        <f t="shared" si="31"/>
        <v>17612.033179961902</v>
      </c>
      <c r="AE13" s="201">
        <f t="shared" si="31"/>
        <v>598077.13690555899</v>
      </c>
      <c r="AF13" s="201">
        <f t="shared" si="31"/>
        <v>48760.525793440604</v>
      </c>
      <c r="AG13" s="201">
        <f t="shared" si="31"/>
        <v>598185.74220659002</v>
      </c>
      <c r="AH13" s="201">
        <f t="shared" si="31"/>
        <v>568282.63056354003</v>
      </c>
      <c r="AI13" s="201">
        <f t="shared" si="31"/>
        <v>45518.354445572302</v>
      </c>
      <c r="AJ13" s="201">
        <f>N15</f>
        <v>51087.711227829997</v>
      </c>
      <c r="AK13" s="201">
        <f t="shared" ref="AK13:AQ13" si="34">O15</f>
        <v>2684332.2000146522</v>
      </c>
      <c r="AL13" s="201">
        <f t="shared" si="34"/>
        <v>2557823.0226981994</v>
      </c>
      <c r="AM13" s="201">
        <f t="shared" si="34"/>
        <v>1471616.83034842</v>
      </c>
      <c r="AN13" s="201">
        <f t="shared" si="34"/>
        <v>1677351.16118512</v>
      </c>
      <c r="AO13" s="201">
        <f t="shared" si="34"/>
        <v>880471.86151307949</v>
      </c>
      <c r="AP13" s="201">
        <f t="shared" si="34"/>
        <v>233634.19881407989</v>
      </c>
      <c r="AQ13" s="201">
        <f t="shared" si="34"/>
        <v>646837.66269899963</v>
      </c>
      <c r="AS13" s="197" t="s">
        <v>83</v>
      </c>
      <c r="AT13" s="202">
        <f t="shared" ref="AT13:BL13" si="35">Y13/Y9*100-100</f>
        <v>5.1731951717686115</v>
      </c>
      <c r="AU13" s="202">
        <f t="shared" si="35"/>
        <v>5.0019764477440987</v>
      </c>
      <c r="AV13" s="202">
        <f t="shared" si="35"/>
        <v>8.6649431535689416</v>
      </c>
      <c r="AW13" s="202">
        <f t="shared" si="35"/>
        <v>6.2570620405093251</v>
      </c>
      <c r="AX13" s="202">
        <f t="shared" si="35"/>
        <v>10.242819639946461</v>
      </c>
      <c r="AY13" s="202">
        <f t="shared" si="35"/>
        <v>17.122547514632714</v>
      </c>
      <c r="AZ13" s="202">
        <f t="shared" si="35"/>
        <v>5.136933234143882</v>
      </c>
      <c r="BA13" s="202">
        <f t="shared" si="35"/>
        <v>11.698027122993679</v>
      </c>
      <c r="BB13" s="202">
        <f t="shared" si="35"/>
        <v>8.2987804864570052</v>
      </c>
      <c r="BC13" s="202">
        <f t="shared" si="35"/>
        <v>14.160101819405142</v>
      </c>
      <c r="BD13" s="202">
        <f t="shared" si="35"/>
        <v>-1.177046709096814</v>
      </c>
      <c r="BE13" s="202">
        <f t="shared" si="35"/>
        <v>50.054893934978139</v>
      </c>
      <c r="BF13" s="202">
        <f t="shared" si="35"/>
        <v>5.1731951715887021</v>
      </c>
      <c r="BG13" s="202">
        <f t="shared" si="35"/>
        <v>5.7984646982173444</v>
      </c>
      <c r="BH13" s="202">
        <f t="shared" si="35"/>
        <v>5.0764638863820721</v>
      </c>
      <c r="BI13" s="202">
        <f t="shared" si="35"/>
        <v>5.2198558372019903</v>
      </c>
      <c r="BJ13" s="202">
        <f t="shared" si="35"/>
        <v>6.9185444026277594</v>
      </c>
      <c r="BK13" s="202">
        <f t="shared" si="35"/>
        <v>10.733141722468488</v>
      </c>
      <c r="BL13" s="202">
        <f t="shared" si="35"/>
        <v>5.6045460929374116</v>
      </c>
      <c r="BN13" s="197" t="s">
        <v>83</v>
      </c>
      <c r="BO13" s="202">
        <f t="shared" si="20"/>
        <v>3.0907893941461992</v>
      </c>
      <c r="BP13" s="202">
        <f t="shared" si="2"/>
        <v>3.2511497490171024</v>
      </c>
      <c r="BQ13" s="202">
        <f t="shared" si="3"/>
        <v>1.7290796020167534</v>
      </c>
      <c r="BR13" s="202">
        <f t="shared" si="4"/>
        <v>6.3042013738472633</v>
      </c>
      <c r="BS13" s="202">
        <f t="shared" si="5"/>
        <v>7.9784317961372864</v>
      </c>
      <c r="BT13" s="202">
        <f t="shared" si="6"/>
        <v>33.265552642393743</v>
      </c>
      <c r="BU13" s="202">
        <f t="shared" si="7"/>
        <v>3.7088590196147067</v>
      </c>
      <c r="BV13" s="202">
        <f t="shared" si="8"/>
        <v>27.996102381396554</v>
      </c>
      <c r="BW13" s="202">
        <f t="shared" si="9"/>
        <v>9.0419759682826424</v>
      </c>
      <c r="BX13" s="202">
        <f t="shared" si="10"/>
        <v>7.9775044790481502</v>
      </c>
      <c r="BY13" s="202">
        <f t="shared" si="11"/>
        <v>-44.107609977501163</v>
      </c>
      <c r="BZ13" s="202">
        <f t="shared" si="12"/>
        <v>-3.2549543268813892</v>
      </c>
      <c r="CA13" s="202">
        <f t="shared" si="13"/>
        <v>3.0907893928871601</v>
      </c>
      <c r="CB13" s="202">
        <f t="shared" si="14"/>
        <v>4.5152224013015285</v>
      </c>
      <c r="CC13" s="202">
        <f t="shared" si="15"/>
        <v>3.2186723008198754</v>
      </c>
      <c r="CD13" s="202">
        <f t="shared" si="16"/>
        <v>3.5874538179615456</v>
      </c>
      <c r="CE13" s="202">
        <f t="shared" si="17"/>
        <v>6.3294619615238901</v>
      </c>
      <c r="CF13" s="202">
        <f t="shared" si="18"/>
        <v>9.5453579851356665</v>
      </c>
      <c r="CG13" s="202">
        <f t="shared" si="19"/>
        <v>5.2138274149307335</v>
      </c>
    </row>
    <row r="14" spans="1:85" x14ac:dyDescent="0.25">
      <c r="A14" s="197" t="s">
        <v>82</v>
      </c>
      <c r="B14" s="192">
        <v>2603852.6</v>
      </c>
      <c r="C14" s="192">
        <v>1395305.623348</v>
      </c>
      <c r="D14" s="192">
        <v>30421.716042249998</v>
      </c>
      <c r="E14" s="192">
        <v>193533.58397678001</v>
      </c>
      <c r="F14" s="192">
        <v>200060.47693114</v>
      </c>
      <c r="G14" s="192">
        <v>13215.7431764998</v>
      </c>
      <c r="H14" s="192">
        <v>576688.57083119894</v>
      </c>
      <c r="I14" s="192">
        <v>38095.320784180098</v>
      </c>
      <c r="J14" s="192">
        <v>548582.99924846005</v>
      </c>
      <c r="K14" s="192">
        <v>526297.24432445003</v>
      </c>
      <c r="L14" s="192">
        <v>81439.270045974801</v>
      </c>
      <c r="M14" s="192"/>
      <c r="N14" s="192">
        <v>52806.539985980002</v>
      </c>
      <c r="O14" s="192">
        <v>2603852.6000460135</v>
      </c>
      <c r="P14" s="192">
        <v>2447321.0350900488</v>
      </c>
      <c r="Q14" s="192">
        <v>1425727.3393902499</v>
      </c>
      <c r="R14" s="192">
        <v>1619260.92336703</v>
      </c>
      <c r="S14" s="192">
        <v>828060.11172301881</v>
      </c>
      <c r="T14" s="192">
        <v>213276.22010763979</v>
      </c>
      <c r="U14" s="192">
        <v>614783.89161537902</v>
      </c>
      <c r="V14" s="188"/>
      <c r="X14" s="197" t="s">
        <v>84</v>
      </c>
      <c r="Y14" s="201">
        <f t="shared" si="30"/>
        <v>2638969.6</v>
      </c>
      <c r="Z14" s="201">
        <f t="shared" si="31"/>
        <v>1441847.7703094999</v>
      </c>
      <c r="AA14" s="201">
        <f t="shared" si="31"/>
        <v>32232.612639530002</v>
      </c>
      <c r="AB14" s="201">
        <f t="shared" si="31"/>
        <v>283540.11478210997</v>
      </c>
      <c r="AC14" s="201">
        <f t="shared" si="31"/>
        <v>214029.514365877</v>
      </c>
      <c r="AD14" s="201">
        <f t="shared" si="31"/>
        <v>24430.595689382699</v>
      </c>
      <c r="AE14" s="201">
        <f t="shared" si="31"/>
        <v>607565.95132715197</v>
      </c>
      <c r="AF14" s="201">
        <f t="shared" si="31"/>
        <v>69351.174091507899</v>
      </c>
      <c r="AG14" s="201">
        <f t="shared" si="31"/>
        <v>586164.84537944</v>
      </c>
      <c r="AH14" s="201">
        <f t="shared" si="31"/>
        <v>585494.4522083</v>
      </c>
      <c r="AI14" s="201">
        <f t="shared" si="31"/>
        <v>1646.41316570654</v>
      </c>
      <c r="AJ14" s="201">
        <f>N16</f>
        <v>-36344.939479469998</v>
      </c>
      <c r="AK14" s="201">
        <f t="shared" ref="AK14:AQ14" si="36">O16</f>
        <v>2638969.600062436</v>
      </c>
      <c r="AL14" s="201">
        <f t="shared" si="36"/>
        <v>2672997.7332050595</v>
      </c>
      <c r="AM14" s="201">
        <f t="shared" si="36"/>
        <v>1474080.38294903</v>
      </c>
      <c r="AN14" s="201">
        <f t="shared" si="36"/>
        <v>1757620.4977311399</v>
      </c>
      <c r="AO14" s="201">
        <f t="shared" si="36"/>
        <v>915377.23547391954</v>
      </c>
      <c r="AP14" s="201">
        <f t="shared" si="36"/>
        <v>238460.11005525969</v>
      </c>
      <c r="AQ14" s="201">
        <f t="shared" si="36"/>
        <v>676917.12541865988</v>
      </c>
      <c r="AS14" s="197" t="s">
        <v>84</v>
      </c>
      <c r="AT14" s="202">
        <f t="shared" ref="AT14:BL14" si="37">Y14/Y10*100-100</f>
        <v>5.1813135093302662</v>
      </c>
      <c r="AU14" s="202">
        <f t="shared" si="37"/>
        <v>5.0801436661800778</v>
      </c>
      <c r="AV14" s="202">
        <f t="shared" si="37"/>
        <v>10.875497324788455</v>
      </c>
      <c r="AW14" s="202">
        <f t="shared" si="37"/>
        <v>4.6197217388207719</v>
      </c>
      <c r="AX14" s="202">
        <f t="shared" si="37"/>
        <v>12.660587587677895</v>
      </c>
      <c r="AY14" s="202">
        <f t="shared" si="37"/>
        <v>-12.432488912094115</v>
      </c>
      <c r="AZ14" s="202">
        <f t="shared" si="37"/>
        <v>8.1001961808402427</v>
      </c>
      <c r="BA14" s="202">
        <f t="shared" si="37"/>
        <v>-15.977136899773313</v>
      </c>
      <c r="BB14" s="202">
        <f t="shared" si="37"/>
        <v>4.6304987546669025</v>
      </c>
      <c r="BC14" s="202">
        <f t="shared" si="37"/>
        <v>7.3730889258371946</v>
      </c>
      <c r="BD14" s="202">
        <f t="shared" si="37"/>
        <v>-104.48093706374368</v>
      </c>
      <c r="BE14" s="202">
        <f t="shared" si="37"/>
        <v>830.5509825127466</v>
      </c>
      <c r="BF14" s="202">
        <f t="shared" si="37"/>
        <v>5.1813135126434844</v>
      </c>
      <c r="BG14" s="202">
        <f t="shared" si="37"/>
        <v>5.4567470693292108</v>
      </c>
      <c r="BH14" s="202">
        <f t="shared" si="37"/>
        <v>5.2003800799062674</v>
      </c>
      <c r="BI14" s="202">
        <f t="shared" si="37"/>
        <v>5.106272383125841</v>
      </c>
      <c r="BJ14" s="202">
        <f t="shared" si="37"/>
        <v>6.1362900417538953</v>
      </c>
      <c r="BK14" s="202">
        <f t="shared" si="37"/>
        <v>9.4474101387305893</v>
      </c>
      <c r="BL14" s="202">
        <f t="shared" si="37"/>
        <v>5.0170850411550134</v>
      </c>
      <c r="BN14" s="197" t="s">
        <v>84</v>
      </c>
      <c r="BO14" s="202">
        <f t="shared" si="20"/>
        <v>-1.689902613394878</v>
      </c>
      <c r="BP14" s="202">
        <f t="shared" si="2"/>
        <v>8.1814185584278221E-2</v>
      </c>
      <c r="BQ14" s="202">
        <f t="shared" si="3"/>
        <v>4.1517773317432045</v>
      </c>
      <c r="BR14" s="202">
        <f t="shared" si="4"/>
        <v>37.818570983744905</v>
      </c>
      <c r="BS14" s="202">
        <f t="shared" si="5"/>
        <v>-0.92242907684575925</v>
      </c>
      <c r="BT14" s="202">
        <f t="shared" si="6"/>
        <v>38.71536261457095</v>
      </c>
      <c r="BU14" s="202">
        <f t="shared" si="7"/>
        <v>1.5865536125804596</v>
      </c>
      <c r="BV14" s="202">
        <f t="shared" si="8"/>
        <v>42.228109650198263</v>
      </c>
      <c r="BW14" s="202">
        <f t="shared" si="9"/>
        <v>-2.0095592353651313</v>
      </c>
      <c r="BX14" s="202">
        <f t="shared" si="10"/>
        <v>3.0287432201986775</v>
      </c>
      <c r="BY14" s="202">
        <f t="shared" si="11"/>
        <v>-96.382968616154159</v>
      </c>
      <c r="BZ14" s="202">
        <f t="shared" si="12"/>
        <v>-171.14223480747972</v>
      </c>
      <c r="CA14" s="202">
        <f t="shared" si="13"/>
        <v>-1.6899026116055467</v>
      </c>
      <c r="CB14" s="202">
        <f t="shared" si="14"/>
        <v>4.5028412632459833</v>
      </c>
      <c r="CC14" s="202">
        <f t="shared" si="15"/>
        <v>0.16740448667107444</v>
      </c>
      <c r="CD14" s="202">
        <f t="shared" si="16"/>
        <v>4.7854819195585918</v>
      </c>
      <c r="CE14" s="202">
        <f t="shared" si="17"/>
        <v>3.9643940353591347</v>
      </c>
      <c r="CF14" s="202">
        <f t="shared" si="18"/>
        <v>2.065584261925693</v>
      </c>
      <c r="CG14" s="202">
        <f t="shared" si="19"/>
        <v>4.65023366050616</v>
      </c>
    </row>
    <row r="15" spans="1:85" x14ac:dyDescent="0.25">
      <c r="A15" s="197" t="s">
        <v>83</v>
      </c>
      <c r="B15" s="192">
        <v>2684332.2000000002</v>
      </c>
      <c r="C15" s="192">
        <v>1440669.0986194999</v>
      </c>
      <c r="D15" s="192">
        <v>30947.73172892</v>
      </c>
      <c r="E15" s="192">
        <v>205734.33083670001</v>
      </c>
      <c r="F15" s="192">
        <v>216022.16563411799</v>
      </c>
      <c r="G15" s="192">
        <v>17612.033179961902</v>
      </c>
      <c r="H15" s="192">
        <v>598077.13690555899</v>
      </c>
      <c r="I15" s="192">
        <v>48760.525793440604</v>
      </c>
      <c r="J15" s="192">
        <v>598185.74220659002</v>
      </c>
      <c r="K15" s="192">
        <v>568282.63056354003</v>
      </c>
      <c r="L15" s="192">
        <v>45518.354445572302</v>
      </c>
      <c r="M15" s="192"/>
      <c r="N15" s="192">
        <v>51087.711227829997</v>
      </c>
      <c r="O15" s="192">
        <v>2684332.2000146522</v>
      </c>
      <c r="P15" s="192">
        <v>2557823.0226981994</v>
      </c>
      <c r="Q15" s="192">
        <v>1471616.83034842</v>
      </c>
      <c r="R15" s="192">
        <v>1677351.16118512</v>
      </c>
      <c r="S15" s="192">
        <v>880471.86151307949</v>
      </c>
      <c r="T15" s="192">
        <v>233634.19881407989</v>
      </c>
      <c r="U15" s="192">
        <v>646837.66269899963</v>
      </c>
      <c r="V15" s="188"/>
      <c r="X15" s="197" t="s">
        <v>85</v>
      </c>
      <c r="Y15" s="201">
        <f t="shared" ref="Y15:AI15" si="38">B18</f>
        <v>2625125.7000000002</v>
      </c>
      <c r="Z15" s="201">
        <f t="shared" si="38"/>
        <v>1442549.4780592001</v>
      </c>
      <c r="AA15" s="201">
        <f t="shared" si="38"/>
        <v>34348.442563930003</v>
      </c>
      <c r="AB15" s="201">
        <f t="shared" si="38"/>
        <v>153741.27918039</v>
      </c>
      <c r="AC15" s="201">
        <f t="shared" si="38"/>
        <v>207302.223862037</v>
      </c>
      <c r="AD15" s="201">
        <f t="shared" si="38"/>
        <v>9057.9139272228294</v>
      </c>
      <c r="AE15" s="201">
        <f t="shared" si="38"/>
        <v>618266.08016656095</v>
      </c>
      <c r="AF15" s="201">
        <f t="shared" si="38"/>
        <v>27014.668892299</v>
      </c>
      <c r="AG15" s="201">
        <f t="shared" si="38"/>
        <v>545365.37992837001</v>
      </c>
      <c r="AH15" s="201">
        <f t="shared" si="38"/>
        <v>489345.57970131998</v>
      </c>
      <c r="AI15" s="201">
        <f t="shared" si="38"/>
        <v>61523.990733814899</v>
      </c>
      <c r="AJ15" s="201">
        <f>N18</f>
        <v>15301.822463750001</v>
      </c>
      <c r="AK15" s="201">
        <f t="shared" ref="AK15:AQ15" si="39">O18</f>
        <v>2625125.700076255</v>
      </c>
      <c r="AL15" s="201">
        <f t="shared" si="39"/>
        <v>2492280.08665164</v>
      </c>
      <c r="AM15" s="201">
        <f t="shared" si="39"/>
        <v>1476897.9206231302</v>
      </c>
      <c r="AN15" s="201">
        <f t="shared" si="39"/>
        <v>1630639.1998035202</v>
      </c>
      <c r="AO15" s="201">
        <f t="shared" si="39"/>
        <v>861640.88684811979</v>
      </c>
      <c r="AP15" s="201">
        <f t="shared" si="39"/>
        <v>216360.13778925984</v>
      </c>
      <c r="AQ15" s="201">
        <f t="shared" si="39"/>
        <v>645280.74905885989</v>
      </c>
      <c r="AS15" s="197" t="s">
        <v>85</v>
      </c>
      <c r="AT15" s="202">
        <f t="shared" ref="AT15:BL15" si="40">Y15/Y11*100-100</f>
        <v>5.0597641371154367</v>
      </c>
      <c r="AU15" s="202">
        <f t="shared" si="40"/>
        <v>5.0170360742204565</v>
      </c>
      <c r="AV15" s="202">
        <f t="shared" si="40"/>
        <v>16.959603632273755</v>
      </c>
      <c r="AW15" s="202">
        <f t="shared" si="40"/>
        <v>5.2528181417390982</v>
      </c>
      <c r="AX15" s="202">
        <f t="shared" si="40"/>
        <v>3.9776337180307735</v>
      </c>
      <c r="AY15" s="202">
        <f t="shared" si="40"/>
        <v>-2.5632249650604564</v>
      </c>
      <c r="AZ15" s="202">
        <f t="shared" si="40"/>
        <v>5.780515533534043</v>
      </c>
      <c r="BA15" s="202">
        <f t="shared" si="40"/>
        <v>-0.87375595533355011</v>
      </c>
      <c r="BB15" s="202">
        <f t="shared" si="40"/>
        <v>-1.4627809105222696</v>
      </c>
      <c r="BC15" s="202">
        <f t="shared" si="40"/>
        <v>-6.4698618733197435</v>
      </c>
      <c r="BD15" s="202">
        <f t="shared" si="40"/>
        <v>-10.530857066700563</v>
      </c>
      <c r="BE15" s="202">
        <f t="shared" si="40"/>
        <v>-49.323398136178895</v>
      </c>
      <c r="BF15" s="202">
        <f t="shared" si="40"/>
        <v>5.0597641398399986</v>
      </c>
      <c r="BG15" s="202">
        <f t="shared" si="40"/>
        <v>5.1829675541228681</v>
      </c>
      <c r="BH15" s="202">
        <f t="shared" si="40"/>
        <v>5.2670192121406529</v>
      </c>
      <c r="BI15" s="202">
        <f t="shared" si="40"/>
        <v>5.2656801314110879</v>
      </c>
      <c r="BJ15" s="202">
        <f t="shared" si="40"/>
        <v>5.0267907874948179</v>
      </c>
      <c r="BK15" s="202">
        <f t="shared" si="40"/>
        <v>3.6862374935790427</v>
      </c>
      <c r="BL15" s="202">
        <f t="shared" si="40"/>
        <v>5.4840667517638906</v>
      </c>
      <c r="BN15" s="197" t="s">
        <v>85</v>
      </c>
      <c r="BO15" s="202">
        <f t="shared" si="20"/>
        <v>-0.52459490249526652</v>
      </c>
      <c r="BP15" s="202">
        <f t="shared" si="2"/>
        <v>4.8667256290826799E-2</v>
      </c>
      <c r="BQ15" s="202">
        <f t="shared" si="3"/>
        <v>6.5642520141391003</v>
      </c>
      <c r="BR15" s="202">
        <f t="shared" si="4"/>
        <v>-45.777944225446035</v>
      </c>
      <c r="BS15" s="202">
        <f t="shared" si="5"/>
        <v>-3.1431601962801636</v>
      </c>
      <c r="BT15" s="202">
        <f t="shared" si="6"/>
        <v>-62.923892473242837</v>
      </c>
      <c r="BU15" s="202">
        <f t="shared" si="7"/>
        <v>1.7611468871874507</v>
      </c>
      <c r="BV15" s="202">
        <f t="shared" si="8"/>
        <v>-61.046558697544867</v>
      </c>
      <c r="BW15" s="202">
        <f t="shared" si="9"/>
        <v>-6.9604081126119866</v>
      </c>
      <c r="BX15" s="202">
        <f t="shared" si="10"/>
        <v>-16.421824689258258</v>
      </c>
      <c r="BY15" s="202">
        <f t="shared" si="11"/>
        <v>3636.8500213257562</v>
      </c>
      <c r="BZ15" s="202">
        <f t="shared" si="12"/>
        <v>-142.10165894592691</v>
      </c>
      <c r="CA15" s="202">
        <f t="shared" si="13"/>
        <v>-0.52459490195920466</v>
      </c>
      <c r="CB15" s="202">
        <f t="shared" si="14"/>
        <v>-6.7608604492428839</v>
      </c>
      <c r="CC15" s="202">
        <f t="shared" si="15"/>
        <v>0.1911386724015216</v>
      </c>
      <c r="CD15" s="202">
        <f t="shared" si="16"/>
        <v>-7.2246140786100312</v>
      </c>
      <c r="CE15" s="202">
        <f t="shared" si="17"/>
        <v>-5.8704047406180848</v>
      </c>
      <c r="CF15" s="202">
        <f t="shared" si="18"/>
        <v>-9.2677858199757139</v>
      </c>
      <c r="CG15" s="202">
        <f t="shared" si="19"/>
        <v>-4.6735966888462883</v>
      </c>
    </row>
    <row r="16" spans="1:85" x14ac:dyDescent="0.25">
      <c r="A16" s="197" t="s">
        <v>84</v>
      </c>
      <c r="B16" s="192">
        <v>2638969.6</v>
      </c>
      <c r="C16" s="192">
        <v>1441847.7703094999</v>
      </c>
      <c r="D16" s="192">
        <v>32232.612639530002</v>
      </c>
      <c r="E16" s="192">
        <v>283540.11478210997</v>
      </c>
      <c r="F16" s="192">
        <v>214029.514365877</v>
      </c>
      <c r="G16" s="192">
        <v>24430.595689382699</v>
      </c>
      <c r="H16" s="192">
        <v>607565.95132715197</v>
      </c>
      <c r="I16" s="192">
        <v>69351.174091507899</v>
      </c>
      <c r="J16" s="192">
        <v>586164.84537944</v>
      </c>
      <c r="K16" s="192">
        <v>585494.4522083</v>
      </c>
      <c r="L16" s="192">
        <v>1646.41316570654</v>
      </c>
      <c r="M16" s="192"/>
      <c r="N16" s="192">
        <v>-36344.939479469998</v>
      </c>
      <c r="O16" s="192">
        <v>2638969.600062436</v>
      </c>
      <c r="P16" s="192">
        <v>2672997.7332050595</v>
      </c>
      <c r="Q16" s="192">
        <v>1474080.38294903</v>
      </c>
      <c r="R16" s="192">
        <v>1757620.4977311399</v>
      </c>
      <c r="S16" s="192">
        <v>915377.23547391954</v>
      </c>
      <c r="T16" s="192">
        <v>238460.11005525969</v>
      </c>
      <c r="U16" s="192">
        <v>676917.12541865988</v>
      </c>
      <c r="V16" s="188"/>
      <c r="X16" s="197" t="s">
        <v>86</v>
      </c>
      <c r="Y16" s="201">
        <f t="shared" ref="Y16:Y18" si="41">B19</f>
        <v>2735403.1</v>
      </c>
      <c r="Z16" s="201">
        <f t="shared" ref="Z16:AI18" si="42">C19</f>
        <v>1467584.8135434</v>
      </c>
      <c r="AA16" s="201">
        <f t="shared" si="42"/>
        <v>35070.61862958</v>
      </c>
      <c r="AB16" s="201">
        <f t="shared" si="42"/>
        <v>209461.82543686</v>
      </c>
      <c r="AC16" s="201">
        <f t="shared" si="42"/>
        <v>205217.82902937001</v>
      </c>
      <c r="AD16" s="201">
        <f t="shared" si="42"/>
        <v>12228.014251549301</v>
      </c>
      <c r="AE16" s="201">
        <f t="shared" si="42"/>
        <v>611870.24356427905</v>
      </c>
      <c r="AF16" s="201">
        <f t="shared" si="42"/>
        <v>36458.6161630809</v>
      </c>
      <c r="AG16" s="201">
        <f t="shared" si="42"/>
        <v>538495.23461019003</v>
      </c>
      <c r="AH16" s="201">
        <f t="shared" si="42"/>
        <v>490895.01433613</v>
      </c>
      <c r="AI16" s="201">
        <f t="shared" si="42"/>
        <v>59179.553938836303</v>
      </c>
      <c r="AJ16" s="201">
        <f>N19</f>
        <v>50731.365251850002</v>
      </c>
      <c r="AK16" s="201">
        <f t="shared" ref="AK16:AQ16" si="43">O19</f>
        <v>2735403.1000828655</v>
      </c>
      <c r="AL16" s="201">
        <f t="shared" si="43"/>
        <v>2577891.9606181192</v>
      </c>
      <c r="AM16" s="201">
        <f t="shared" si="43"/>
        <v>1502655.4321729799</v>
      </c>
      <c r="AN16" s="201">
        <f t="shared" si="43"/>
        <v>1712117.25760984</v>
      </c>
      <c r="AO16" s="201">
        <f t="shared" si="43"/>
        <v>865774.70300827932</v>
      </c>
      <c r="AP16" s="201">
        <f t="shared" si="43"/>
        <v>217445.8432809193</v>
      </c>
      <c r="AQ16" s="201">
        <f t="shared" si="43"/>
        <v>648328.85972735996</v>
      </c>
      <c r="AS16" s="197" t="s">
        <v>86</v>
      </c>
      <c r="AT16" s="202">
        <f t="shared" ref="AT16:BL16" si="44">Y16/Y12*100-100</f>
        <v>5.0521484971922064</v>
      </c>
      <c r="AU16" s="202">
        <f t="shared" si="44"/>
        <v>5.180169060163891</v>
      </c>
      <c r="AV16" s="202">
        <f t="shared" si="44"/>
        <v>15.281526462457123</v>
      </c>
      <c r="AW16" s="202">
        <f t="shared" si="44"/>
        <v>8.2302208912697239</v>
      </c>
      <c r="AX16" s="202">
        <f t="shared" si="44"/>
        <v>2.5778965327595245</v>
      </c>
      <c r="AY16" s="202">
        <f t="shared" si="44"/>
        <v>-7.4738810504949527</v>
      </c>
      <c r="AZ16" s="202">
        <f t="shared" si="44"/>
        <v>6.1006363768180307</v>
      </c>
      <c r="BA16" s="202">
        <f t="shared" si="44"/>
        <v>-4.2963403048147342</v>
      </c>
      <c r="BB16" s="202">
        <f t="shared" si="44"/>
        <v>-1.8388766425663761</v>
      </c>
      <c r="BC16" s="202">
        <f t="shared" si="44"/>
        <v>-6.726660716941808</v>
      </c>
      <c r="BD16" s="202">
        <f t="shared" si="44"/>
        <v>-27.332902289733511</v>
      </c>
      <c r="BE16" s="202">
        <f t="shared" si="44"/>
        <v>-3.9297684239129325</v>
      </c>
      <c r="BF16" s="202">
        <f t="shared" si="44"/>
        <v>5.052148498518207</v>
      </c>
      <c r="BG16" s="202">
        <f t="shared" si="44"/>
        <v>5.335259398171516</v>
      </c>
      <c r="BH16" s="202">
        <f t="shared" si="44"/>
        <v>5.3957086083255206</v>
      </c>
      <c r="BI16" s="202">
        <f t="shared" si="44"/>
        <v>5.7344886733713167</v>
      </c>
      <c r="BJ16" s="202">
        <f t="shared" si="44"/>
        <v>4.5545716731584065</v>
      </c>
      <c r="BK16" s="202">
        <f t="shared" si="44"/>
        <v>1.9550342608168449</v>
      </c>
      <c r="BL16" s="202">
        <f t="shared" si="44"/>
        <v>5.4563837097032035</v>
      </c>
      <c r="BN16" s="197" t="s">
        <v>86</v>
      </c>
      <c r="BO16" s="202">
        <f t="shared" si="20"/>
        <v>4.2008426491729551</v>
      </c>
      <c r="BP16" s="202">
        <f t="shared" si="2"/>
        <v>1.7354923255653176</v>
      </c>
      <c r="BQ16" s="202">
        <f t="shared" si="3"/>
        <v>2.1025001768446145</v>
      </c>
      <c r="BR16" s="202">
        <f t="shared" si="4"/>
        <v>36.243061429904685</v>
      </c>
      <c r="BS16" s="202">
        <f t="shared" si="5"/>
        <v>-1.00548599712765</v>
      </c>
      <c r="BT16" s="202">
        <f t="shared" si="6"/>
        <v>34.998128153978058</v>
      </c>
      <c r="BU16" s="202">
        <f t="shared" si="7"/>
        <v>-1.0344796209034826</v>
      </c>
      <c r="BV16" s="202">
        <f t="shared" si="8"/>
        <v>34.958589751488915</v>
      </c>
      <c r="BW16" s="202">
        <f t="shared" si="9"/>
        <v>-1.2597325703150375</v>
      </c>
      <c r="BX16" s="202">
        <f t="shared" si="10"/>
        <v>0.31663403105750376</v>
      </c>
      <c r="BY16" s="202">
        <f t="shared" si="11"/>
        <v>-3.8106058580007556</v>
      </c>
      <c r="BZ16" s="202">
        <f t="shared" si="12"/>
        <v>231.53805941764483</v>
      </c>
      <c r="CA16" s="202">
        <f t="shared" si="13"/>
        <v>4.2008426493027429</v>
      </c>
      <c r="CB16" s="202">
        <f t="shared" si="14"/>
        <v>3.4350823739677736</v>
      </c>
      <c r="CC16" s="202">
        <f t="shared" si="15"/>
        <v>1.7440278837268721</v>
      </c>
      <c r="CD16" s="202">
        <f t="shared" si="16"/>
        <v>4.9966944138309231</v>
      </c>
      <c r="CE16" s="202">
        <f t="shared" si="17"/>
        <v>0.47976091005628518</v>
      </c>
      <c r="CF16" s="202">
        <f t="shared" si="18"/>
        <v>0.50180476993268996</v>
      </c>
      <c r="CG16" s="202">
        <f t="shared" si="19"/>
        <v>0.47236968915402144</v>
      </c>
    </row>
    <row r="17" spans="1:85" x14ac:dyDescent="0.25">
      <c r="A17" s="198">
        <v>2018</v>
      </c>
      <c r="B17" s="193">
        <v>10425851.9</v>
      </c>
      <c r="C17" s="193">
        <v>5651456.2682671007</v>
      </c>
      <c r="D17" s="193">
        <v>122969.84338636999</v>
      </c>
      <c r="E17" s="193">
        <v>828876.59278916998</v>
      </c>
      <c r="F17" s="193">
        <v>829484.09534647199</v>
      </c>
      <c r="G17" s="193">
        <v>64554.568398786883</v>
      </c>
      <c r="H17" s="193">
        <v>2366811.7753198771</v>
      </c>
      <c r="I17" s="193">
        <v>183459.81245263061</v>
      </c>
      <c r="J17" s="193">
        <v>2286394.8930980102</v>
      </c>
      <c r="K17" s="193">
        <v>2203269.9402991002</v>
      </c>
      <c r="L17" s="193">
        <v>197369.63517692804</v>
      </c>
      <c r="M17" s="192"/>
      <c r="N17" s="193">
        <v>97744.356194640015</v>
      </c>
      <c r="O17" s="193">
        <v>10425851.900130887</v>
      </c>
      <c r="P17" s="193">
        <v>10047612.955960408</v>
      </c>
      <c r="Q17" s="193">
        <v>5774426.1116534704</v>
      </c>
      <c r="R17" s="193">
        <v>6603302.7044426408</v>
      </c>
      <c r="S17" s="193">
        <v>3444310.2515177666</v>
      </c>
      <c r="T17" s="193">
        <v>894038.66374525893</v>
      </c>
      <c r="U17" s="193">
        <v>2550271.5877725077</v>
      </c>
      <c r="V17" s="189"/>
      <c r="X17" s="197" t="s">
        <v>87</v>
      </c>
      <c r="Y17" s="201">
        <f t="shared" si="41"/>
        <v>2818721.5</v>
      </c>
      <c r="Z17" s="201">
        <f t="shared" si="42"/>
        <v>1512796.6861654001</v>
      </c>
      <c r="AA17" s="201">
        <f t="shared" si="42"/>
        <v>33238.232535470001</v>
      </c>
      <c r="AB17" s="201">
        <f t="shared" si="42"/>
        <v>207772.25046338001</v>
      </c>
      <c r="AC17" s="201">
        <f t="shared" si="42"/>
        <v>222527.17415056899</v>
      </c>
      <c r="AD17" s="201">
        <f t="shared" si="42"/>
        <v>15653.7641390401</v>
      </c>
      <c r="AE17" s="201">
        <f t="shared" si="42"/>
        <v>634722.29048165702</v>
      </c>
      <c r="AF17" s="201">
        <f t="shared" si="42"/>
        <v>44649.796443592197</v>
      </c>
      <c r="AG17" s="201">
        <f t="shared" si="42"/>
        <v>598875.11727269005</v>
      </c>
      <c r="AH17" s="201">
        <f t="shared" si="42"/>
        <v>520866.14417826</v>
      </c>
      <c r="AI17" s="201">
        <f t="shared" si="42"/>
        <v>35709.165564451403</v>
      </c>
      <c r="AJ17" s="201">
        <f>N20</f>
        <v>33643.166964700002</v>
      </c>
      <c r="AK17" s="201">
        <f t="shared" ref="AK17:AQ17" si="45">O20</f>
        <v>2818721.5000026897</v>
      </c>
      <c r="AL17" s="201">
        <f t="shared" si="45"/>
        <v>2671360.1943791085</v>
      </c>
      <c r="AM17" s="201">
        <f t="shared" si="45"/>
        <v>1546034.9187008701</v>
      </c>
      <c r="AN17" s="201">
        <f t="shared" si="45"/>
        <v>1753807.1691642501</v>
      </c>
      <c r="AO17" s="201">
        <f t="shared" si="45"/>
        <v>917553.02521485824</v>
      </c>
      <c r="AP17" s="201">
        <f t="shared" si="45"/>
        <v>238180.9382896091</v>
      </c>
      <c r="AQ17" s="201">
        <f t="shared" si="45"/>
        <v>679372.0869252492</v>
      </c>
      <c r="AS17" s="197" t="s">
        <v>87</v>
      </c>
      <c r="AT17" s="202">
        <f t="shared" ref="AT17:BL17" si="46">Y17/Y13*100-100</f>
        <v>5.0064332574038133</v>
      </c>
      <c r="AU17" s="202">
        <f t="shared" si="46"/>
        <v>5.0065339511353102</v>
      </c>
      <c r="AV17" s="202">
        <f t="shared" si="46"/>
        <v>7.401191229823084</v>
      </c>
      <c r="AW17" s="202">
        <f t="shared" si="46"/>
        <v>0.99055885247348385</v>
      </c>
      <c r="AX17" s="202">
        <f t="shared" si="46"/>
        <v>3.011269004435718</v>
      </c>
      <c r="AY17" s="202">
        <f t="shared" si="46"/>
        <v>-11.118926593607739</v>
      </c>
      <c r="AZ17" s="202">
        <f t="shared" si="46"/>
        <v>6.1271617513586136</v>
      </c>
      <c r="BA17" s="202">
        <f t="shared" si="46"/>
        <v>-8.4304450843337548</v>
      </c>
      <c r="BB17" s="202">
        <f t="shared" si="46"/>
        <v>0.11524431584695094</v>
      </c>
      <c r="BC17" s="202">
        <f t="shared" si="46"/>
        <v>-8.3438211613575533</v>
      </c>
      <c r="BD17" s="202">
        <f t="shared" si="46"/>
        <v>-21.549963746712436</v>
      </c>
      <c r="BE17" s="202">
        <f t="shared" si="46"/>
        <v>-34.14626305205681</v>
      </c>
      <c r="BF17" s="202">
        <f t="shared" si="46"/>
        <v>5.0064332569308618</v>
      </c>
      <c r="BG17" s="202">
        <f t="shared" si="46"/>
        <v>4.4388204607346466</v>
      </c>
      <c r="BH17" s="202">
        <f t="shared" si="46"/>
        <v>5.0568929912843572</v>
      </c>
      <c r="BI17" s="202">
        <f t="shared" si="46"/>
        <v>4.5581396280258275</v>
      </c>
      <c r="BJ17" s="202">
        <f t="shared" si="46"/>
        <v>4.2115103642330212</v>
      </c>
      <c r="BK17" s="202">
        <f t="shared" si="46"/>
        <v>1.9460932939648075</v>
      </c>
      <c r="BL17" s="202">
        <f t="shared" si="46"/>
        <v>5.0297665244933683</v>
      </c>
      <c r="BN17" s="197" t="s">
        <v>87</v>
      </c>
      <c r="BO17" s="202">
        <f t="shared" si="20"/>
        <v>3.0459276733290324</v>
      </c>
      <c r="BP17" s="202">
        <f t="shared" si="2"/>
        <v>3.0806991326680873</v>
      </c>
      <c r="BQ17" s="202">
        <f t="shared" si="3"/>
        <v>-5.2248467968696986</v>
      </c>
      <c r="BR17" s="202">
        <f t="shared" si="4"/>
        <v>-0.80662668243063251</v>
      </c>
      <c r="BS17" s="202">
        <f t="shared" si="5"/>
        <v>8.4346205215540522</v>
      </c>
      <c r="BT17" s="202">
        <f t="shared" si="6"/>
        <v>28.01558631694229</v>
      </c>
      <c r="BU17" s="202">
        <f t="shared" si="7"/>
        <v>3.7347864449592834</v>
      </c>
      <c r="BV17" s="202">
        <f t="shared" si="8"/>
        <v>22.467063049984688</v>
      </c>
      <c r="BW17" s="202">
        <f t="shared" si="9"/>
        <v>11.212705105219413</v>
      </c>
      <c r="BX17" s="202">
        <f t="shared" si="10"/>
        <v>6.1054052224714468</v>
      </c>
      <c r="BY17" s="202">
        <f t="shared" si="11"/>
        <v>-39.659623657593279</v>
      </c>
      <c r="BZ17" s="202">
        <f t="shared" si="12"/>
        <v>-33.68369489430772</v>
      </c>
      <c r="CA17" s="202">
        <f t="shared" si="13"/>
        <v>3.0459276703057157</v>
      </c>
      <c r="CB17" s="202">
        <f t="shared" si="14"/>
        <v>3.6257622580342002</v>
      </c>
      <c r="CC17" s="202">
        <f t="shared" si="15"/>
        <v>2.8868552030693735</v>
      </c>
      <c r="CD17" s="202">
        <f t="shared" si="16"/>
        <v>2.4349916087295469</v>
      </c>
      <c r="CE17" s="202">
        <f t="shared" si="17"/>
        <v>5.9805769360858392</v>
      </c>
      <c r="CF17" s="202">
        <f t="shared" si="18"/>
        <v>9.5357513833465219</v>
      </c>
      <c r="CG17" s="202">
        <f t="shared" si="19"/>
        <v>4.7881914759962712</v>
      </c>
    </row>
    <row r="18" spans="1:85" x14ac:dyDescent="0.25">
      <c r="A18" s="197" t="s">
        <v>85</v>
      </c>
      <c r="B18" s="192">
        <v>2625125.7000000002</v>
      </c>
      <c r="C18" s="192">
        <v>1442549.4780592001</v>
      </c>
      <c r="D18" s="192">
        <v>34348.442563930003</v>
      </c>
      <c r="E18" s="192">
        <v>153741.27918039</v>
      </c>
      <c r="F18" s="192">
        <v>207302.223862037</v>
      </c>
      <c r="G18" s="192">
        <v>9057.9139272228294</v>
      </c>
      <c r="H18" s="192">
        <v>618266.08016656095</v>
      </c>
      <c r="I18" s="192">
        <v>27014.668892299</v>
      </c>
      <c r="J18" s="192">
        <v>545365.37992837001</v>
      </c>
      <c r="K18" s="192">
        <v>489345.57970131998</v>
      </c>
      <c r="L18" s="192">
        <v>61523.990733814899</v>
      </c>
      <c r="M18" s="192"/>
      <c r="N18" s="192">
        <v>15301.822463750001</v>
      </c>
      <c r="O18" s="192">
        <v>2625125.700076255</v>
      </c>
      <c r="P18" s="192">
        <v>2492280.08665164</v>
      </c>
      <c r="Q18" s="192">
        <v>1476897.9206231302</v>
      </c>
      <c r="R18" s="192">
        <v>1630639.1998035202</v>
      </c>
      <c r="S18" s="192">
        <v>861640.88684811979</v>
      </c>
      <c r="T18" s="192">
        <v>216360.13778925984</v>
      </c>
      <c r="U18" s="192">
        <v>645280.74905885989</v>
      </c>
      <c r="V18" s="188"/>
      <c r="X18" s="197" t="s">
        <v>88</v>
      </c>
      <c r="Y18" s="201">
        <f t="shared" si="41"/>
        <v>2769787.5</v>
      </c>
      <c r="Z18" s="201">
        <f t="shared" si="42"/>
        <v>1513468.4874780001</v>
      </c>
      <c r="AA18" s="201">
        <f t="shared" si="42"/>
        <v>33369.287583379999</v>
      </c>
      <c r="AB18" s="201">
        <f t="shared" si="42"/>
        <v>284955.43809827999</v>
      </c>
      <c r="AC18" s="201">
        <f t="shared" si="42"/>
        <v>211083.84648022999</v>
      </c>
      <c r="AD18" s="201">
        <f t="shared" si="42"/>
        <v>27290.271361199299</v>
      </c>
      <c r="AE18" s="201">
        <f t="shared" si="42"/>
        <v>632542.27656488097</v>
      </c>
      <c r="AF18" s="201">
        <f t="shared" si="42"/>
        <v>81779.116037208994</v>
      </c>
      <c r="AG18" s="201">
        <f t="shared" si="42"/>
        <v>583943.57917286002</v>
      </c>
      <c r="AH18" s="201">
        <f t="shared" si="42"/>
        <v>539247.36354466004</v>
      </c>
      <c r="AI18" s="201">
        <f t="shared" si="42"/>
        <v>-26458.870393943602</v>
      </c>
      <c r="AJ18" s="201">
        <f>N21</f>
        <v>-32938.568823649999</v>
      </c>
      <c r="AK18" s="201">
        <f t="shared" ref="AK18:AQ18" si="47">O21</f>
        <v>2769787.5000137854</v>
      </c>
      <c r="AL18" s="201">
        <f t="shared" si="47"/>
        <v>2784488.7236031797</v>
      </c>
      <c r="AM18" s="201">
        <f t="shared" si="47"/>
        <v>1546837.7750613801</v>
      </c>
      <c r="AN18" s="201">
        <f t="shared" si="47"/>
        <v>1831793.2131596601</v>
      </c>
      <c r="AO18" s="201">
        <f t="shared" si="47"/>
        <v>952695.51044351934</v>
      </c>
      <c r="AP18" s="201">
        <f t="shared" si="47"/>
        <v>238374.11784142928</v>
      </c>
      <c r="AQ18" s="201">
        <f t="shared" si="47"/>
        <v>714321.39260209003</v>
      </c>
      <c r="AS18" s="197" t="s">
        <v>88</v>
      </c>
      <c r="AT18" s="202">
        <f t="shared" ref="AT18:BL18" si="48">Y18/Y14*100-100</f>
        <v>4.9571582787463626</v>
      </c>
      <c r="AU18" s="202">
        <f t="shared" si="48"/>
        <v>4.9672870217863903</v>
      </c>
      <c r="AV18" s="202">
        <f t="shared" si="48"/>
        <v>3.5264747433349015</v>
      </c>
      <c r="AW18" s="202">
        <f t="shared" si="48"/>
        <v>0.4991615797495399</v>
      </c>
      <c r="AX18" s="202">
        <f t="shared" si="48"/>
        <v>-1.3762905057157155</v>
      </c>
      <c r="AY18" s="202">
        <f t="shared" si="48"/>
        <v>11.705304725989095</v>
      </c>
      <c r="AZ18" s="202">
        <f t="shared" si="48"/>
        <v>4.1108829721565883</v>
      </c>
      <c r="BA18" s="202">
        <f t="shared" si="48"/>
        <v>17.920305039540651</v>
      </c>
      <c r="BB18" s="202">
        <f t="shared" si="48"/>
        <v>-0.37894906596488909</v>
      </c>
      <c r="BC18" s="202">
        <f t="shared" si="48"/>
        <v>-7.8988090304204519</v>
      </c>
      <c r="BD18" s="202">
        <f t="shared" si="48"/>
        <v>-1707.0613953447746</v>
      </c>
      <c r="BE18" s="202">
        <f t="shared" si="48"/>
        <v>-9.3723382253646008</v>
      </c>
      <c r="BF18" s="202">
        <f t="shared" si="48"/>
        <v>4.9571582767855489</v>
      </c>
      <c r="BG18" s="202">
        <f t="shared" si="48"/>
        <v>4.1710095378358858</v>
      </c>
      <c r="BH18" s="202">
        <f t="shared" si="48"/>
        <v>4.9357818578924793</v>
      </c>
      <c r="BI18" s="202">
        <f t="shared" si="48"/>
        <v>4.2200643156055264</v>
      </c>
      <c r="BJ18" s="202">
        <f t="shared" si="48"/>
        <v>4.076819208889205</v>
      </c>
      <c r="BK18" s="202">
        <f t="shared" si="48"/>
        <v>-3.60614669725976E-2</v>
      </c>
      <c r="BL18" s="202">
        <f t="shared" si="48"/>
        <v>5.5256789611130444</v>
      </c>
      <c r="BN18" s="197" t="s">
        <v>88</v>
      </c>
      <c r="BO18" s="202">
        <f t="shared" si="20"/>
        <v>-1.7360352911772168</v>
      </c>
      <c r="BP18" s="202">
        <f t="shared" si="2"/>
        <v>4.4407904825789046E-2</v>
      </c>
      <c r="BQ18" s="202">
        <f t="shared" si="3"/>
        <v>0.39429006271660683</v>
      </c>
      <c r="BR18" s="202">
        <f t="shared" si="4"/>
        <v>37.147976913550139</v>
      </c>
      <c r="BS18" s="202">
        <f t="shared" si="5"/>
        <v>-5.1424405644031879</v>
      </c>
      <c r="BT18" s="202">
        <f t="shared" si="6"/>
        <v>74.336799243946928</v>
      </c>
      <c r="BU18" s="202">
        <f t="shared" si="7"/>
        <v>-0.34345948605677279</v>
      </c>
      <c r="BV18" s="202">
        <f t="shared" si="8"/>
        <v>83.156749976505921</v>
      </c>
      <c r="BW18" s="202">
        <f t="shared" si="9"/>
        <v>-2.4932640661093188</v>
      </c>
      <c r="BX18" s="202">
        <f t="shared" si="10"/>
        <v>3.5289718043392924</v>
      </c>
      <c r="BY18" s="202">
        <f t="shared" si="11"/>
        <v>-174.09545973900745</v>
      </c>
      <c r="BZ18" s="202">
        <f t="shared" si="12"/>
        <v>-197.90567237088797</v>
      </c>
      <c r="CA18" s="202">
        <f t="shared" si="13"/>
        <v>-1.7360352907819276</v>
      </c>
      <c r="CB18" s="202">
        <f t="shared" si="14"/>
        <v>4.2348661727500598</v>
      </c>
      <c r="CC18" s="202">
        <f t="shared" si="15"/>
        <v>5.1930027633815712E-2</v>
      </c>
      <c r="CD18" s="202">
        <f t="shared" si="16"/>
        <v>4.4466715250441666</v>
      </c>
      <c r="CE18" s="202">
        <f t="shared" si="17"/>
        <v>3.8300222726018518</v>
      </c>
      <c r="CF18" s="202">
        <f t="shared" si="18"/>
        <v>8.1106218326041812E-2</v>
      </c>
      <c r="CG18" s="202">
        <f t="shared" si="19"/>
        <v>5.1443540806948533</v>
      </c>
    </row>
    <row r="19" spans="1:85" x14ac:dyDescent="0.25">
      <c r="A19" s="197" t="s">
        <v>86</v>
      </c>
      <c r="B19" s="192">
        <v>2735403.1</v>
      </c>
      <c r="C19" s="192">
        <v>1467584.8135434</v>
      </c>
      <c r="D19" s="192">
        <v>35070.61862958</v>
      </c>
      <c r="E19" s="192">
        <v>209461.82543686</v>
      </c>
      <c r="F19" s="192">
        <v>205217.82902937001</v>
      </c>
      <c r="G19" s="192">
        <v>12228.014251549301</v>
      </c>
      <c r="H19" s="192">
        <v>611870.24356427905</v>
      </c>
      <c r="I19" s="192">
        <v>36458.6161630809</v>
      </c>
      <c r="J19" s="192">
        <v>538495.23461019003</v>
      </c>
      <c r="K19" s="192">
        <v>490895.01433613</v>
      </c>
      <c r="L19" s="192">
        <v>59179.553938836303</v>
      </c>
      <c r="M19" s="192"/>
      <c r="N19" s="192">
        <v>50731.365251850002</v>
      </c>
      <c r="O19" s="192">
        <v>2735403.1000828655</v>
      </c>
      <c r="P19" s="192">
        <v>2577891.9606181192</v>
      </c>
      <c r="Q19" s="192">
        <v>1502655.4321729799</v>
      </c>
      <c r="R19" s="192">
        <v>1712117.25760984</v>
      </c>
      <c r="S19" s="192">
        <v>865774.70300827932</v>
      </c>
      <c r="T19" s="192">
        <v>217445.8432809193</v>
      </c>
      <c r="U19" s="192">
        <v>648328.85972735996</v>
      </c>
      <c r="V19" s="188"/>
      <c r="X19" s="197" t="s">
        <v>89</v>
      </c>
      <c r="Y19" s="201">
        <f t="shared" ref="Y19:AI19" si="49">B23</f>
        <v>2703149</v>
      </c>
      <c r="Z19" s="201">
        <f t="shared" si="49"/>
        <v>1483329.2327624999</v>
      </c>
      <c r="AA19" s="201">
        <f t="shared" si="49"/>
        <v>32625.947155869999</v>
      </c>
      <c r="AB19" s="201">
        <f t="shared" si="49"/>
        <v>159531.44894415</v>
      </c>
      <c r="AC19" s="201">
        <f t="shared" si="49"/>
        <v>205001.71752296499</v>
      </c>
      <c r="AD19" s="201">
        <f t="shared" si="49"/>
        <v>8198.4129740042808</v>
      </c>
      <c r="AE19" s="201">
        <f t="shared" si="49"/>
        <v>637616.209300288</v>
      </c>
      <c r="AF19" s="201">
        <f t="shared" si="49"/>
        <v>25499.498569701402</v>
      </c>
      <c r="AG19" s="201">
        <f t="shared" si="49"/>
        <v>547350.28210088005</v>
      </c>
      <c r="AH19" s="201">
        <f t="shared" si="49"/>
        <v>471650.12850679999</v>
      </c>
      <c r="AI19" s="201">
        <f t="shared" si="49"/>
        <v>50546.325073941902</v>
      </c>
      <c r="AJ19" s="201">
        <f>N23</f>
        <v>25100.054156689999</v>
      </c>
      <c r="AK19" s="201">
        <f t="shared" ref="AK19:AQ19" si="50">O23</f>
        <v>2703149.0000541904</v>
      </c>
      <c r="AL19" s="201">
        <f t="shared" si="50"/>
        <v>2551802.4672294785</v>
      </c>
      <c r="AM19" s="201">
        <f t="shared" si="50"/>
        <v>1515955.17991837</v>
      </c>
      <c r="AN19" s="201">
        <f t="shared" si="50"/>
        <v>1675486.62886252</v>
      </c>
      <c r="AO19" s="201">
        <f t="shared" si="50"/>
        <v>876315.83836695866</v>
      </c>
      <c r="AP19" s="201">
        <f t="shared" si="50"/>
        <v>213200.13049696927</v>
      </c>
      <c r="AQ19" s="201">
        <f t="shared" si="50"/>
        <v>663115.70786998945</v>
      </c>
      <c r="AS19" s="197" t="s">
        <v>89</v>
      </c>
      <c r="AT19" s="202">
        <f t="shared" ref="AT19:BL19" si="51">Y19/Y15*100-100</f>
        <v>2.9721738658076333</v>
      </c>
      <c r="AU19" s="202">
        <f t="shared" si="51"/>
        <v>2.8269224261316026</v>
      </c>
      <c r="AV19" s="202">
        <f t="shared" si="51"/>
        <v>-5.014770043369694</v>
      </c>
      <c r="AW19" s="202">
        <f t="shared" si="51"/>
        <v>3.7661776945189871</v>
      </c>
      <c r="AX19" s="202">
        <f t="shared" si="51"/>
        <v>-1.1097354848460554</v>
      </c>
      <c r="AY19" s="202">
        <f t="shared" si="51"/>
        <v>-9.4889503270216267</v>
      </c>
      <c r="AZ19" s="202">
        <f t="shared" si="51"/>
        <v>3.1297413451040654</v>
      </c>
      <c r="BA19" s="202">
        <f t="shared" si="51"/>
        <v>-5.6086947748211173</v>
      </c>
      <c r="BB19" s="202">
        <f t="shared" si="51"/>
        <v>0.36395822792616173</v>
      </c>
      <c r="BC19" s="202">
        <f t="shared" si="51"/>
        <v>-3.6161461201551504</v>
      </c>
      <c r="BD19" s="202">
        <f t="shared" si="51"/>
        <v>-17.842902466077248</v>
      </c>
      <c r="BE19" s="202">
        <f t="shared" si="51"/>
        <v>64.033102698400796</v>
      </c>
      <c r="BF19" s="202">
        <f t="shared" si="51"/>
        <v>2.9721738648808014</v>
      </c>
      <c r="BG19" s="202">
        <f t="shared" si="51"/>
        <v>2.3882701184603405</v>
      </c>
      <c r="BH19" s="202">
        <f t="shared" si="51"/>
        <v>2.6445469757829159</v>
      </c>
      <c r="BI19" s="202">
        <f t="shared" si="51"/>
        <v>2.7502974946513916</v>
      </c>
      <c r="BJ19" s="202">
        <f t="shared" si="51"/>
        <v>1.7031401066075063</v>
      </c>
      <c r="BK19" s="202">
        <f t="shared" si="51"/>
        <v>-1.4605311886834187</v>
      </c>
      <c r="BL19" s="202">
        <f t="shared" si="51"/>
        <v>2.7639068478552531</v>
      </c>
      <c r="BN19" s="197" t="s">
        <v>89</v>
      </c>
      <c r="BO19" s="202">
        <f t="shared" si="20"/>
        <v>-2.405906590307012</v>
      </c>
      <c r="BP19" s="202">
        <f t="shared" si="2"/>
        <v>-1.9914028580617043</v>
      </c>
      <c r="BQ19" s="202">
        <f t="shared" si="3"/>
        <v>-2.227618511940392</v>
      </c>
      <c r="BR19" s="202">
        <f t="shared" si="4"/>
        <v>-44.015299371430757</v>
      </c>
      <c r="BS19" s="202">
        <f t="shared" si="5"/>
        <v>-2.881380578705091</v>
      </c>
      <c r="BT19" s="202">
        <f t="shared" si="6"/>
        <v>-69.958477636610809</v>
      </c>
      <c r="BU19" s="202">
        <f t="shared" si="7"/>
        <v>0.8021491880292615</v>
      </c>
      <c r="BV19" s="202">
        <f t="shared" si="8"/>
        <v>-68.819058207844549</v>
      </c>
      <c r="BW19" s="202">
        <f t="shared" si="9"/>
        <v>-6.2665809467094959</v>
      </c>
      <c r="BX19" s="202">
        <f t="shared" si="10"/>
        <v>-12.53547807698493</v>
      </c>
      <c r="BY19" s="202">
        <f t="shared" si="11"/>
        <v>-291.03735088218991</v>
      </c>
      <c r="BZ19" s="202">
        <f t="shared" si="12"/>
        <v>-176.20262522963074</v>
      </c>
      <c r="CA19" s="202">
        <f t="shared" si="13"/>
        <v>-2.4059065888362738</v>
      </c>
      <c r="CB19" s="202">
        <f t="shared" si="14"/>
        <v>-8.356516383108243</v>
      </c>
      <c r="CC19" s="202">
        <f t="shared" si="15"/>
        <v>-1.9964986400584053</v>
      </c>
      <c r="CD19" s="202">
        <f t="shared" si="16"/>
        <v>-8.5329819531063151</v>
      </c>
      <c r="CE19" s="202">
        <f t="shared" si="17"/>
        <v>-8.0172175935837799</v>
      </c>
      <c r="CF19" s="202">
        <f t="shared" si="18"/>
        <v>-10.560704984425456</v>
      </c>
      <c r="CG19" s="202">
        <f t="shared" si="19"/>
        <v>-7.1684378015855543</v>
      </c>
    </row>
    <row r="20" spans="1:85" x14ac:dyDescent="0.25">
      <c r="A20" s="197" t="s">
        <v>87</v>
      </c>
      <c r="B20" s="192">
        <v>2818721.5</v>
      </c>
      <c r="C20" s="192">
        <v>1512796.6861654001</v>
      </c>
      <c r="D20" s="192">
        <v>33238.232535470001</v>
      </c>
      <c r="E20" s="192">
        <v>207772.25046338001</v>
      </c>
      <c r="F20" s="192">
        <v>222527.17415056899</v>
      </c>
      <c r="G20" s="192">
        <v>15653.7641390401</v>
      </c>
      <c r="H20" s="192">
        <v>634722.29048165702</v>
      </c>
      <c r="I20" s="192">
        <v>44649.796443592197</v>
      </c>
      <c r="J20" s="192">
        <v>598875.11727269005</v>
      </c>
      <c r="K20" s="192">
        <v>520866.14417826</v>
      </c>
      <c r="L20" s="192">
        <v>35709.165564451403</v>
      </c>
      <c r="M20" s="192"/>
      <c r="N20" s="192">
        <v>33643.166964700002</v>
      </c>
      <c r="O20" s="192">
        <v>2818721.5000026897</v>
      </c>
      <c r="P20" s="192">
        <v>2671360.1943791085</v>
      </c>
      <c r="Q20" s="192">
        <v>1546034.9187008701</v>
      </c>
      <c r="R20" s="192">
        <v>1753807.1691642501</v>
      </c>
      <c r="S20" s="192">
        <v>917553.02521485824</v>
      </c>
      <c r="T20" s="192">
        <v>238180.9382896091</v>
      </c>
      <c r="U20" s="192">
        <v>679372.0869252492</v>
      </c>
      <c r="V20" s="188"/>
      <c r="X20" s="197" t="s">
        <v>90</v>
      </c>
      <c r="Y20" s="201">
        <f t="shared" ref="Y20:Y22" si="52">B24</f>
        <v>2589818.1</v>
      </c>
      <c r="Z20" s="201">
        <f t="shared" ref="Z20:AI22" si="53">C24</f>
        <v>1386534.8094051001</v>
      </c>
      <c r="AA20" s="201">
        <f t="shared" si="53"/>
        <v>32327.420549760001</v>
      </c>
      <c r="AB20" s="201">
        <f t="shared" si="53"/>
        <v>195012.92543992001</v>
      </c>
      <c r="AC20" s="201">
        <f t="shared" si="53"/>
        <v>165976.16906677399</v>
      </c>
      <c r="AD20" s="201">
        <f t="shared" si="53"/>
        <v>10982.8936189756</v>
      </c>
      <c r="AE20" s="201">
        <f t="shared" si="53"/>
        <v>576122.47802141798</v>
      </c>
      <c r="AF20" s="201">
        <f t="shared" si="53"/>
        <v>38122.893926201003</v>
      </c>
      <c r="AG20" s="201">
        <f t="shared" si="53"/>
        <v>473792.20619291998</v>
      </c>
      <c r="AH20" s="201">
        <f t="shared" si="53"/>
        <v>401108.76678564999</v>
      </c>
      <c r="AI20" s="201">
        <f t="shared" si="53"/>
        <v>66004.870126829395</v>
      </c>
      <c r="AJ20" s="201">
        <f>N24</f>
        <v>46050.200564580002</v>
      </c>
      <c r="AK20" s="201">
        <f t="shared" ref="AK20:AQ20" si="54">O24</f>
        <v>2589818.1001268281</v>
      </c>
      <c r="AL20" s="201">
        <f t="shared" si="54"/>
        <v>2405079.5900281491</v>
      </c>
      <c r="AM20" s="201">
        <f t="shared" si="54"/>
        <v>1418862.2299548602</v>
      </c>
      <c r="AN20" s="201">
        <f t="shared" si="54"/>
        <v>1613875.1553947802</v>
      </c>
      <c r="AO20" s="201">
        <f t="shared" si="54"/>
        <v>791204.43463336863</v>
      </c>
      <c r="AP20" s="201">
        <f t="shared" si="54"/>
        <v>176959.06268574958</v>
      </c>
      <c r="AQ20" s="201">
        <f t="shared" si="54"/>
        <v>614245.37194761902</v>
      </c>
      <c r="AS20" s="197" t="s">
        <v>90</v>
      </c>
      <c r="AT20" s="202">
        <f t="shared" ref="AT20:BL20" si="55">Y20/Y16*100-100</f>
        <v>-5.3222503111150274</v>
      </c>
      <c r="AU20" s="202">
        <f t="shared" si="55"/>
        <v>-5.5226793974931638</v>
      </c>
      <c r="AV20" s="202">
        <f t="shared" si="55"/>
        <v>-7.8219266925228226</v>
      </c>
      <c r="AW20" s="202">
        <f t="shared" si="55"/>
        <v>-6.8981065961804262</v>
      </c>
      <c r="AX20" s="202">
        <f t="shared" si="55"/>
        <v>-19.121954533969813</v>
      </c>
      <c r="AY20" s="202">
        <f t="shared" si="55"/>
        <v>-10.182525199591936</v>
      </c>
      <c r="AZ20" s="202">
        <f t="shared" si="55"/>
        <v>-5.8423768632091821</v>
      </c>
      <c r="BA20" s="202">
        <f t="shared" si="55"/>
        <v>4.5648407379910338</v>
      </c>
      <c r="BB20" s="202">
        <f t="shared" si="55"/>
        <v>-12.015524791803927</v>
      </c>
      <c r="BC20" s="202">
        <f t="shared" si="55"/>
        <v>-18.290315633354709</v>
      </c>
      <c r="BD20" s="202">
        <f t="shared" si="55"/>
        <v>11.533233581056137</v>
      </c>
      <c r="BE20" s="202">
        <f t="shared" si="55"/>
        <v>-9.2273579944693012</v>
      </c>
      <c r="BF20" s="202">
        <f t="shared" si="55"/>
        <v>-5.3222503093466145</v>
      </c>
      <c r="BG20" s="202">
        <f t="shared" si="55"/>
        <v>-6.7036312316414381</v>
      </c>
      <c r="BH20" s="202">
        <f t="shared" si="55"/>
        <v>-5.5763417496815606</v>
      </c>
      <c r="BI20" s="202">
        <f t="shared" si="55"/>
        <v>-5.7380475419194283</v>
      </c>
      <c r="BJ20" s="202">
        <f t="shared" si="55"/>
        <v>-8.6131262689708734</v>
      </c>
      <c r="BK20" s="202">
        <f t="shared" si="55"/>
        <v>-18.619247893768502</v>
      </c>
      <c r="BL20" s="202">
        <f t="shared" si="55"/>
        <v>-5.2571295058612719</v>
      </c>
      <c r="BN20" s="197" t="s">
        <v>90</v>
      </c>
      <c r="BO20" s="202">
        <f t="shared" si="20"/>
        <v>-4.1925509840559982</v>
      </c>
      <c r="BP20" s="202">
        <f t="shared" si="2"/>
        <v>-6.525484782439932</v>
      </c>
      <c r="BQ20" s="202">
        <f t="shared" si="3"/>
        <v>-0.91499751619099357</v>
      </c>
      <c r="BR20" s="202">
        <f t="shared" si="4"/>
        <v>22.24105449464804</v>
      </c>
      <c r="BS20" s="202">
        <f t="shared" si="5"/>
        <v>-19.036693412980426</v>
      </c>
      <c r="BT20" s="202">
        <f t="shared" si="6"/>
        <v>33.963654353597661</v>
      </c>
      <c r="BU20" s="202">
        <f t="shared" si="7"/>
        <v>-9.6443174407928751</v>
      </c>
      <c r="BV20" s="202">
        <f t="shared" si="8"/>
        <v>49.504484654842457</v>
      </c>
      <c r="BW20" s="202">
        <f t="shared" si="9"/>
        <v>-13.438939982934514</v>
      </c>
      <c r="BX20" s="202">
        <f t="shared" si="10"/>
        <v>-14.956290151871116</v>
      </c>
      <c r="BY20" s="202">
        <f t="shared" si="11"/>
        <v>30.582925722639374</v>
      </c>
      <c r="BZ20" s="202">
        <f t="shared" si="12"/>
        <v>83.466538666037451</v>
      </c>
      <c r="CA20" s="202">
        <f t="shared" si="13"/>
        <v>-4.1925509812848105</v>
      </c>
      <c r="CB20" s="202">
        <f t="shared" si="14"/>
        <v>-5.7497740944121034</v>
      </c>
      <c r="CC20" s="202">
        <f t="shared" si="15"/>
        <v>-6.4047375047551185</v>
      </c>
      <c r="CD20" s="202">
        <f t="shared" si="16"/>
        <v>-3.6772285977338726</v>
      </c>
      <c r="CE20" s="202">
        <f t="shared" si="17"/>
        <v>-9.7124118961717869</v>
      </c>
      <c r="CF20" s="202">
        <f t="shared" si="18"/>
        <v>-16.998614272299832</v>
      </c>
      <c r="CG20" s="202">
        <f t="shared" si="19"/>
        <v>-7.3698052002640821</v>
      </c>
    </row>
    <row r="21" spans="1:85" x14ac:dyDescent="0.25">
      <c r="A21" s="197" t="s">
        <v>88</v>
      </c>
      <c r="B21" s="192">
        <v>2769787.5</v>
      </c>
      <c r="C21" s="192">
        <v>1513468.4874780001</v>
      </c>
      <c r="D21" s="192">
        <v>33369.287583379999</v>
      </c>
      <c r="E21" s="192">
        <v>284955.43809827999</v>
      </c>
      <c r="F21" s="192">
        <v>211083.84648022999</v>
      </c>
      <c r="G21" s="192">
        <v>27290.271361199299</v>
      </c>
      <c r="H21" s="192">
        <v>632542.27656488097</v>
      </c>
      <c r="I21" s="192">
        <v>81779.116037208994</v>
      </c>
      <c r="J21" s="192">
        <v>583943.57917286002</v>
      </c>
      <c r="K21" s="192">
        <v>539247.36354466004</v>
      </c>
      <c r="L21" s="192">
        <v>-26458.870393943602</v>
      </c>
      <c r="M21" s="192"/>
      <c r="N21" s="192">
        <v>-32938.568823649999</v>
      </c>
      <c r="O21" s="192">
        <v>2769787.5000137854</v>
      </c>
      <c r="P21" s="192">
        <v>2784488.7236031797</v>
      </c>
      <c r="Q21" s="192">
        <v>1546837.7750613801</v>
      </c>
      <c r="R21" s="192">
        <v>1831793.2131596601</v>
      </c>
      <c r="S21" s="192">
        <v>952695.51044351934</v>
      </c>
      <c r="T21" s="192">
        <v>238374.11784142928</v>
      </c>
      <c r="U21" s="192">
        <v>714321.39260209003</v>
      </c>
      <c r="V21" s="188"/>
      <c r="X21" s="197" t="s">
        <v>91</v>
      </c>
      <c r="Y21" s="201">
        <f t="shared" si="52"/>
        <v>2720478.5</v>
      </c>
      <c r="Z21" s="201">
        <f t="shared" si="53"/>
        <v>1451587.5731234001</v>
      </c>
      <c r="AA21" s="201">
        <f t="shared" si="53"/>
        <v>32584.339353560001</v>
      </c>
      <c r="AB21" s="201">
        <f t="shared" si="53"/>
        <v>228050.19770580999</v>
      </c>
      <c r="AC21" s="201">
        <f t="shared" si="53"/>
        <v>198167.84317705</v>
      </c>
      <c r="AD21" s="201">
        <f t="shared" si="53"/>
        <v>18602.735161859699</v>
      </c>
      <c r="AE21" s="201">
        <f t="shared" si="53"/>
        <v>586290.07168976299</v>
      </c>
      <c r="AF21" s="201">
        <f t="shared" si="53"/>
        <v>55037.178367676301</v>
      </c>
      <c r="AG21" s="201">
        <f t="shared" si="53"/>
        <v>529063.91790323902</v>
      </c>
      <c r="AH21" s="201">
        <f t="shared" si="53"/>
        <v>401050.41494162002</v>
      </c>
      <c r="AI21" s="201">
        <f t="shared" si="53"/>
        <v>-7509.0661287082803</v>
      </c>
      <c r="AJ21" s="201">
        <f>N25</f>
        <v>29654.124513539999</v>
      </c>
      <c r="AK21" s="201">
        <f t="shared" ref="AK21:AQ21" si="56">O25</f>
        <v>2720478.4999255692</v>
      </c>
      <c r="AL21" s="201">
        <f t="shared" si="56"/>
        <v>2570319.9385791188</v>
      </c>
      <c r="AM21" s="201">
        <f t="shared" si="56"/>
        <v>1484171.9124769601</v>
      </c>
      <c r="AN21" s="201">
        <f t="shared" si="56"/>
        <v>1712222.1101827701</v>
      </c>
      <c r="AO21" s="201">
        <f t="shared" si="56"/>
        <v>858097.82839634898</v>
      </c>
      <c r="AP21" s="201">
        <f t="shared" si="56"/>
        <v>216770.57833890969</v>
      </c>
      <c r="AQ21" s="201">
        <f t="shared" si="56"/>
        <v>641327.25005743932</v>
      </c>
      <c r="AS21" s="197" t="s">
        <v>91</v>
      </c>
      <c r="AT21" s="202">
        <f t="shared" ref="AT21:BL21" si="57">Y21/Y17*100-100</f>
        <v>-3.4853744862697482</v>
      </c>
      <c r="AU21" s="202">
        <f t="shared" si="57"/>
        <v>-4.046089841533913</v>
      </c>
      <c r="AV21" s="202">
        <f t="shared" si="57"/>
        <v>-1.9672922776871502</v>
      </c>
      <c r="AW21" s="202">
        <f t="shared" si="57"/>
        <v>9.7596994772908658</v>
      </c>
      <c r="AX21" s="202">
        <f t="shared" si="57"/>
        <v>-10.946676991923994</v>
      </c>
      <c r="AY21" s="202">
        <f t="shared" si="57"/>
        <v>18.838734227922458</v>
      </c>
      <c r="AZ21" s="202">
        <f t="shared" si="57"/>
        <v>-7.630458157557598</v>
      </c>
      <c r="BA21" s="202">
        <f t="shared" si="57"/>
        <v>23.264119327412573</v>
      </c>
      <c r="BB21" s="202">
        <f t="shared" si="57"/>
        <v>-11.657054593848386</v>
      </c>
      <c r="BC21" s="202">
        <f t="shared" si="57"/>
        <v>-23.003170886767123</v>
      </c>
      <c r="BD21" s="202">
        <f t="shared" si="57"/>
        <v>-121.0283998800117</v>
      </c>
      <c r="BE21" s="202">
        <f t="shared" si="57"/>
        <v>-11.85691720207403</v>
      </c>
      <c r="BF21" s="202">
        <f t="shared" si="57"/>
        <v>-3.4853744890024387</v>
      </c>
      <c r="BG21" s="202">
        <f t="shared" si="57"/>
        <v>-3.7823523766129199</v>
      </c>
      <c r="BH21" s="202">
        <f t="shared" si="57"/>
        <v>-4.0013977353042804</v>
      </c>
      <c r="BI21" s="202">
        <f t="shared" si="57"/>
        <v>-2.3711306301306081</v>
      </c>
      <c r="BJ21" s="202">
        <f t="shared" si="57"/>
        <v>-6.4797559579280914</v>
      </c>
      <c r="BK21" s="202">
        <f t="shared" si="57"/>
        <v>-8.9891156296756662</v>
      </c>
      <c r="BL21" s="202">
        <f t="shared" si="57"/>
        <v>-5.5999999999993975</v>
      </c>
      <c r="BN21" s="197" t="s">
        <v>91</v>
      </c>
      <c r="BO21" s="202">
        <f t="shared" si="20"/>
        <v>5.0451574185847079</v>
      </c>
      <c r="BP21" s="202">
        <f t="shared" si="2"/>
        <v>4.6917512115120417</v>
      </c>
      <c r="BQ21" s="202">
        <f t="shared" si="3"/>
        <v>0.79473957226043979</v>
      </c>
      <c r="BR21" s="202">
        <f t="shared" si="4"/>
        <v>16.941067978629022</v>
      </c>
      <c r="BS21" s="202">
        <f t="shared" si="5"/>
        <v>19.39535915985924</v>
      </c>
      <c r="BT21" s="202">
        <f t="shared" si="6"/>
        <v>69.37918008892467</v>
      </c>
      <c r="BU21" s="202">
        <f t="shared" si="7"/>
        <v>1.7648319682411255</v>
      </c>
      <c r="BV21" s="202">
        <f t="shared" si="8"/>
        <v>44.367787173288264</v>
      </c>
      <c r="BW21" s="202">
        <f t="shared" si="9"/>
        <v>11.6658127735882</v>
      </c>
      <c r="BX21" s="202">
        <f t="shared" si="10"/>
        <v>-1.4547636168003919E-2</v>
      </c>
      <c r="BY21" s="202">
        <f t="shared" si="11"/>
        <v>-111.37653345015222</v>
      </c>
      <c r="BZ21" s="202">
        <f t="shared" si="12"/>
        <v>-35.604787492828464</v>
      </c>
      <c r="CA21" s="202">
        <f t="shared" si="13"/>
        <v>5.0451574105665031</v>
      </c>
      <c r="CB21" s="202">
        <f t="shared" si="14"/>
        <v>6.8704731949862889</v>
      </c>
      <c r="CC21" s="202">
        <f t="shared" si="15"/>
        <v>4.6029615239090447</v>
      </c>
      <c r="CD21" s="202">
        <f t="shared" si="16"/>
        <v>6.093839071705176</v>
      </c>
      <c r="CE21" s="202">
        <f t="shared" si="17"/>
        <v>8.4546282648147297</v>
      </c>
      <c r="CF21" s="202">
        <f t="shared" si="18"/>
        <v>22.497585062291421</v>
      </c>
      <c r="CG21" s="202">
        <f t="shared" si="19"/>
        <v>4.4089673844754316</v>
      </c>
    </row>
    <row r="22" spans="1:85" x14ac:dyDescent="0.25">
      <c r="A22" s="198">
        <v>2019</v>
      </c>
      <c r="B22" s="193">
        <v>10949037.800000001</v>
      </c>
      <c r="C22" s="193">
        <v>5936399.4652460003</v>
      </c>
      <c r="D22" s="193">
        <v>136026.58131236001</v>
      </c>
      <c r="E22" s="193">
        <v>855930.79317891004</v>
      </c>
      <c r="F22" s="193">
        <v>846131.07352220605</v>
      </c>
      <c r="G22" s="193">
        <v>64229.963679011533</v>
      </c>
      <c r="H22" s="193">
        <v>2497400.8907773779</v>
      </c>
      <c r="I22" s="193">
        <v>189902.19753618108</v>
      </c>
      <c r="J22" s="193">
        <v>2266679.31098411</v>
      </c>
      <c r="K22" s="193">
        <v>2040354.1017603702</v>
      </c>
      <c r="L22" s="193">
        <v>129953.83984315902</v>
      </c>
      <c r="M22" s="192"/>
      <c r="N22" s="193">
        <v>66737.785856649993</v>
      </c>
      <c r="O22" s="193">
        <v>10949037.800175598</v>
      </c>
      <c r="P22" s="193">
        <v>10526020.965252047</v>
      </c>
      <c r="Q22" s="193">
        <v>6072426.0465583606</v>
      </c>
      <c r="R22" s="193">
        <v>6928356.839737271</v>
      </c>
      <c r="S22" s="193">
        <v>3597664.1255147769</v>
      </c>
      <c r="T22" s="193">
        <v>910361.03720121761</v>
      </c>
      <c r="U22" s="193">
        <v>2687303.0883135591</v>
      </c>
      <c r="V22" s="189"/>
      <c r="X22" s="197" t="s">
        <v>92</v>
      </c>
      <c r="Y22" s="201">
        <f t="shared" si="52"/>
        <v>2708997.1</v>
      </c>
      <c r="Z22" s="201">
        <f t="shared" si="53"/>
        <v>1458766.5212725999</v>
      </c>
      <c r="AA22" s="201">
        <f t="shared" si="53"/>
        <v>32655.613756480001</v>
      </c>
      <c r="AB22" s="201">
        <f t="shared" si="53"/>
        <v>289963.73532302002</v>
      </c>
      <c r="AC22" s="201">
        <f t="shared" si="53"/>
        <v>204914.95730714701</v>
      </c>
      <c r="AD22" s="201">
        <f t="shared" si="53"/>
        <v>22236.500170762101</v>
      </c>
      <c r="AE22" s="201">
        <f t="shared" si="53"/>
        <v>601646.51533621305</v>
      </c>
      <c r="AF22" s="201">
        <f t="shared" si="53"/>
        <v>65288.122530556597</v>
      </c>
      <c r="AG22" s="201">
        <f t="shared" si="53"/>
        <v>541831.54402491997</v>
      </c>
      <c r="AH22" s="201">
        <f t="shared" si="53"/>
        <v>466357.01928804</v>
      </c>
      <c r="AI22" s="201">
        <f t="shared" si="53"/>
        <v>-57707.998072189999</v>
      </c>
      <c r="AJ22" s="201">
        <f>N26</f>
        <v>15758.607638539999</v>
      </c>
      <c r="AK22" s="201">
        <f t="shared" ref="AK22:AQ22" si="58">O26</f>
        <v>2708997.1000000094</v>
      </c>
      <c r="AL22" s="201">
        <f t="shared" si="58"/>
        <v>2675471.9656967786</v>
      </c>
      <c r="AM22" s="201">
        <f t="shared" si="58"/>
        <v>1491422.1350290799</v>
      </c>
      <c r="AN22" s="201">
        <f t="shared" si="58"/>
        <v>1781385.8703520999</v>
      </c>
      <c r="AO22" s="201">
        <f t="shared" si="58"/>
        <v>894086.09534467885</v>
      </c>
      <c r="AP22" s="201">
        <f t="shared" si="58"/>
        <v>227151.45747790911</v>
      </c>
      <c r="AQ22" s="201">
        <f t="shared" si="58"/>
        <v>666934.63786676968</v>
      </c>
      <c r="AS22" s="197" t="s">
        <v>92</v>
      </c>
      <c r="AT22" s="202">
        <f t="shared" ref="AT22:BL22" si="59">Y22/Y18*100-100</f>
        <v>-2.1947676491427615</v>
      </c>
      <c r="AU22" s="202">
        <f t="shared" si="59"/>
        <v>-3.614344577240189</v>
      </c>
      <c r="AV22" s="202">
        <f t="shared" si="59"/>
        <v>-2.1387146043101382</v>
      </c>
      <c r="AW22" s="202">
        <f t="shared" si="59"/>
        <v>1.7575720815030422</v>
      </c>
      <c r="AX22" s="202">
        <f t="shared" si="59"/>
        <v>-2.9224828313239755</v>
      </c>
      <c r="AY22" s="202">
        <f t="shared" si="59"/>
        <v>-18.518581671644853</v>
      </c>
      <c r="AZ22" s="202">
        <f t="shared" si="59"/>
        <v>-4.8843788586673043</v>
      </c>
      <c r="BA22" s="202">
        <f t="shared" si="59"/>
        <v>-20.165287063202172</v>
      </c>
      <c r="BB22" s="202">
        <f t="shared" si="59"/>
        <v>-7.2116616484747595</v>
      </c>
      <c r="BC22" s="202">
        <f t="shared" si="59"/>
        <v>-13.517051576754398</v>
      </c>
      <c r="BD22" s="202">
        <f t="shared" si="59"/>
        <v>118.10454192858995</v>
      </c>
      <c r="BE22" s="202">
        <f t="shared" si="59"/>
        <v>-147.84241757105508</v>
      </c>
      <c r="BF22" s="202">
        <f t="shared" si="59"/>
        <v>-2.194767649629199</v>
      </c>
      <c r="BG22" s="202">
        <f t="shared" si="59"/>
        <v>-3.9151445284120712</v>
      </c>
      <c r="BH22" s="202">
        <f t="shared" si="59"/>
        <v>-3.5825114259380797</v>
      </c>
      <c r="BI22" s="202">
        <f t="shared" si="59"/>
        <v>-2.7518031208671516</v>
      </c>
      <c r="BJ22" s="202">
        <f t="shared" si="59"/>
        <v>-6.151956680425144</v>
      </c>
      <c r="BK22" s="202">
        <f t="shared" si="59"/>
        <v>-4.7080028927409359</v>
      </c>
      <c r="BL22" s="202">
        <f t="shared" si="59"/>
        <v>-6.6338143062890111</v>
      </c>
      <c r="BN22" s="197" t="s">
        <v>92</v>
      </c>
      <c r="BO22" s="202">
        <f t="shared" si="20"/>
        <v>-0.42203604990812948</v>
      </c>
      <c r="BP22" s="202">
        <f t="shared" si="2"/>
        <v>0.49455839124834711</v>
      </c>
      <c r="BQ22" s="202">
        <f t="shared" si="3"/>
        <v>0.21873821699016105</v>
      </c>
      <c r="BR22" s="202">
        <f t="shared" si="4"/>
        <v>27.149083070333461</v>
      </c>
      <c r="BS22" s="202">
        <f t="shared" si="5"/>
        <v>3.4047472192897175</v>
      </c>
      <c r="BT22" s="202">
        <f t="shared" si="6"/>
        <v>19.533498581179273</v>
      </c>
      <c r="BU22" s="202">
        <f t="shared" si="7"/>
        <v>2.6192569835253892</v>
      </c>
      <c r="BV22" s="202">
        <f t="shared" si="8"/>
        <v>18.625490017672746</v>
      </c>
      <c r="BW22" s="202">
        <f t="shared" si="9"/>
        <v>2.4132483221084016</v>
      </c>
      <c r="BX22" s="202">
        <f t="shared" si="10"/>
        <v>16.283888985858937</v>
      </c>
      <c r="BY22" s="202">
        <f t="shared" si="11"/>
        <v>668.51098502866705</v>
      </c>
      <c r="BZ22" s="202">
        <f t="shared" si="12"/>
        <v>-46.8586313133451</v>
      </c>
      <c r="CA22" s="202">
        <f t="shared" si="13"/>
        <v>-0.42203604718338283</v>
      </c>
      <c r="CB22" s="202">
        <f t="shared" si="14"/>
        <v>4.0910092762921977</v>
      </c>
      <c r="CC22" s="202">
        <f t="shared" si="15"/>
        <v>0.48850288104560491</v>
      </c>
      <c r="CD22" s="202">
        <f t="shared" si="16"/>
        <v>4.0394151995821943</v>
      </c>
      <c r="CE22" s="202">
        <f t="shared" si="17"/>
        <v>4.193958515847342</v>
      </c>
      <c r="CF22" s="202">
        <f t="shared" si="18"/>
        <v>4.7888782779226631</v>
      </c>
      <c r="CG22" s="202">
        <f t="shared" si="19"/>
        <v>3.9928738108410187</v>
      </c>
    </row>
    <row r="23" spans="1:85" x14ac:dyDescent="0.25">
      <c r="A23" s="197" t="s">
        <v>89</v>
      </c>
      <c r="B23" s="192">
        <v>2703149</v>
      </c>
      <c r="C23" s="192">
        <v>1483329.2327624999</v>
      </c>
      <c r="D23" s="192">
        <v>32625.947155869999</v>
      </c>
      <c r="E23" s="192">
        <v>159531.44894415</v>
      </c>
      <c r="F23" s="192">
        <v>205001.71752296499</v>
      </c>
      <c r="G23" s="192">
        <v>8198.4129740042808</v>
      </c>
      <c r="H23" s="192">
        <v>637616.209300288</v>
      </c>
      <c r="I23" s="192">
        <v>25499.498569701402</v>
      </c>
      <c r="J23" s="192">
        <v>547350.28210088005</v>
      </c>
      <c r="K23" s="192">
        <v>471650.12850679999</v>
      </c>
      <c r="L23" s="192">
        <v>50546.325073941902</v>
      </c>
      <c r="M23" s="192"/>
      <c r="N23" s="192">
        <v>25100.054156689999</v>
      </c>
      <c r="O23" s="192">
        <v>2703149.0000541904</v>
      </c>
      <c r="P23" s="192">
        <v>2551802.4672294785</v>
      </c>
      <c r="Q23" s="192">
        <v>1515955.17991837</v>
      </c>
      <c r="R23" s="192">
        <v>1675486.62886252</v>
      </c>
      <c r="S23" s="192">
        <v>876315.83836695866</v>
      </c>
      <c r="T23" s="192">
        <v>213200.13049696927</v>
      </c>
      <c r="U23" s="192">
        <v>663115.70786998945</v>
      </c>
      <c r="V23" s="188"/>
      <c r="X23" s="197" t="s">
        <v>93</v>
      </c>
      <c r="Y23" s="201">
        <f t="shared" ref="Y23:AI23" si="60">B28</f>
        <v>2683972.1</v>
      </c>
      <c r="Z23" s="201">
        <f t="shared" si="60"/>
        <v>1450491.9003025</v>
      </c>
      <c r="AA23" s="201">
        <f t="shared" si="60"/>
        <v>31324.812667440001</v>
      </c>
      <c r="AB23" s="201">
        <f t="shared" si="60"/>
        <v>163645.5469323</v>
      </c>
      <c r="AC23" s="201">
        <f t="shared" si="60"/>
        <v>205060.104682693</v>
      </c>
      <c r="AD23" s="201">
        <f t="shared" si="60"/>
        <v>11093.755328776</v>
      </c>
      <c r="AE23" s="201">
        <f t="shared" si="60"/>
        <v>624406.70050096896</v>
      </c>
      <c r="AF23" s="201">
        <f t="shared" si="60"/>
        <v>33780.413658350903</v>
      </c>
      <c r="AG23" s="201">
        <f t="shared" si="60"/>
        <v>586165.15212523995</v>
      </c>
      <c r="AH23" s="201">
        <f t="shared" si="60"/>
        <v>497018.65747052</v>
      </c>
      <c r="AI23" s="201">
        <f t="shared" si="60"/>
        <v>61381.01642</v>
      </c>
      <c r="AJ23" s="201">
        <f>N28</f>
        <v>13641.35485225</v>
      </c>
      <c r="AK23" s="201">
        <f t="shared" ref="AK23:AQ23" si="61">O28</f>
        <v>2683972.0999999987</v>
      </c>
      <c r="AL23" s="201">
        <f t="shared" si="61"/>
        <v>2519803.2340730289</v>
      </c>
      <c r="AM23" s="201">
        <f t="shared" si="61"/>
        <v>1481816.7129699399</v>
      </c>
      <c r="AN23" s="201">
        <f t="shared" si="61"/>
        <v>1645462.25990224</v>
      </c>
      <c r="AO23" s="201">
        <f t="shared" si="61"/>
        <v>874340.97417078889</v>
      </c>
      <c r="AP23" s="201">
        <f t="shared" si="61"/>
        <v>216153.86001146899</v>
      </c>
      <c r="AQ23" s="201">
        <f t="shared" si="61"/>
        <v>658187.1141593199</v>
      </c>
      <c r="AS23" s="197" t="s">
        <v>93</v>
      </c>
      <c r="AT23" s="202">
        <f t="shared" ref="AT23:BL23" si="62">Y23/Y19*100-100</f>
        <v>-0.70942815212923449</v>
      </c>
      <c r="AU23" s="202">
        <f t="shared" si="62"/>
        <v>-2.2137588698932831</v>
      </c>
      <c r="AV23" s="202">
        <f t="shared" si="62"/>
        <v>-3.9880359096207911</v>
      </c>
      <c r="AW23" s="202">
        <f t="shared" si="62"/>
        <v>2.5788632996057714</v>
      </c>
      <c r="AX23" s="202">
        <f t="shared" si="62"/>
        <v>2.8481302709806755E-2</v>
      </c>
      <c r="AY23" s="202">
        <f t="shared" si="62"/>
        <v>35.315888135329828</v>
      </c>
      <c r="AZ23" s="202">
        <f t="shared" si="62"/>
        <v>-2.0717021629382657</v>
      </c>
      <c r="BA23" s="202">
        <f t="shared" si="62"/>
        <v>32.474815400836604</v>
      </c>
      <c r="BB23" s="202">
        <f t="shared" si="62"/>
        <v>7.0914131761068688</v>
      </c>
      <c r="BC23" s="202">
        <f t="shared" si="62"/>
        <v>5.3786752998529579</v>
      </c>
      <c r="BD23" s="202">
        <f t="shared" si="62"/>
        <v>21.435171261626891</v>
      </c>
      <c r="BE23" s="202">
        <f t="shared" si="62"/>
        <v>-45.652089963263585</v>
      </c>
      <c r="BF23" s="202">
        <f t="shared" si="62"/>
        <v>-0.70942815411979154</v>
      </c>
      <c r="BG23" s="202">
        <f t="shared" si="62"/>
        <v>-1.2539855089642344</v>
      </c>
      <c r="BH23" s="202">
        <f t="shared" si="62"/>
        <v>-2.2519443451005117</v>
      </c>
      <c r="BI23" s="202">
        <f t="shared" si="62"/>
        <v>-1.7919790252616536</v>
      </c>
      <c r="BJ23" s="202">
        <f t="shared" si="62"/>
        <v>-0.22535986566784061</v>
      </c>
      <c r="BK23" s="202">
        <f t="shared" si="62"/>
        <v>1.3854257535464711</v>
      </c>
      <c r="BL23" s="202">
        <f t="shared" si="62"/>
        <v>-0.74324792071368506</v>
      </c>
      <c r="BN23" s="197" t="s">
        <v>93</v>
      </c>
      <c r="BO23" s="202">
        <f t="shared" si="20"/>
        <v>-0.92377359872403986</v>
      </c>
      <c r="BP23" s="202">
        <f t="shared" si="2"/>
        <v>-0.56723408780187867</v>
      </c>
      <c r="BQ23" s="202">
        <f t="shared" si="3"/>
        <v>-4.0752597668629704</v>
      </c>
      <c r="BR23" s="202">
        <f t="shared" si="4"/>
        <v>-43.563443632011911</v>
      </c>
      <c r="BS23" s="202">
        <f t="shared" si="5"/>
        <v>7.083298235200175E-2</v>
      </c>
      <c r="BT23" s="202">
        <f t="shared" si="6"/>
        <v>-50.110155628884698</v>
      </c>
      <c r="BU23" s="202">
        <f t="shared" si="7"/>
        <v>3.7829829616875799</v>
      </c>
      <c r="BV23" s="202">
        <f t="shared" si="8"/>
        <v>-48.259480669641306</v>
      </c>
      <c r="BW23" s="202">
        <f t="shared" si="9"/>
        <v>8.1821755468487538</v>
      </c>
      <c r="BX23" s="202">
        <f t="shared" si="10"/>
        <v>6.5747135594290711</v>
      </c>
      <c r="BY23" s="202">
        <f t="shared" si="11"/>
        <v>-206.36483411400832</v>
      </c>
      <c r="BZ23" s="202">
        <f t="shared" si="12"/>
        <v>-13.435532090487129</v>
      </c>
      <c r="CA23" s="202">
        <f t="shared" si="13"/>
        <v>-0.92377359872443776</v>
      </c>
      <c r="CB23" s="202">
        <f t="shared" si="14"/>
        <v>-5.8183652686193881</v>
      </c>
      <c r="CC23" s="202">
        <f t="shared" si="15"/>
        <v>-0.64404448838038775</v>
      </c>
      <c r="CD23" s="202">
        <f t="shared" si="16"/>
        <v>-7.6302171647400456</v>
      </c>
      <c r="CE23" s="202">
        <f t="shared" si="17"/>
        <v>-2.2084138514958198</v>
      </c>
      <c r="CF23" s="202">
        <f t="shared" si="18"/>
        <v>-4.8415262611773642</v>
      </c>
      <c r="CG23" s="202">
        <f t="shared" si="19"/>
        <v>-1.311601349036124</v>
      </c>
    </row>
    <row r="24" spans="1:85" x14ac:dyDescent="0.25">
      <c r="A24" s="197" t="s">
        <v>90</v>
      </c>
      <c r="B24" s="192">
        <v>2589818.1</v>
      </c>
      <c r="C24" s="192">
        <v>1386534.8094051001</v>
      </c>
      <c r="D24" s="192">
        <v>32327.420549760001</v>
      </c>
      <c r="E24" s="192">
        <v>195012.92543992001</v>
      </c>
      <c r="F24" s="192">
        <v>165976.16906677399</v>
      </c>
      <c r="G24" s="192">
        <v>10982.8936189756</v>
      </c>
      <c r="H24" s="192">
        <v>576122.47802141798</v>
      </c>
      <c r="I24" s="192">
        <v>38122.893926201003</v>
      </c>
      <c r="J24" s="192">
        <v>473792.20619291998</v>
      </c>
      <c r="K24" s="192">
        <v>401108.76678564999</v>
      </c>
      <c r="L24" s="192">
        <v>66004.870126829395</v>
      </c>
      <c r="M24" s="192"/>
      <c r="N24" s="192">
        <v>46050.200564580002</v>
      </c>
      <c r="O24" s="192">
        <v>2589818.1001268281</v>
      </c>
      <c r="P24" s="192">
        <v>2405079.5900281491</v>
      </c>
      <c r="Q24" s="192">
        <v>1418862.2299548602</v>
      </c>
      <c r="R24" s="192">
        <v>1613875.1553947802</v>
      </c>
      <c r="S24" s="192">
        <v>791204.43463336863</v>
      </c>
      <c r="T24" s="192">
        <v>176959.06268574958</v>
      </c>
      <c r="U24" s="192">
        <v>614245.37194761902</v>
      </c>
      <c r="V24" s="188"/>
      <c r="X24" s="197" t="s">
        <v>94</v>
      </c>
      <c r="Y24" s="201">
        <f t="shared" ref="Y24:Y26" si="63">B29</f>
        <v>2772861.5</v>
      </c>
      <c r="Z24" s="201">
        <f t="shared" ref="Z24:AI26" si="64">C29</f>
        <v>1469124.1183625001</v>
      </c>
      <c r="AA24" s="201">
        <f t="shared" si="64"/>
        <v>33668.712315780002</v>
      </c>
      <c r="AB24" s="201">
        <f t="shared" si="64"/>
        <v>210680.32946539001</v>
      </c>
      <c r="AC24" s="201">
        <f t="shared" si="64"/>
        <v>197861.73779228699</v>
      </c>
      <c r="AD24" s="201">
        <f t="shared" si="64"/>
        <v>11980.4544566226</v>
      </c>
      <c r="AE24" s="201">
        <f t="shared" si="64"/>
        <v>604402.27725156001</v>
      </c>
      <c r="AF24" s="201">
        <f t="shared" si="64"/>
        <v>36596.332554669301</v>
      </c>
      <c r="AG24" s="201">
        <f t="shared" si="64"/>
        <v>625307.94086375996</v>
      </c>
      <c r="AH24" s="201">
        <f t="shared" si="64"/>
        <v>528342.28713614005</v>
      </c>
      <c r="AI24" s="201">
        <f t="shared" si="64"/>
        <v>56016.227550000003</v>
      </c>
      <c r="AJ24" s="201">
        <f>N29</f>
        <v>55565.656523570004</v>
      </c>
      <c r="AK24" s="201">
        <f t="shared" ref="AK24:AQ24" si="65">O29</f>
        <v>2772861.4999999986</v>
      </c>
      <c r="AL24" s="201">
        <f t="shared" si="65"/>
        <v>2564313.9621988093</v>
      </c>
      <c r="AM24" s="201">
        <f t="shared" si="65"/>
        <v>1502792.8306782802</v>
      </c>
      <c r="AN24" s="201">
        <f t="shared" si="65"/>
        <v>1713473.1601436702</v>
      </c>
      <c r="AO24" s="201">
        <f t="shared" si="65"/>
        <v>850840.80205513898</v>
      </c>
      <c r="AP24" s="201">
        <f t="shared" si="65"/>
        <v>209842.19224890959</v>
      </c>
      <c r="AQ24" s="201">
        <f t="shared" si="65"/>
        <v>640998.60980622936</v>
      </c>
      <c r="AS24" s="197" t="s">
        <v>94</v>
      </c>
      <c r="AT24" s="202">
        <f t="shared" ref="AT24:BL24" si="66">Y24/Y20*100-100</f>
        <v>7.0678091252817978</v>
      </c>
      <c r="AU24" s="202">
        <f t="shared" si="66"/>
        <v>5.9565261829117304</v>
      </c>
      <c r="AV24" s="202">
        <f t="shared" si="66"/>
        <v>4.1490837908190628</v>
      </c>
      <c r="AW24" s="202">
        <f t="shared" si="66"/>
        <v>8.0340336365534171</v>
      </c>
      <c r="AX24" s="202">
        <f t="shared" si="66"/>
        <v>19.210931849309702</v>
      </c>
      <c r="AY24" s="202">
        <f t="shared" si="66"/>
        <v>9.0828598751377569</v>
      </c>
      <c r="AZ24" s="202">
        <f t="shared" si="66"/>
        <v>4.9086436146813099</v>
      </c>
      <c r="BA24" s="202">
        <f t="shared" si="66"/>
        <v>-4.0043166043135301</v>
      </c>
      <c r="BB24" s="202">
        <f t="shared" si="66"/>
        <v>31.979364094719898</v>
      </c>
      <c r="BC24" s="202">
        <f t="shared" si="66"/>
        <v>31.720453624112082</v>
      </c>
      <c r="BD24" s="202">
        <f t="shared" si="66"/>
        <v>-15.133190259500637</v>
      </c>
      <c r="BE24" s="202">
        <f t="shared" si="66"/>
        <v>20.663223704412957</v>
      </c>
      <c r="BF24" s="202">
        <f t="shared" si="66"/>
        <v>7.0678091200384614</v>
      </c>
      <c r="BG24" s="202">
        <f t="shared" si="66"/>
        <v>6.6207527115057445</v>
      </c>
      <c r="BH24" s="202">
        <f t="shared" si="66"/>
        <v>5.9153453345565481</v>
      </c>
      <c r="BI24" s="202">
        <f t="shared" si="66"/>
        <v>6.171357456985362</v>
      </c>
      <c r="BJ24" s="202">
        <f t="shared" si="66"/>
        <v>7.5374157185310651</v>
      </c>
      <c r="BK24" s="202">
        <f t="shared" si="66"/>
        <v>18.582337103330545</v>
      </c>
      <c r="BL24" s="202">
        <f t="shared" si="66"/>
        <v>4.3554642949579687</v>
      </c>
      <c r="BN24" s="197" t="s">
        <v>94</v>
      </c>
      <c r="BO24" s="202">
        <f t="shared" si="20"/>
        <v>3.3118600599462127</v>
      </c>
      <c r="BP24" s="202">
        <f t="shared" si="2"/>
        <v>1.2845447848495013</v>
      </c>
      <c r="BQ24" s="202">
        <f t="shared" si="3"/>
        <v>7.4825655726149733</v>
      </c>
      <c r="BR24" s="202">
        <f t="shared" si="4"/>
        <v>28.74186521711357</v>
      </c>
      <c r="BS24" s="202">
        <f t="shared" si="5"/>
        <v>-3.5103692654135017</v>
      </c>
      <c r="BT24" s="202">
        <f t="shared" si="6"/>
        <v>7.9927770314764217</v>
      </c>
      <c r="BU24" s="202">
        <f t="shared" si="7"/>
        <v>-3.2037489721617618</v>
      </c>
      <c r="BV24" s="202">
        <f t="shared" si="8"/>
        <v>8.3359514918855098</v>
      </c>
      <c r="BW24" s="202">
        <f t="shared" si="9"/>
        <v>6.6777747869523267</v>
      </c>
      <c r="BX24" s="202">
        <f t="shared" si="10"/>
        <v>6.3023045905430592</v>
      </c>
      <c r="BY24" s="202">
        <f t="shared" si="11"/>
        <v>-8.7401434236464866</v>
      </c>
      <c r="BZ24" s="202">
        <f t="shared" si="12"/>
        <v>307.33238835440915</v>
      </c>
      <c r="CA24" s="202">
        <f t="shared" si="13"/>
        <v>3.3118600599462127</v>
      </c>
      <c r="CB24" s="202">
        <f t="shared" si="14"/>
        <v>1.7664366615576057</v>
      </c>
      <c r="CC24" s="202">
        <f t="shared" si="15"/>
        <v>1.4155676288937826</v>
      </c>
      <c r="CD24" s="202">
        <f t="shared" si="16"/>
        <v>4.1332397526680893</v>
      </c>
      <c r="CE24" s="202">
        <f t="shared" si="17"/>
        <v>-2.6877583013808959</v>
      </c>
      <c r="CF24" s="202">
        <f t="shared" si="18"/>
        <v>-2.919988457399981</v>
      </c>
      <c r="CG24" s="202">
        <f t="shared" si="19"/>
        <v>-2.6114920792767009</v>
      </c>
    </row>
    <row r="25" spans="1:85" x14ac:dyDescent="0.25">
      <c r="A25" s="197" t="s">
        <v>91</v>
      </c>
      <c r="B25" s="192">
        <v>2720478.5</v>
      </c>
      <c r="C25" s="192">
        <v>1451587.5731234001</v>
      </c>
      <c r="D25" s="192">
        <v>32584.339353560001</v>
      </c>
      <c r="E25" s="192">
        <v>228050.19770580999</v>
      </c>
      <c r="F25" s="192">
        <v>198167.84317705</v>
      </c>
      <c r="G25" s="192">
        <v>18602.735161859699</v>
      </c>
      <c r="H25" s="192">
        <v>586290.07168976299</v>
      </c>
      <c r="I25" s="192">
        <v>55037.178367676301</v>
      </c>
      <c r="J25" s="192">
        <v>529063.91790323902</v>
      </c>
      <c r="K25" s="192">
        <v>401050.41494162002</v>
      </c>
      <c r="L25" s="192">
        <v>-7509.0661287082803</v>
      </c>
      <c r="M25" s="192"/>
      <c r="N25" s="192">
        <v>29654.124513539999</v>
      </c>
      <c r="O25" s="192">
        <v>2720478.4999255692</v>
      </c>
      <c r="P25" s="192">
        <v>2570319.9385791188</v>
      </c>
      <c r="Q25" s="192">
        <v>1484171.9124769601</v>
      </c>
      <c r="R25" s="192">
        <v>1712222.1101827701</v>
      </c>
      <c r="S25" s="192">
        <v>858097.82839634898</v>
      </c>
      <c r="T25" s="192">
        <v>216770.57833890969</v>
      </c>
      <c r="U25" s="192">
        <v>641327.25005743932</v>
      </c>
      <c r="V25" s="188"/>
      <c r="X25" s="197" t="s">
        <v>95</v>
      </c>
      <c r="Y25" s="201">
        <f t="shared" si="63"/>
        <v>2815928.6</v>
      </c>
      <c r="Z25" s="201">
        <f t="shared" si="64"/>
        <v>1466518.2976545</v>
      </c>
      <c r="AA25" s="201">
        <f t="shared" si="64"/>
        <v>33547.381540299997</v>
      </c>
      <c r="AB25" s="201">
        <f t="shared" si="64"/>
        <v>229548.68086702001</v>
      </c>
      <c r="AC25" s="201">
        <f t="shared" si="64"/>
        <v>212016.51407533299</v>
      </c>
      <c r="AD25" s="201">
        <f t="shared" si="64"/>
        <v>15358.9060698463</v>
      </c>
      <c r="AE25" s="201">
        <f t="shared" si="64"/>
        <v>618076.26859795104</v>
      </c>
      <c r="AF25" s="201">
        <f t="shared" si="64"/>
        <v>44774.6978333183</v>
      </c>
      <c r="AG25" s="201">
        <f t="shared" si="64"/>
        <v>683336.67023635004</v>
      </c>
      <c r="AH25" s="201">
        <f t="shared" si="64"/>
        <v>521803.47314890998</v>
      </c>
      <c r="AI25" s="201">
        <f t="shared" si="64"/>
        <v>8033.2369766399997</v>
      </c>
      <c r="AJ25" s="201">
        <f>N30</f>
        <v>26521.419297640001</v>
      </c>
      <c r="AK25" s="201">
        <f t="shared" ref="AK25:AQ25" si="67">O30</f>
        <v>2815928.5999999889</v>
      </c>
      <c r="AL25" s="201">
        <f t="shared" si="67"/>
        <v>2619840.7466382687</v>
      </c>
      <c r="AM25" s="201">
        <f t="shared" si="67"/>
        <v>1500065.6791948001</v>
      </c>
      <c r="AN25" s="201">
        <f t="shared" si="67"/>
        <v>1729614.3600618201</v>
      </c>
      <c r="AO25" s="201">
        <f t="shared" si="67"/>
        <v>890226.38657644857</v>
      </c>
      <c r="AP25" s="201">
        <f t="shared" si="67"/>
        <v>227375.42014517929</v>
      </c>
      <c r="AQ25" s="201">
        <f t="shared" si="67"/>
        <v>662850.96643126931</v>
      </c>
      <c r="AS25" s="197" t="s">
        <v>95</v>
      </c>
      <c r="AT25" s="202">
        <f t="shared" ref="AT25:BL25" si="68">Y25/Y21*100-100</f>
        <v>3.5085776270608307</v>
      </c>
      <c r="AU25" s="202">
        <f t="shared" si="68"/>
        <v>1.0285789715720313</v>
      </c>
      <c r="AV25" s="202">
        <f t="shared" si="68"/>
        <v>2.9555369415055424</v>
      </c>
      <c r="AW25" s="202">
        <f t="shared" si="68"/>
        <v>0.65708478935111714</v>
      </c>
      <c r="AX25" s="202">
        <f t="shared" si="68"/>
        <v>6.9883542537777572</v>
      </c>
      <c r="AY25" s="202">
        <f t="shared" si="68"/>
        <v>-17.437377158731294</v>
      </c>
      <c r="AZ25" s="202">
        <f t="shared" si="68"/>
        <v>5.4215819852749974</v>
      </c>
      <c r="BA25" s="202">
        <f t="shared" si="68"/>
        <v>-18.646451069492372</v>
      </c>
      <c r="BB25" s="202">
        <f t="shared" si="68"/>
        <v>29.159567892007743</v>
      </c>
      <c r="BC25" s="202">
        <f t="shared" si="68"/>
        <v>30.109196676649162</v>
      </c>
      <c r="BD25" s="202">
        <f t="shared" si="68"/>
        <v>-206.98050648305968</v>
      </c>
      <c r="BE25" s="202">
        <f t="shared" si="68"/>
        <v>-10.564146698951149</v>
      </c>
      <c r="BF25" s="202">
        <f t="shared" si="68"/>
        <v>3.5085776298923577</v>
      </c>
      <c r="BG25" s="202">
        <f t="shared" si="68"/>
        <v>1.9266398441637307</v>
      </c>
      <c r="BH25" s="202">
        <f t="shared" si="68"/>
        <v>1.0708844834096425</v>
      </c>
      <c r="BI25" s="202">
        <f t="shared" si="68"/>
        <v>1.0157706629073715</v>
      </c>
      <c r="BJ25" s="202">
        <f t="shared" si="68"/>
        <v>3.7441602946534545</v>
      </c>
      <c r="BK25" s="202">
        <f t="shared" si="68"/>
        <v>4.8921961123753022</v>
      </c>
      <c r="BL25" s="202">
        <f t="shared" si="68"/>
        <v>3.3561206656823401</v>
      </c>
      <c r="BN25" s="197" t="s">
        <v>95</v>
      </c>
      <c r="BO25" s="202">
        <f t="shared" si="20"/>
        <v>1.5531644836931093</v>
      </c>
      <c r="BP25" s="202">
        <f t="shared" si="2"/>
        <v>-0.17737240001916632</v>
      </c>
      <c r="BQ25" s="202">
        <f t="shared" si="3"/>
        <v>-0.36036654548009039</v>
      </c>
      <c r="BR25" s="202">
        <f t="shared" si="4"/>
        <v>8.9559150821100388</v>
      </c>
      <c r="BS25" s="202">
        <f t="shared" si="5"/>
        <v>7.1538724166597234</v>
      </c>
      <c r="BT25" s="202">
        <f t="shared" si="6"/>
        <v>28.199694973642238</v>
      </c>
      <c r="BU25" s="202">
        <f t="shared" si="7"/>
        <v>2.2623990446514597</v>
      </c>
      <c r="BV25" s="202">
        <f t="shared" si="8"/>
        <v>22.347499620164896</v>
      </c>
      <c r="BW25" s="202">
        <f t="shared" si="9"/>
        <v>9.2800243816563324</v>
      </c>
      <c r="BX25" s="202">
        <f t="shared" si="10"/>
        <v>-1.2376094335877355</v>
      </c>
      <c r="BY25" s="202">
        <f t="shared" si="11"/>
        <v>-85.659089645996701</v>
      </c>
      <c r="BZ25" s="202">
        <f t="shared" si="12"/>
        <v>-52.270123387473937</v>
      </c>
      <c r="CA25" s="202">
        <f t="shared" si="13"/>
        <v>1.5531644836927541</v>
      </c>
      <c r="CB25" s="202">
        <f t="shared" si="14"/>
        <v>2.1653660689757004</v>
      </c>
      <c r="CC25" s="202">
        <f t="shared" si="15"/>
        <v>-0.18147221811334191</v>
      </c>
      <c r="CD25" s="202">
        <f t="shared" si="16"/>
        <v>0.94201650154803929</v>
      </c>
      <c r="CE25" s="202">
        <f t="shared" si="17"/>
        <v>4.6290192508606509</v>
      </c>
      <c r="CF25" s="202">
        <f t="shared" si="18"/>
        <v>8.3554349620367248</v>
      </c>
      <c r="CG25" s="202">
        <f t="shared" si="19"/>
        <v>3.4091113913095512</v>
      </c>
    </row>
    <row r="26" spans="1:85" x14ac:dyDescent="0.25">
      <c r="A26" s="197" t="s">
        <v>92</v>
      </c>
      <c r="B26" s="192">
        <v>2708997.1</v>
      </c>
      <c r="C26" s="192">
        <v>1458766.5212725999</v>
      </c>
      <c r="D26" s="192">
        <v>32655.613756480001</v>
      </c>
      <c r="E26" s="192">
        <v>289963.73532302002</v>
      </c>
      <c r="F26" s="192">
        <v>204914.95730714701</v>
      </c>
      <c r="G26" s="192">
        <v>22236.500170762101</v>
      </c>
      <c r="H26" s="192">
        <v>601646.51533621305</v>
      </c>
      <c r="I26" s="192">
        <v>65288.122530556597</v>
      </c>
      <c r="J26" s="192">
        <v>541831.54402491997</v>
      </c>
      <c r="K26" s="192">
        <v>466357.01928804</v>
      </c>
      <c r="L26" s="192">
        <v>-57707.998072189999</v>
      </c>
      <c r="M26" s="192"/>
      <c r="N26" s="192">
        <v>15758.607638539999</v>
      </c>
      <c r="O26" s="192">
        <v>2708997.1000000094</v>
      </c>
      <c r="P26" s="192">
        <v>2675471.9656967786</v>
      </c>
      <c r="Q26" s="192">
        <v>1491422.1350290799</v>
      </c>
      <c r="R26" s="192">
        <v>1781385.8703520999</v>
      </c>
      <c r="S26" s="192">
        <v>894086.09534467885</v>
      </c>
      <c r="T26" s="192">
        <v>227151.45747790911</v>
      </c>
      <c r="U26" s="192">
        <v>666934.63786676968</v>
      </c>
      <c r="V26" s="188"/>
      <c r="X26" s="197" t="s">
        <v>96</v>
      </c>
      <c r="Y26" s="201">
        <f t="shared" si="63"/>
        <v>2840383.4593500001</v>
      </c>
      <c r="Z26" s="201">
        <f t="shared" si="64"/>
        <v>1502529.5169107779</v>
      </c>
      <c r="AA26" s="201">
        <f t="shared" si="64"/>
        <v>34229.614339542335</v>
      </c>
      <c r="AB26" s="201">
        <f t="shared" si="64"/>
        <v>312174.95744876337</v>
      </c>
      <c r="AC26" s="201">
        <f t="shared" si="64"/>
        <v>220181.12162652946</v>
      </c>
      <c r="AD26" s="201">
        <f t="shared" si="64"/>
        <v>23893.119433483876</v>
      </c>
      <c r="AE26" s="201">
        <f t="shared" si="64"/>
        <v>624629.4122220563</v>
      </c>
      <c r="AF26" s="201">
        <f t="shared" si="64"/>
        <v>67782.128811223854</v>
      </c>
      <c r="AG26" s="201">
        <f t="shared" si="64"/>
        <v>664989.85398178431</v>
      </c>
      <c r="AH26" s="201">
        <f t="shared" si="64"/>
        <v>578142.79681138322</v>
      </c>
      <c r="AI26" s="201">
        <f t="shared" si="64"/>
        <v>-47642.076251318118</v>
      </c>
      <c r="AJ26" s="201">
        <f>N31</f>
        <v>15758.607638540001</v>
      </c>
      <c r="AK26" s="201">
        <f t="shared" ref="AK26:AQ26" si="69">O31</f>
        <v>2840383.4593500001</v>
      </c>
      <c r="AL26" s="201">
        <f t="shared" si="69"/>
        <v>2785419.8707923768</v>
      </c>
      <c r="AM26" s="201">
        <f t="shared" si="69"/>
        <v>1536759.1312503202</v>
      </c>
      <c r="AN26" s="201">
        <f t="shared" si="69"/>
        <v>1848934.0886990835</v>
      </c>
      <c r="AO26" s="201">
        <f t="shared" si="69"/>
        <v>936485.7820932935</v>
      </c>
      <c r="AP26" s="201">
        <f t="shared" si="69"/>
        <v>244074.24106001333</v>
      </c>
      <c r="AQ26" s="201">
        <f t="shared" si="69"/>
        <v>692411.5410332802</v>
      </c>
      <c r="AS26" s="197" t="s">
        <v>96</v>
      </c>
      <c r="AT26" s="202">
        <f t="shared" ref="AT26:BL26" si="70">Y26/Y22*100-100</f>
        <v>4.8499999999999943</v>
      </c>
      <c r="AU26" s="202">
        <f t="shared" si="70"/>
        <v>3</v>
      </c>
      <c r="AV26" s="202">
        <f t="shared" si="70"/>
        <v>4.8200000000000074</v>
      </c>
      <c r="AW26" s="202">
        <f t="shared" si="70"/>
        <v>7.6599999999999966</v>
      </c>
      <c r="AX26" s="202">
        <f t="shared" si="70"/>
        <v>7.4500000000000028</v>
      </c>
      <c r="AY26" s="202">
        <f t="shared" si="70"/>
        <v>7.4500000000000028</v>
      </c>
      <c r="AZ26" s="202">
        <f t="shared" si="70"/>
        <v>3.819999999999979</v>
      </c>
      <c r="BA26" s="202">
        <f t="shared" si="70"/>
        <v>3.8200000000000074</v>
      </c>
      <c r="BB26" s="202">
        <f t="shared" si="70"/>
        <v>22.730000000000004</v>
      </c>
      <c r="BC26" s="202">
        <f t="shared" si="70"/>
        <v>23.97</v>
      </c>
      <c r="BD26" s="202">
        <f t="shared" si="70"/>
        <v>-17.442853949429832</v>
      </c>
      <c r="BE26" s="202">
        <f t="shared" si="70"/>
        <v>0</v>
      </c>
      <c r="BF26" s="202">
        <f t="shared" si="70"/>
        <v>4.849999999999639</v>
      </c>
      <c r="BG26" s="202">
        <f t="shared" si="70"/>
        <v>4.1094770008911041</v>
      </c>
      <c r="BH26" s="202">
        <f t="shared" si="70"/>
        <v>3.0398500301429721</v>
      </c>
      <c r="BI26" s="202">
        <f t="shared" si="70"/>
        <v>3.791891440883191</v>
      </c>
      <c r="BJ26" s="202">
        <f t="shared" si="70"/>
        <v>4.7422375730235728</v>
      </c>
      <c r="BK26" s="202">
        <f t="shared" si="70"/>
        <v>7.4500000000000028</v>
      </c>
      <c r="BL26" s="202">
        <f t="shared" si="70"/>
        <v>3.819999999999979</v>
      </c>
      <c r="BN26" s="197" t="s">
        <v>96</v>
      </c>
      <c r="BO26" s="202">
        <f t="shared" si="20"/>
        <v>0.86844742263707531</v>
      </c>
      <c r="BP26" s="202">
        <f t="shared" si="2"/>
        <v>2.4555588098609462</v>
      </c>
      <c r="BQ26" s="202">
        <f t="shared" si="3"/>
        <v>2.0336394911262516</v>
      </c>
      <c r="BR26" s="202">
        <f t="shared" si="4"/>
        <v>35.995099719004543</v>
      </c>
      <c r="BS26" s="202">
        <f t="shared" si="5"/>
        <v>3.8509300026956765</v>
      </c>
      <c r="BT26" s="202">
        <f t="shared" si="6"/>
        <v>55.565242243342794</v>
      </c>
      <c r="BU26" s="202">
        <f t="shared" si="7"/>
        <v>1.0602483798594022</v>
      </c>
      <c r="BV26" s="202">
        <f t="shared" si="8"/>
        <v>51.384893904934358</v>
      </c>
      <c r="BW26" s="202">
        <f t="shared" si="9"/>
        <v>-2.6848868286579659</v>
      </c>
      <c r="BX26" s="202">
        <f t="shared" si="10"/>
        <v>10.797038839639029</v>
      </c>
      <c r="BY26" s="202">
        <f t="shared" si="11"/>
        <v>-693.06200464218102</v>
      </c>
      <c r="BZ26" s="202">
        <f t="shared" si="12"/>
        <v>-40.581582525101609</v>
      </c>
      <c r="CA26" s="202">
        <f t="shared" si="13"/>
        <v>0.86844742263747321</v>
      </c>
      <c r="CB26" s="202">
        <f t="shared" si="14"/>
        <v>6.320198064198209</v>
      </c>
      <c r="CC26" s="202">
        <f t="shared" si="15"/>
        <v>2.4461230307739896</v>
      </c>
      <c r="CD26" s="202">
        <f t="shared" si="16"/>
        <v>6.8986319374105136</v>
      </c>
      <c r="CE26" s="202">
        <f t="shared" si="17"/>
        <v>5.1963631065514733</v>
      </c>
      <c r="CF26" s="202">
        <f t="shared" si="18"/>
        <v>7.3441627525841824</v>
      </c>
      <c r="CG26" s="202">
        <f t="shared" si="19"/>
        <v>4.4596109984062338</v>
      </c>
    </row>
    <row r="27" spans="1:85" x14ac:dyDescent="0.25">
      <c r="A27" s="198">
        <v>2020</v>
      </c>
      <c r="B27" s="193">
        <v>10722442.699999999</v>
      </c>
      <c r="C27" s="193">
        <v>5780218.1365636</v>
      </c>
      <c r="D27" s="193">
        <v>130193.32081567</v>
      </c>
      <c r="E27" s="193">
        <v>872558.30741290003</v>
      </c>
      <c r="F27" s="193">
        <v>774060.68707393599</v>
      </c>
      <c r="G27" s="193">
        <v>60020.541925601676</v>
      </c>
      <c r="H27" s="193">
        <v>2401675.274347682</v>
      </c>
      <c r="I27" s="193">
        <v>183947.69339413531</v>
      </c>
      <c r="J27" s="193">
        <v>2092037.950221959</v>
      </c>
      <c r="K27" s="193">
        <v>1740166.3295221101</v>
      </c>
      <c r="L27" s="193">
        <v>51334.130999873021</v>
      </c>
      <c r="M27" s="192"/>
      <c r="N27" s="193">
        <v>116562.98687334999</v>
      </c>
      <c r="O27" s="193">
        <v>10722442.700106597</v>
      </c>
      <c r="P27" s="193">
        <v>10202673.961533526</v>
      </c>
      <c r="Q27" s="193">
        <v>5910411.4573792703</v>
      </c>
      <c r="R27" s="193">
        <v>6782969.7647921704</v>
      </c>
      <c r="S27" s="193">
        <v>3419704.1967413551</v>
      </c>
      <c r="T27" s="193">
        <v>834081.22899953765</v>
      </c>
      <c r="U27" s="193">
        <v>2585622.9677418172</v>
      </c>
      <c r="V27" s="189"/>
      <c r="X27" s="197" t="s">
        <v>97</v>
      </c>
      <c r="Y27" s="201">
        <f t="shared" ref="Y27:AI27" si="71">B33</f>
        <v>2805556.0361300004</v>
      </c>
      <c r="Z27" s="201">
        <f t="shared" si="71"/>
        <v>1500098.7232928455</v>
      </c>
      <c r="AA27" s="201">
        <f t="shared" si="71"/>
        <v>33257.553609021052</v>
      </c>
      <c r="AB27" s="201">
        <f t="shared" si="71"/>
        <v>166967.55153502568</v>
      </c>
      <c r="AC27" s="201">
        <f t="shared" si="71"/>
        <v>227329.63205123346</v>
      </c>
      <c r="AD27" s="201">
        <f t="shared" si="71"/>
        <v>12298.537157481072</v>
      </c>
      <c r="AE27" s="201">
        <f t="shared" si="71"/>
        <v>635521.13976988615</v>
      </c>
      <c r="AF27" s="201">
        <f t="shared" si="71"/>
        <v>34381.705021469548</v>
      </c>
      <c r="AG27" s="201">
        <f t="shared" si="71"/>
        <v>674441.62403530104</v>
      </c>
      <c r="AH27" s="201">
        <f t="shared" si="71"/>
        <v>563668.85943731677</v>
      </c>
      <c r="AI27" s="201">
        <f t="shared" si="71"/>
        <v>71287.074242803646</v>
      </c>
      <c r="AJ27" s="201">
        <f>N33</f>
        <v>13641.354852249999</v>
      </c>
      <c r="AK27" s="201">
        <f t="shared" ref="AK27:AQ27" si="72">O33</f>
        <v>2805556.0361300004</v>
      </c>
      <c r="AL27" s="201">
        <f t="shared" si="72"/>
        <v>2609854.8424369623</v>
      </c>
      <c r="AM27" s="201">
        <f t="shared" si="72"/>
        <v>1533356.2769018665</v>
      </c>
      <c r="AN27" s="201">
        <f t="shared" si="72"/>
        <v>1700323.8284368922</v>
      </c>
      <c r="AO27" s="201">
        <f t="shared" si="72"/>
        <v>909531.01400007016</v>
      </c>
      <c r="AP27" s="201">
        <f t="shared" si="72"/>
        <v>239628.16920871453</v>
      </c>
      <c r="AQ27" s="201">
        <f t="shared" si="72"/>
        <v>669902.84479135566</v>
      </c>
      <c r="AS27" s="197" t="s">
        <v>97</v>
      </c>
      <c r="AT27" s="202">
        <f t="shared" ref="AT27:BL27" si="73">Y27/Y23*100-100</f>
        <v>4.5300000000000153</v>
      </c>
      <c r="AU27" s="202">
        <f t="shared" si="73"/>
        <v>3.4200000000000017</v>
      </c>
      <c r="AV27" s="202">
        <f t="shared" si="73"/>
        <v>6.1700000000000159</v>
      </c>
      <c r="AW27" s="202">
        <f t="shared" si="73"/>
        <v>2.0300000000000011</v>
      </c>
      <c r="AX27" s="202">
        <f t="shared" si="73"/>
        <v>10.86</v>
      </c>
      <c r="AY27" s="202">
        <f t="shared" si="73"/>
        <v>10.859999999999985</v>
      </c>
      <c r="AZ27" s="202">
        <f t="shared" si="73"/>
        <v>1.7799999999999869</v>
      </c>
      <c r="BA27" s="202">
        <f t="shared" si="73"/>
        <v>1.7800000000000011</v>
      </c>
      <c r="BB27" s="202">
        <f t="shared" si="73"/>
        <v>15.059999999999988</v>
      </c>
      <c r="BC27" s="202">
        <f t="shared" si="73"/>
        <v>13.410000000000011</v>
      </c>
      <c r="BD27" s="202">
        <f t="shared" si="73"/>
        <v>16.138634386601524</v>
      </c>
      <c r="BE27" s="202">
        <f t="shared" si="73"/>
        <v>0</v>
      </c>
      <c r="BF27" s="202">
        <f t="shared" si="73"/>
        <v>4.530000000000058</v>
      </c>
      <c r="BG27" s="202">
        <f t="shared" si="73"/>
        <v>3.5737555673493375</v>
      </c>
      <c r="BH27" s="202">
        <f t="shared" si="73"/>
        <v>3.4781335289860777</v>
      </c>
      <c r="BI27" s="202">
        <f t="shared" si="73"/>
        <v>3.3341128430324147</v>
      </c>
      <c r="BJ27" s="202">
        <f t="shared" si="73"/>
        <v>4.0247501682801641</v>
      </c>
      <c r="BK27" s="202">
        <f t="shared" si="73"/>
        <v>10.86</v>
      </c>
      <c r="BL27" s="202">
        <f t="shared" si="73"/>
        <v>1.7799999999999869</v>
      </c>
      <c r="BN27" s="197" t="s">
        <v>97</v>
      </c>
      <c r="BO27" s="202">
        <f t="shared" si="20"/>
        <v>-1.2261521628481091</v>
      </c>
      <c r="BP27" s="202">
        <f t="shared" si="2"/>
        <v>-0.16178009087835221</v>
      </c>
      <c r="BQ27" s="202">
        <f t="shared" si="3"/>
        <v>-2.8398237879015511</v>
      </c>
      <c r="BR27" s="202">
        <f t="shared" si="4"/>
        <v>-46.514751567659076</v>
      </c>
      <c r="BS27" s="202">
        <f t="shared" si="5"/>
        <v>3.2466500179017714</v>
      </c>
      <c r="BT27" s="202">
        <f t="shared" si="6"/>
        <v>-48.526866942933069</v>
      </c>
      <c r="BU27" s="202">
        <f t="shared" si="7"/>
        <v>1.7437103240277594</v>
      </c>
      <c r="BV27" s="202">
        <f t="shared" si="8"/>
        <v>-49.276150477327029</v>
      </c>
      <c r="BW27" s="202">
        <f t="shared" si="9"/>
        <v>1.4213404906739555</v>
      </c>
      <c r="BX27" s="202">
        <f t="shared" si="10"/>
        <v>-2.5035229105844081</v>
      </c>
      <c r="BY27" s="202">
        <f t="shared" si="11"/>
        <v>-249.63049441161024</v>
      </c>
      <c r="BZ27" s="202">
        <f t="shared" si="12"/>
        <v>-13.435532090487158</v>
      </c>
      <c r="CA27" s="202">
        <f t="shared" si="13"/>
        <v>-1.2261521628481091</v>
      </c>
      <c r="CB27" s="202">
        <f t="shared" si="14"/>
        <v>-6.3030004990045256</v>
      </c>
      <c r="CC27" s="202">
        <f t="shared" si="15"/>
        <v>-0.22143055988775018</v>
      </c>
      <c r="CD27" s="202">
        <f t="shared" si="16"/>
        <v>-8.0376180616992201</v>
      </c>
      <c r="CE27" s="202">
        <f t="shared" si="17"/>
        <v>-2.878289089768387</v>
      </c>
      <c r="CF27" s="202">
        <f t="shared" si="18"/>
        <v>-1.8216063407549825</v>
      </c>
      <c r="CG27" s="202">
        <f t="shared" si="19"/>
        <v>-3.2507684964833174</v>
      </c>
    </row>
    <row r="28" spans="1:85" x14ac:dyDescent="0.25">
      <c r="A28" s="197" t="s">
        <v>93</v>
      </c>
      <c r="B28" s="192">
        <v>2683972.1</v>
      </c>
      <c r="C28" s="192">
        <v>1450491.9003025</v>
      </c>
      <c r="D28" s="192">
        <v>31324.812667440001</v>
      </c>
      <c r="E28" s="192">
        <v>163645.5469323</v>
      </c>
      <c r="F28" s="192">
        <v>205060.104682693</v>
      </c>
      <c r="G28" s="192">
        <v>11093.755328776</v>
      </c>
      <c r="H28" s="192">
        <v>624406.70050096896</v>
      </c>
      <c r="I28" s="192">
        <v>33780.413658350903</v>
      </c>
      <c r="J28" s="192">
        <v>586165.15212523995</v>
      </c>
      <c r="K28" s="192">
        <v>497018.65747052</v>
      </c>
      <c r="L28" s="192">
        <v>61381.01642</v>
      </c>
      <c r="M28" s="192"/>
      <c r="N28" s="192">
        <v>13641.35485225</v>
      </c>
      <c r="O28" s="192">
        <v>2683972.0999999987</v>
      </c>
      <c r="P28" s="192">
        <v>2519803.2340730289</v>
      </c>
      <c r="Q28" s="192">
        <v>1481816.7129699399</v>
      </c>
      <c r="R28" s="192">
        <v>1645462.25990224</v>
      </c>
      <c r="S28" s="192">
        <v>874340.97417078889</v>
      </c>
      <c r="T28" s="192">
        <v>216153.86001146899</v>
      </c>
      <c r="U28" s="192">
        <v>658187.1141593199</v>
      </c>
      <c r="V28" s="188"/>
      <c r="X28" s="197" t="s">
        <v>98</v>
      </c>
      <c r="Y28" s="201">
        <f t="shared" ref="Y28:Y30" si="74">B34</f>
        <v>2914000.1503500002</v>
      </c>
      <c r="Z28" s="201">
        <f t="shared" ref="Z28:AI30" si="75">C34</f>
        <v>1532590.28027576</v>
      </c>
      <c r="AA28" s="201">
        <f t="shared" si="75"/>
        <v>35200.63872614799</v>
      </c>
      <c r="AB28" s="201">
        <f t="shared" si="75"/>
        <v>223932.12218876305</v>
      </c>
      <c r="AC28" s="201">
        <f t="shared" si="75"/>
        <v>208566.05780684971</v>
      </c>
      <c r="AD28" s="201">
        <f t="shared" si="75"/>
        <v>12628.597042725882</v>
      </c>
      <c r="AE28" s="201">
        <f t="shared" si="75"/>
        <v>632386.10268830729</v>
      </c>
      <c r="AF28" s="201">
        <f t="shared" si="75"/>
        <v>38290.742751950485</v>
      </c>
      <c r="AG28" s="201">
        <f t="shared" si="75"/>
        <v>655010.06805478851</v>
      </c>
      <c r="AH28" s="201">
        <f t="shared" si="75"/>
        <v>541286.67317097553</v>
      </c>
      <c r="AI28" s="201">
        <f t="shared" si="75"/>
        <v>61116.557462112818</v>
      </c>
      <c r="AJ28" s="201">
        <f>N34</f>
        <v>55565.656523569996</v>
      </c>
      <c r="AK28" s="201">
        <f t="shared" ref="AK28:AQ28" si="76">O34</f>
        <v>2914000.1503500002</v>
      </c>
      <c r="AL28" s="201">
        <f t="shared" si="76"/>
        <v>2683594.5414805044</v>
      </c>
      <c r="AM28" s="201">
        <f t="shared" si="76"/>
        <v>1567790.919001908</v>
      </c>
      <c r="AN28" s="201">
        <f t="shared" si="76"/>
        <v>1791723.041190671</v>
      </c>
      <c r="AO28" s="201">
        <f t="shared" si="76"/>
        <v>891871.50028983341</v>
      </c>
      <c r="AP28" s="201">
        <f t="shared" si="76"/>
        <v>221194.6548495756</v>
      </c>
      <c r="AQ28" s="201">
        <f t="shared" si="76"/>
        <v>670676.84544025781</v>
      </c>
      <c r="AS28" s="197" t="s">
        <v>98</v>
      </c>
      <c r="AT28" s="202">
        <f t="shared" ref="AT28:BL28" si="77">Y28/Y24*100-100</f>
        <v>5.0900000000000176</v>
      </c>
      <c r="AU28" s="202">
        <f t="shared" si="77"/>
        <v>4.3199999999999932</v>
      </c>
      <c r="AV28" s="202">
        <f t="shared" si="77"/>
        <v>4.5499999999999829</v>
      </c>
      <c r="AW28" s="202">
        <f t="shared" si="77"/>
        <v>6.289999999999992</v>
      </c>
      <c r="AX28" s="202">
        <f t="shared" si="77"/>
        <v>5.4099999999999966</v>
      </c>
      <c r="AY28" s="202">
        <f t="shared" si="77"/>
        <v>5.4099999999999966</v>
      </c>
      <c r="AZ28" s="202">
        <f t="shared" si="77"/>
        <v>4.6299999999999955</v>
      </c>
      <c r="BA28" s="202">
        <f t="shared" si="77"/>
        <v>4.6299999999999812</v>
      </c>
      <c r="BB28" s="202">
        <f t="shared" si="77"/>
        <v>4.7499999999999858</v>
      </c>
      <c r="BC28" s="202">
        <f t="shared" si="77"/>
        <v>2.4500000000000171</v>
      </c>
      <c r="BD28" s="202">
        <f t="shared" si="77"/>
        <v>9.1050935330485601</v>
      </c>
      <c r="BE28" s="202">
        <f t="shared" si="77"/>
        <v>0</v>
      </c>
      <c r="BF28" s="202">
        <f t="shared" si="77"/>
        <v>5.0900000000000603</v>
      </c>
      <c r="BG28" s="202">
        <f t="shared" si="77"/>
        <v>4.6515590929987525</v>
      </c>
      <c r="BH28" s="202">
        <f t="shared" si="77"/>
        <v>4.3251529416926502</v>
      </c>
      <c r="BI28" s="202">
        <f t="shared" si="77"/>
        <v>4.5667409835844666</v>
      </c>
      <c r="BJ28" s="202">
        <f t="shared" si="77"/>
        <v>4.8223707814185559</v>
      </c>
      <c r="BK28" s="202">
        <f t="shared" si="77"/>
        <v>5.4099999999999966</v>
      </c>
      <c r="BL28" s="202">
        <f t="shared" si="77"/>
        <v>4.6299999999999955</v>
      </c>
      <c r="BN28" s="197" t="s">
        <v>98</v>
      </c>
      <c r="BO28" s="202">
        <f t="shared" si="20"/>
        <v>3.8653341021692285</v>
      </c>
      <c r="BP28" s="202">
        <f t="shared" si="2"/>
        <v>2.1659612449767707</v>
      </c>
      <c r="BQ28" s="202">
        <f t="shared" si="3"/>
        <v>5.8425377283309246</v>
      </c>
      <c r="BR28" s="202">
        <f t="shared" si="4"/>
        <v>34.117150386425607</v>
      </c>
      <c r="BS28" s="202">
        <f t="shared" si="5"/>
        <v>-8.253906046069261</v>
      </c>
      <c r="BT28" s="202">
        <f t="shared" si="6"/>
        <v>2.6837328782963255</v>
      </c>
      <c r="BU28" s="202">
        <f t="shared" si="7"/>
        <v>-0.49330177792576535</v>
      </c>
      <c r="BV28" s="202">
        <f t="shared" si="8"/>
        <v>11.369528439732562</v>
      </c>
      <c r="BW28" s="202">
        <f t="shared" si="9"/>
        <v>-2.8811323749934274</v>
      </c>
      <c r="BX28" s="202">
        <f t="shared" si="10"/>
        <v>-3.9708041151473736</v>
      </c>
      <c r="BY28" s="202">
        <f t="shared" si="11"/>
        <v>-14.266985829787416</v>
      </c>
      <c r="BZ28" s="202">
        <f t="shared" si="12"/>
        <v>307.33238835440915</v>
      </c>
      <c r="CA28" s="202">
        <f t="shared" si="13"/>
        <v>3.8653341021692285</v>
      </c>
      <c r="CB28" s="202">
        <f t="shared" si="14"/>
        <v>2.8254329644896075</v>
      </c>
      <c r="CC28" s="202">
        <f t="shared" si="15"/>
        <v>2.2457039253536379</v>
      </c>
      <c r="CD28" s="202">
        <f t="shared" si="16"/>
        <v>5.3754003340529692</v>
      </c>
      <c r="CE28" s="202">
        <f t="shared" si="17"/>
        <v>-1.94160654649599</v>
      </c>
      <c r="CF28" s="202">
        <f t="shared" si="18"/>
        <v>-7.692549010414325</v>
      </c>
      <c r="CG28" s="202">
        <f t="shared" si="19"/>
        <v>0.11553923899863605</v>
      </c>
    </row>
    <row r="29" spans="1:85" x14ac:dyDescent="0.25">
      <c r="A29" s="197" t="s">
        <v>94</v>
      </c>
      <c r="B29" s="194">
        <v>2772861.5</v>
      </c>
      <c r="C29" s="194">
        <v>1469124.1183625001</v>
      </c>
      <c r="D29" s="194">
        <v>33668.712315780002</v>
      </c>
      <c r="E29" s="194">
        <v>210680.32946539001</v>
      </c>
      <c r="F29" s="194">
        <v>197861.73779228699</v>
      </c>
      <c r="G29" s="194">
        <v>11980.4544566226</v>
      </c>
      <c r="H29" s="194">
        <v>604402.27725156001</v>
      </c>
      <c r="I29" s="194">
        <v>36596.332554669301</v>
      </c>
      <c r="J29" s="194">
        <v>625307.94086375996</v>
      </c>
      <c r="K29" s="194">
        <v>528342.28713614005</v>
      </c>
      <c r="L29" s="194">
        <v>56016.227550000003</v>
      </c>
      <c r="M29" s="192"/>
      <c r="N29" s="194">
        <v>55565.656523570004</v>
      </c>
      <c r="O29" s="194">
        <v>2772861.4999999986</v>
      </c>
      <c r="P29" s="194">
        <v>2564313.9621988093</v>
      </c>
      <c r="Q29" s="194">
        <v>1502792.8306782802</v>
      </c>
      <c r="R29" s="194">
        <v>1713473.1601436702</v>
      </c>
      <c r="S29" s="194">
        <v>850840.80205513898</v>
      </c>
      <c r="T29" s="194">
        <v>209842.19224890959</v>
      </c>
      <c r="U29" s="194">
        <v>640998.60980622936</v>
      </c>
      <c r="V29" s="190"/>
      <c r="X29" s="197" t="s">
        <v>99</v>
      </c>
      <c r="Y29" s="201">
        <f t="shared" si="74"/>
        <v>2968270.3372599999</v>
      </c>
      <c r="Z29" s="201">
        <f t="shared" si="75"/>
        <v>1551869.6625779918</v>
      </c>
      <c r="AA29" s="201">
        <f t="shared" si="75"/>
        <v>35399.197001324559</v>
      </c>
      <c r="AB29" s="201">
        <f t="shared" si="75"/>
        <v>233519.87304601946</v>
      </c>
      <c r="AC29" s="201">
        <f t="shared" si="75"/>
        <v>228638.60877883912</v>
      </c>
      <c r="AD29" s="201">
        <f t="shared" si="75"/>
        <v>16563.044305722251</v>
      </c>
      <c r="AE29" s="201">
        <f t="shared" si="75"/>
        <v>656396.997251024</v>
      </c>
      <c r="AF29" s="201">
        <f t="shared" si="75"/>
        <v>47550.729098984033</v>
      </c>
      <c r="AG29" s="201">
        <f t="shared" si="75"/>
        <v>715590.16107150575</v>
      </c>
      <c r="AH29" s="201">
        <f t="shared" si="75"/>
        <v>549511.23757311713</v>
      </c>
      <c r="AI29" s="201">
        <f t="shared" si="75"/>
        <v>5731.8824040660184</v>
      </c>
      <c r="AJ29" s="201">
        <f>N35</f>
        <v>26521.419297640001</v>
      </c>
      <c r="AK29" s="201">
        <f t="shared" ref="AK29:AQ29" si="78">O35</f>
        <v>2968270.3372600004</v>
      </c>
      <c r="AL29" s="201">
        <f t="shared" si="78"/>
        <v>2769938.1120599052</v>
      </c>
      <c r="AM29" s="201">
        <f t="shared" si="78"/>
        <v>1587268.8595793163</v>
      </c>
      <c r="AN29" s="201">
        <f t="shared" si="78"/>
        <v>1820788.7326253359</v>
      </c>
      <c r="AO29" s="201">
        <f t="shared" si="78"/>
        <v>949149.37943456939</v>
      </c>
      <c r="AP29" s="201">
        <f t="shared" si="78"/>
        <v>245201.65308456137</v>
      </c>
      <c r="AQ29" s="201">
        <f t="shared" si="78"/>
        <v>703947.72635000804</v>
      </c>
      <c r="AS29" s="197" t="s">
        <v>99</v>
      </c>
      <c r="AT29" s="202">
        <f t="shared" ref="AT29:BL29" si="79">Y29/Y25*100-100</f>
        <v>5.4099999999999966</v>
      </c>
      <c r="AU29" s="202">
        <f t="shared" si="79"/>
        <v>5.8200000000000074</v>
      </c>
      <c r="AV29" s="202">
        <f t="shared" si="79"/>
        <v>5.5200000000000102</v>
      </c>
      <c r="AW29" s="202">
        <f t="shared" si="79"/>
        <v>1.730000000000004</v>
      </c>
      <c r="AX29" s="202">
        <f t="shared" si="79"/>
        <v>7.8400000000000034</v>
      </c>
      <c r="AY29" s="202">
        <f t="shared" si="79"/>
        <v>7.8400000000000034</v>
      </c>
      <c r="AZ29" s="202">
        <f t="shared" si="79"/>
        <v>6.2000000000000028</v>
      </c>
      <c r="BA29" s="202">
        <f t="shared" si="79"/>
        <v>6.2000000000000028</v>
      </c>
      <c r="BB29" s="202">
        <f t="shared" si="79"/>
        <v>4.7199999999999847</v>
      </c>
      <c r="BC29" s="202">
        <f t="shared" si="79"/>
        <v>5.3100000000000165</v>
      </c>
      <c r="BD29" s="202">
        <f t="shared" si="79"/>
        <v>-28.647910913945822</v>
      </c>
      <c r="BE29" s="202">
        <f t="shared" si="79"/>
        <v>0</v>
      </c>
      <c r="BF29" s="202">
        <f t="shared" si="79"/>
        <v>5.4100000000004229</v>
      </c>
      <c r="BG29" s="202">
        <f t="shared" si="79"/>
        <v>5.7292553226465657</v>
      </c>
      <c r="BH29" s="202">
        <f t="shared" si="79"/>
        <v>5.8132908174610662</v>
      </c>
      <c r="BI29" s="202">
        <f t="shared" si="79"/>
        <v>5.2713700041353064</v>
      </c>
      <c r="BJ29" s="202">
        <f t="shared" si="79"/>
        <v>6.6188773717123155</v>
      </c>
      <c r="BK29" s="202">
        <f t="shared" si="79"/>
        <v>7.8400000000000034</v>
      </c>
      <c r="BL29" s="202">
        <f t="shared" si="79"/>
        <v>6.2000000000000028</v>
      </c>
      <c r="BN29" s="197" t="s">
        <v>99</v>
      </c>
      <c r="BO29" s="202">
        <f t="shared" si="20"/>
        <v>1.8623947875734217</v>
      </c>
      <c r="BP29" s="202">
        <f t="shared" si="2"/>
        <v>1.257960627204497</v>
      </c>
      <c r="BQ29" s="202">
        <f t="shared" si="3"/>
        <v>0.56407577351451721</v>
      </c>
      <c r="BR29" s="202">
        <f t="shared" si="4"/>
        <v>4.2815433371253562</v>
      </c>
      <c r="BS29" s="202">
        <f t="shared" si="5"/>
        <v>9.6240736307047143</v>
      </c>
      <c r="BT29" s="202">
        <f t="shared" si="6"/>
        <v>31.15506219483521</v>
      </c>
      <c r="BU29" s="202">
        <f t="shared" si="7"/>
        <v>3.7968725847460973</v>
      </c>
      <c r="BV29" s="202">
        <f t="shared" si="8"/>
        <v>24.183355248604713</v>
      </c>
      <c r="BW29" s="202">
        <f t="shared" si="9"/>
        <v>9.2487269999718507</v>
      </c>
      <c r="BX29" s="202">
        <f t="shared" si="10"/>
        <v>1.5194470526976716</v>
      </c>
      <c r="BY29" s="202">
        <f t="shared" si="11"/>
        <v>-90.621391907390546</v>
      </c>
      <c r="BZ29" s="202">
        <f t="shared" si="12"/>
        <v>-52.27012338747393</v>
      </c>
      <c r="CA29" s="202">
        <f t="shared" si="13"/>
        <v>1.8623947875734217</v>
      </c>
      <c r="CB29" s="202">
        <f t="shared" si="14"/>
        <v>3.2174596141399974</v>
      </c>
      <c r="CC29" s="202">
        <f t="shared" si="15"/>
        <v>1.2423812602389859</v>
      </c>
      <c r="CD29" s="202">
        <f t="shared" si="16"/>
        <v>1.6222201069284523</v>
      </c>
      <c r="CE29" s="202">
        <f t="shared" si="17"/>
        <v>6.4222120704745294</v>
      </c>
      <c r="CF29" s="202">
        <f t="shared" si="18"/>
        <v>10.85333560673601</v>
      </c>
      <c r="CG29" s="202">
        <f t="shared" si="19"/>
        <v>4.9607916444334563</v>
      </c>
    </row>
    <row r="30" spans="1:85" x14ac:dyDescent="0.25">
      <c r="A30" s="197" t="s">
        <v>95</v>
      </c>
      <c r="B30" s="194">
        <v>2815928.6</v>
      </c>
      <c r="C30" s="194">
        <v>1466518.2976545</v>
      </c>
      <c r="D30" s="194">
        <v>33547.381540299997</v>
      </c>
      <c r="E30" s="194">
        <v>229548.68086702001</v>
      </c>
      <c r="F30" s="194">
        <v>212016.51407533299</v>
      </c>
      <c r="G30" s="194">
        <v>15358.9060698463</v>
      </c>
      <c r="H30" s="194">
        <v>618076.26859795104</v>
      </c>
      <c r="I30" s="194">
        <v>44774.6978333183</v>
      </c>
      <c r="J30" s="194">
        <v>683336.67023635004</v>
      </c>
      <c r="K30" s="194">
        <v>521803.47314890998</v>
      </c>
      <c r="L30" s="194">
        <v>8033.2369766399997</v>
      </c>
      <c r="M30" s="192"/>
      <c r="N30" s="194">
        <v>26521.419297640001</v>
      </c>
      <c r="O30" s="194">
        <v>2815928.5999999889</v>
      </c>
      <c r="P30" s="194">
        <v>2619840.7466382687</v>
      </c>
      <c r="Q30" s="194">
        <v>1500065.6791948001</v>
      </c>
      <c r="R30" s="194">
        <v>1729614.3600618201</v>
      </c>
      <c r="S30" s="194">
        <v>890226.38657644857</v>
      </c>
      <c r="T30" s="194">
        <v>227375.42014517929</v>
      </c>
      <c r="U30" s="194">
        <v>662850.96643126931</v>
      </c>
      <c r="V30" s="190"/>
      <c r="X30" s="197" t="s">
        <v>100</v>
      </c>
      <c r="Y30" s="201">
        <f t="shared" si="74"/>
        <v>2987515.3225443303</v>
      </c>
      <c r="Z30" s="201">
        <f t="shared" si="75"/>
        <v>1580510.7988384473</v>
      </c>
      <c r="AA30" s="201">
        <f t="shared" si="75"/>
        <v>36071.167591009711</v>
      </c>
      <c r="AB30" s="201">
        <f t="shared" si="75"/>
        <v>324443.4332764998</v>
      </c>
      <c r="AC30" s="201">
        <f t="shared" si="75"/>
        <v>238764.40829180856</v>
      </c>
      <c r="AD30" s="201">
        <f t="shared" si="75"/>
        <v>25909.698713669917</v>
      </c>
      <c r="AE30" s="201">
        <f t="shared" si="75"/>
        <v>665230.32401649002</v>
      </c>
      <c r="AF30" s="201">
        <f t="shared" si="75"/>
        <v>72187.967183953398</v>
      </c>
      <c r="AG30" s="201">
        <f t="shared" si="75"/>
        <v>700167.81725742074</v>
      </c>
      <c r="AH30" s="201">
        <f t="shared" si="75"/>
        <v>613929.83593400789</v>
      </c>
      <c r="AI30" s="201">
        <f t="shared" si="75"/>
        <v>-57599.06432950138</v>
      </c>
      <c r="AJ30" s="201">
        <f>N36</f>
        <v>15758.607638540001</v>
      </c>
      <c r="AK30" s="201">
        <f t="shared" ref="AK30:AQ30" si="80">O36</f>
        <v>2987515.3225443307</v>
      </c>
      <c r="AL30" s="201">
        <f t="shared" si="80"/>
        <v>2943117.7979118787</v>
      </c>
      <c r="AM30" s="201">
        <f t="shared" si="80"/>
        <v>1616581.9664294571</v>
      </c>
      <c r="AN30" s="201">
        <f t="shared" si="80"/>
        <v>1941025.3997059569</v>
      </c>
      <c r="AO30" s="201">
        <f t="shared" si="80"/>
        <v>1002092.3982059219</v>
      </c>
      <c r="AP30" s="201">
        <f t="shared" si="80"/>
        <v>264674.10700547846</v>
      </c>
      <c r="AQ30" s="201">
        <f t="shared" si="80"/>
        <v>737418.2912004434</v>
      </c>
      <c r="AS30" s="197" t="s">
        <v>100</v>
      </c>
      <c r="AT30" s="202">
        <f t="shared" ref="AT30:BL33" si="81">Y30/Y26*100-100</f>
        <v>5.1800000000000068</v>
      </c>
      <c r="AU30" s="202">
        <f t="shared" si="81"/>
        <v>5.1900000000000119</v>
      </c>
      <c r="AV30" s="202">
        <f t="shared" si="81"/>
        <v>5.3799999999999812</v>
      </c>
      <c r="AW30" s="202">
        <f t="shared" si="81"/>
        <v>3.9300000000000068</v>
      </c>
      <c r="AX30" s="202">
        <f t="shared" si="81"/>
        <v>8.4399999999999977</v>
      </c>
      <c r="AY30" s="202">
        <f t="shared" si="81"/>
        <v>8.4399999999999977</v>
      </c>
      <c r="AZ30" s="202">
        <f t="shared" si="81"/>
        <v>6.5000000000000142</v>
      </c>
      <c r="BA30" s="202">
        <f t="shared" si="81"/>
        <v>6.5</v>
      </c>
      <c r="BB30" s="202">
        <f t="shared" si="81"/>
        <v>5.2900000000000205</v>
      </c>
      <c r="BC30" s="202">
        <f t="shared" si="81"/>
        <v>6.1900000000000119</v>
      </c>
      <c r="BD30" s="202">
        <f t="shared" si="81"/>
        <v>20.899567906442314</v>
      </c>
      <c r="BE30" s="202">
        <f t="shared" si="81"/>
        <v>0</v>
      </c>
      <c r="BF30" s="202">
        <f t="shared" si="81"/>
        <v>5.1800000000000352</v>
      </c>
      <c r="BG30" s="202">
        <f t="shared" si="81"/>
        <v>5.6615495844309009</v>
      </c>
      <c r="BH30" s="202">
        <f t="shared" si="81"/>
        <v>5.1942320403973952</v>
      </c>
      <c r="BI30" s="202">
        <f t="shared" si="81"/>
        <v>4.9807784695921242</v>
      </c>
      <c r="BJ30" s="202">
        <f t="shared" si="81"/>
        <v>7.0056179567382344</v>
      </c>
      <c r="BK30" s="202">
        <f t="shared" si="81"/>
        <v>8.4399999999999977</v>
      </c>
      <c r="BL30" s="202">
        <f t="shared" si="81"/>
        <v>6.5</v>
      </c>
      <c r="BN30" s="197" t="s">
        <v>100</v>
      </c>
      <c r="BO30" s="202">
        <f t="shared" si="20"/>
        <v>0.64835689130981677</v>
      </c>
      <c r="BP30" s="202">
        <f t="shared" si="2"/>
        <v>1.8455890305166633</v>
      </c>
      <c r="BQ30" s="202">
        <f t="shared" si="3"/>
        <v>1.8982650642047219</v>
      </c>
      <c r="BR30" s="202">
        <f t="shared" si="4"/>
        <v>38.936112393552975</v>
      </c>
      <c r="BS30" s="202">
        <f t="shared" si="5"/>
        <v>4.4287356221468457</v>
      </c>
      <c r="BT30" s="202">
        <f t="shared" si="6"/>
        <v>56.430775861165529</v>
      </c>
      <c r="BU30" s="202">
        <f t="shared" si="7"/>
        <v>1.3457293074861383</v>
      </c>
      <c r="BV30" s="202">
        <f t="shared" si="8"/>
        <v>51.812534848168639</v>
      </c>
      <c r="BW30" s="202">
        <f t="shared" si="9"/>
        <v>-2.1551922668964494</v>
      </c>
      <c r="BX30" s="202">
        <f t="shared" si="10"/>
        <v>11.722890080536217</v>
      </c>
      <c r="BY30" s="202">
        <f t="shared" si="11"/>
        <v>-1104.8891493070828</v>
      </c>
      <c r="BZ30" s="202">
        <f t="shared" si="12"/>
        <v>-40.581582525101609</v>
      </c>
      <c r="CA30" s="202">
        <f t="shared" si="13"/>
        <v>0.64835689130981677</v>
      </c>
      <c r="CB30" s="202">
        <f t="shared" si="14"/>
        <v>6.25211390456613</v>
      </c>
      <c r="CC30" s="202">
        <f t="shared" si="15"/>
        <v>1.8467638089938845</v>
      </c>
      <c r="CD30" s="202">
        <f t="shared" si="16"/>
        <v>6.6035485021513409</v>
      </c>
      <c r="CE30" s="202">
        <f t="shared" si="17"/>
        <v>5.5779437798180851</v>
      </c>
      <c r="CF30" s="202">
        <f t="shared" si="18"/>
        <v>7.9414040141897857</v>
      </c>
      <c r="CG30" s="202">
        <f t="shared" si="19"/>
        <v>4.7546946452943928</v>
      </c>
    </row>
    <row r="31" spans="1:85" x14ac:dyDescent="0.25">
      <c r="A31" s="197" t="s">
        <v>96</v>
      </c>
      <c r="B31" s="194">
        <v>2840383.4593500001</v>
      </c>
      <c r="C31" s="194">
        <v>1502529.5169107779</v>
      </c>
      <c r="D31" s="194">
        <v>34229.614339542335</v>
      </c>
      <c r="E31" s="194">
        <v>312174.95744876337</v>
      </c>
      <c r="F31" s="194">
        <v>220181.12162652946</v>
      </c>
      <c r="G31" s="194">
        <v>23893.119433483876</v>
      </c>
      <c r="H31" s="194">
        <v>624629.4122220563</v>
      </c>
      <c r="I31" s="194">
        <v>67782.128811223854</v>
      </c>
      <c r="J31" s="194">
        <v>664989.85398178431</v>
      </c>
      <c r="K31" s="194">
        <v>578142.79681138322</v>
      </c>
      <c r="L31" s="194">
        <v>-47642.076251318118</v>
      </c>
      <c r="M31" s="192"/>
      <c r="N31" s="194">
        <v>15758.607638540001</v>
      </c>
      <c r="O31" s="194">
        <v>2840383.4593500001</v>
      </c>
      <c r="P31" s="194">
        <v>2785419.8707923768</v>
      </c>
      <c r="Q31" s="194">
        <v>1536759.1312503202</v>
      </c>
      <c r="R31" s="194">
        <v>1848934.0886990835</v>
      </c>
      <c r="S31" s="194">
        <v>936485.7820932935</v>
      </c>
      <c r="T31" s="194">
        <v>244074.24106001333</v>
      </c>
      <c r="U31" s="194">
        <v>692411.5410332802</v>
      </c>
      <c r="V31" s="190"/>
      <c r="X31" s="197" t="s">
        <v>302</v>
      </c>
      <c r="Y31" s="201">
        <f>B38</f>
        <v>2952286.6168195992</v>
      </c>
      <c r="Z31" s="201">
        <f t="shared" ref="Z31:AI31" si="82">C38</f>
        <v>1576753.76805311</v>
      </c>
      <c r="AA31" s="201">
        <f t="shared" si="82"/>
        <v>36313.922785690083</v>
      </c>
      <c r="AB31" s="201">
        <f t="shared" si="82"/>
        <v>173629.55684127321</v>
      </c>
      <c r="AC31" s="201">
        <f t="shared" si="82"/>
        <v>250176.26007238243</v>
      </c>
      <c r="AD31" s="201">
        <f t="shared" si="82"/>
        <v>13534.54014180792</v>
      </c>
      <c r="AE31" s="201">
        <f t="shared" si="82"/>
        <v>680325.38012366311</v>
      </c>
      <c r="AF31" s="201">
        <f t="shared" si="82"/>
        <v>36805.615225483154</v>
      </c>
      <c r="AG31" s="201">
        <f t="shared" si="82"/>
        <v>717943.10878557805</v>
      </c>
      <c r="AH31" s="201">
        <f t="shared" si="82"/>
        <v>605887.65700917179</v>
      </c>
      <c r="AI31" s="201">
        <f t="shared" si="82"/>
        <v>59050.766947533317</v>
      </c>
      <c r="AJ31" s="201">
        <f t="shared" ref="AJ31:AQ34" si="83">N38</f>
        <v>13641.354852249999</v>
      </c>
      <c r="AK31" s="201">
        <f t="shared" si="83"/>
        <v>2952286.6168195992</v>
      </c>
      <c r="AL31" s="201">
        <f t="shared" si="83"/>
        <v>2767539.0432434101</v>
      </c>
      <c r="AM31" s="201">
        <f t="shared" si="83"/>
        <v>1613067.6908388</v>
      </c>
      <c r="AN31" s="201">
        <f t="shared" si="83"/>
        <v>1786697.2476800731</v>
      </c>
      <c r="AO31" s="201">
        <f t="shared" si="83"/>
        <v>980841.79556333669</v>
      </c>
      <c r="AP31" s="201">
        <f t="shared" si="83"/>
        <v>263710.80021419033</v>
      </c>
      <c r="AQ31" s="201">
        <f t="shared" si="83"/>
        <v>717130.99534914631</v>
      </c>
      <c r="AS31" s="197" t="s">
        <v>302</v>
      </c>
      <c r="AT31" s="202">
        <f t="shared" si="81"/>
        <v>5.230000000000004</v>
      </c>
      <c r="AU31" s="202">
        <f t="shared" si="81"/>
        <v>5.1099999999999852</v>
      </c>
      <c r="AV31" s="202">
        <f t="shared" si="81"/>
        <v>9.1899999999999835</v>
      </c>
      <c r="AW31" s="202">
        <f t="shared" si="81"/>
        <v>3.9900000000000091</v>
      </c>
      <c r="AX31" s="202">
        <f t="shared" si="81"/>
        <v>10.049999999999997</v>
      </c>
      <c r="AY31" s="202">
        <f t="shared" si="81"/>
        <v>10.049999999999997</v>
      </c>
      <c r="AZ31" s="202">
        <f t="shared" si="81"/>
        <v>7.0499999999999972</v>
      </c>
      <c r="BA31" s="202">
        <f t="shared" si="81"/>
        <v>7.0499999999999972</v>
      </c>
      <c r="BB31" s="202">
        <f t="shared" si="81"/>
        <v>6.4500000000000171</v>
      </c>
      <c r="BC31" s="202">
        <f t="shared" si="81"/>
        <v>7.4899999999999949</v>
      </c>
      <c r="BD31" s="202">
        <f t="shared" si="81"/>
        <v>-17.164833071411351</v>
      </c>
      <c r="BE31" s="202">
        <f t="shared" si="81"/>
        <v>0</v>
      </c>
      <c r="BF31" s="202">
        <f t="shared" si="81"/>
        <v>5.230000000000004</v>
      </c>
      <c r="BG31" s="202">
        <f t="shared" si="81"/>
        <v>6.0418762853189776</v>
      </c>
      <c r="BH31" s="202">
        <f t="shared" si="81"/>
        <v>5.198492688078332</v>
      </c>
      <c r="BI31" s="202">
        <f t="shared" si="81"/>
        <v>5.0798217256405849</v>
      </c>
      <c r="BJ31" s="202">
        <f t="shared" si="81"/>
        <v>7.8403903182636299</v>
      </c>
      <c r="BK31" s="202">
        <f t="shared" si="81"/>
        <v>10.049999999999997</v>
      </c>
      <c r="BL31" s="202">
        <f t="shared" si="81"/>
        <v>7.0499999999999972</v>
      </c>
      <c r="BN31" s="197" t="s">
        <v>302</v>
      </c>
      <c r="BO31" s="202">
        <f t="shared" ref="BO31:BO34" si="84">Y31/Y30*100-100</f>
        <v>-1.179197490934655</v>
      </c>
      <c r="BP31" s="202">
        <f t="shared" ref="BP31:BP34" si="85">Z31/Z30*100-100</f>
        <v>-0.2377099092330468</v>
      </c>
      <c r="BQ31" s="202">
        <f t="shared" ref="BQ31:BQ34" si="86">AA31/AA30*100-100</f>
        <v>0.67298956727111658</v>
      </c>
      <c r="BR31" s="202">
        <f t="shared" ref="BR31:BR34" si="87">AB31/AB30*100-100</f>
        <v>-46.483873910525034</v>
      </c>
      <c r="BS31" s="202">
        <f t="shared" ref="BS31:BS34" si="88">AC31/AC30*100-100</f>
        <v>4.7795447664154267</v>
      </c>
      <c r="BT31" s="202">
        <f t="shared" ref="BT31:BT34" si="89">AD31/AD30*100-100</f>
        <v>-47.762649456563857</v>
      </c>
      <c r="BU31" s="202">
        <f t="shared" ref="BU31:BU34" si="90">AE31/AE30*100-100</f>
        <v>2.2691473257011125</v>
      </c>
      <c r="BV31" s="202">
        <f t="shared" ref="BV31:BV34" si="91">AF31/AF30*100-100</f>
        <v>-49.01419632486251</v>
      </c>
      <c r="BW31" s="202">
        <f t="shared" ref="BW31:BW34" si="92">AG31/AG30*100-100</f>
        <v>2.5387187314297961</v>
      </c>
      <c r="BX31" s="202">
        <f t="shared" ref="BX31:BX34" si="93">AH31/AH30*100-100</f>
        <v>-1.3099508207808555</v>
      </c>
      <c r="BY31" s="202">
        <f t="shared" ref="BY31:BY34" si="94">AI31/AI30*100-100</f>
        <v>-202.52035798659389</v>
      </c>
      <c r="BZ31" s="202">
        <f t="shared" ref="BZ31:BZ34" si="95">AJ31/AJ30*100-100</f>
        <v>-13.435532090487158</v>
      </c>
      <c r="CA31" s="202">
        <f t="shared" ref="CA31:CA34" si="96">AK31/AK30*100-100</f>
        <v>-1.1791974909346692</v>
      </c>
      <c r="CB31" s="202">
        <f t="shared" ref="CB31:CB34" si="97">AL31/AL30*100-100</f>
        <v>-5.9657399643684101</v>
      </c>
      <c r="CC31" s="202">
        <f t="shared" ref="CC31:CC34" si="98">AM31/AM30*100-100</f>
        <v>-0.2173892610232997</v>
      </c>
      <c r="CD31" s="202">
        <f t="shared" ref="CD31:CD34" si="99">AN31/AN30*100-100</f>
        <v>-7.9508569052863862</v>
      </c>
      <c r="CE31" s="202">
        <f t="shared" ref="CE31:CE34" si="100">AO31/AO30*100-100</f>
        <v>-2.1206230763381484</v>
      </c>
      <c r="CF31" s="202">
        <f t="shared" ref="CF31:CF34" si="101">AP31/AP30*100-100</f>
        <v>-0.36395958871344192</v>
      </c>
      <c r="CG31" s="202">
        <f t="shared" ref="CG31:CG34" si="102">AQ31/AQ30*100-100</f>
        <v>-2.7511245779205495</v>
      </c>
    </row>
    <row r="32" spans="1:85" x14ac:dyDescent="0.25">
      <c r="A32" s="198">
        <v>2021</v>
      </c>
      <c r="B32" s="193">
        <v>11113145.65935</v>
      </c>
      <c r="C32" s="193">
        <v>5888663.8332302775</v>
      </c>
      <c r="D32" s="193">
        <v>132770.52086306235</v>
      </c>
      <c r="E32" s="193">
        <v>916049.51471347339</v>
      </c>
      <c r="F32" s="193">
        <v>835119.47817684244</v>
      </c>
      <c r="G32" s="193">
        <v>62326.235288728771</v>
      </c>
      <c r="H32" s="193">
        <v>2471514.6585725364</v>
      </c>
      <c r="I32" s="193">
        <v>182933.57285756234</v>
      </c>
      <c r="J32" s="193">
        <v>2559799.6172071341</v>
      </c>
      <c r="K32" s="193">
        <v>2125307.2145669535</v>
      </c>
      <c r="L32" s="193">
        <v>77788.404695321893</v>
      </c>
      <c r="M32" s="192"/>
      <c r="N32" s="193">
        <v>111487.03831200002</v>
      </c>
      <c r="O32" s="193">
        <v>11113145.659349987</v>
      </c>
      <c r="P32" s="193">
        <v>10489377.813702483</v>
      </c>
      <c r="Q32" s="193">
        <v>6021434.3540933402</v>
      </c>
      <c r="R32" s="193">
        <v>6937483.8688068138</v>
      </c>
      <c r="S32" s="193">
        <v>3551893.9448956698</v>
      </c>
      <c r="T32" s="193">
        <v>897445.71346557117</v>
      </c>
      <c r="U32" s="193">
        <v>2654448.2314300989</v>
      </c>
      <c r="V32" s="189"/>
      <c r="X32" s="197" t="s">
        <v>303</v>
      </c>
      <c r="Y32" s="201">
        <f t="shared" ref="Y32:AI32" si="103">B39</f>
        <v>3066985.1582433754</v>
      </c>
      <c r="Z32" s="201">
        <f t="shared" si="103"/>
        <v>1611978.4567940445</v>
      </c>
      <c r="AA32" s="201">
        <f t="shared" si="103"/>
        <v>38006.129632621982</v>
      </c>
      <c r="AB32" s="201">
        <f t="shared" si="103"/>
        <v>230918.80440105248</v>
      </c>
      <c r="AC32" s="201">
        <f t="shared" si="103"/>
        <v>230110.93157829728</v>
      </c>
      <c r="AD32" s="201">
        <f t="shared" si="103"/>
        <v>13933.131117239463</v>
      </c>
      <c r="AE32" s="201">
        <f t="shared" si="103"/>
        <v>679498.86733858613</v>
      </c>
      <c r="AF32" s="201">
        <f t="shared" si="103"/>
        <v>41143.4030869708</v>
      </c>
      <c r="AG32" s="201">
        <f t="shared" si="103"/>
        <v>698502.73657362652</v>
      </c>
      <c r="AH32" s="201">
        <f t="shared" si="103"/>
        <v>584806.12169392186</v>
      </c>
      <c r="AI32" s="201">
        <f t="shared" si="103"/>
        <v>52133.162891288128</v>
      </c>
      <c r="AJ32" s="201">
        <f t="shared" si="83"/>
        <v>55565.656523569996</v>
      </c>
      <c r="AK32" s="201">
        <f t="shared" si="83"/>
        <v>3066985.1582433758</v>
      </c>
      <c r="AL32" s="201">
        <f t="shared" si="83"/>
        <v>2845589.7239488126</v>
      </c>
      <c r="AM32" s="201">
        <f t="shared" si="83"/>
        <v>1649984.5864266665</v>
      </c>
      <c r="AN32" s="201">
        <f t="shared" si="83"/>
        <v>1880903.3908277189</v>
      </c>
      <c r="AO32" s="201">
        <f t="shared" si="83"/>
        <v>964686.33312109369</v>
      </c>
      <c r="AP32" s="201">
        <f t="shared" si="83"/>
        <v>244044.06269553676</v>
      </c>
      <c r="AQ32" s="201">
        <f t="shared" si="83"/>
        <v>720642.27042555693</v>
      </c>
      <c r="AS32" s="197" t="s">
        <v>303</v>
      </c>
      <c r="AT32" s="202">
        <f t="shared" si="81"/>
        <v>5.25</v>
      </c>
      <c r="AU32" s="202">
        <f t="shared" si="81"/>
        <v>5.1800000000000068</v>
      </c>
      <c r="AV32" s="202">
        <f t="shared" si="81"/>
        <v>7.9699999999999847</v>
      </c>
      <c r="AW32" s="202">
        <f t="shared" si="81"/>
        <v>3.1200000000000045</v>
      </c>
      <c r="AX32" s="202">
        <f t="shared" si="81"/>
        <v>10.329999999999998</v>
      </c>
      <c r="AY32" s="202">
        <f t="shared" si="81"/>
        <v>10.329999999999998</v>
      </c>
      <c r="AZ32" s="202">
        <f t="shared" si="81"/>
        <v>7.4500000000000028</v>
      </c>
      <c r="BA32" s="202">
        <f t="shared" si="81"/>
        <v>7.4500000000000028</v>
      </c>
      <c r="BB32" s="202">
        <f t="shared" si="81"/>
        <v>6.6400000000000006</v>
      </c>
      <c r="BC32" s="202">
        <f t="shared" si="81"/>
        <v>8.0399999999999778</v>
      </c>
      <c r="BD32" s="202">
        <f t="shared" si="81"/>
        <v>-14.698790219644891</v>
      </c>
      <c r="BE32" s="202">
        <f t="shared" si="81"/>
        <v>0</v>
      </c>
      <c r="BF32" s="202">
        <f t="shared" si="81"/>
        <v>5.2500000000000284</v>
      </c>
      <c r="BG32" s="202">
        <f t="shared" si="81"/>
        <v>6.0364999244236515</v>
      </c>
      <c r="BH32" s="202">
        <f t="shared" si="81"/>
        <v>5.2426421424283376</v>
      </c>
      <c r="BI32" s="202">
        <f t="shared" si="81"/>
        <v>4.9773512751046525</v>
      </c>
      <c r="BJ32" s="202">
        <f t="shared" si="81"/>
        <v>8.1642739797826778</v>
      </c>
      <c r="BK32" s="202">
        <f t="shared" si="81"/>
        <v>10.329999999999998</v>
      </c>
      <c r="BL32" s="202">
        <f t="shared" si="81"/>
        <v>7.4499999999999744</v>
      </c>
      <c r="BN32" s="197" t="s">
        <v>303</v>
      </c>
      <c r="BO32" s="202">
        <f t="shared" si="84"/>
        <v>3.8850747339476612</v>
      </c>
      <c r="BP32" s="202">
        <f t="shared" si="85"/>
        <v>2.234000606475675</v>
      </c>
      <c r="BQ32" s="202">
        <f t="shared" si="86"/>
        <v>4.6599395414222045</v>
      </c>
      <c r="BR32" s="202">
        <f t="shared" si="87"/>
        <v>32.995100950554928</v>
      </c>
      <c r="BS32" s="202">
        <f t="shared" si="88"/>
        <v>-8.0204766384627106</v>
      </c>
      <c r="BT32" s="202">
        <f t="shared" si="89"/>
        <v>2.9449908992497171</v>
      </c>
      <c r="BU32" s="202">
        <f t="shared" si="90"/>
        <v>-0.12148786583954063</v>
      </c>
      <c r="BV32" s="202">
        <f t="shared" si="91"/>
        <v>11.785668667438244</v>
      </c>
      <c r="BW32" s="202">
        <f t="shared" si="92"/>
        <v>-2.7077872848219897</v>
      </c>
      <c r="BX32" s="202">
        <f t="shared" si="93"/>
        <v>-3.4794462424460306</v>
      </c>
      <c r="BY32" s="202">
        <f t="shared" si="94"/>
        <v>-11.714672668674211</v>
      </c>
      <c r="BZ32" s="202">
        <f t="shared" si="95"/>
        <v>307.33238835440915</v>
      </c>
      <c r="CA32" s="202">
        <f t="shared" si="96"/>
        <v>3.8850747339476612</v>
      </c>
      <c r="CB32" s="202">
        <f t="shared" si="97"/>
        <v>2.8202196784162084</v>
      </c>
      <c r="CC32" s="202">
        <f t="shared" si="98"/>
        <v>2.2886141603065511</v>
      </c>
      <c r="CD32" s="202">
        <f t="shared" si="99"/>
        <v>5.2726416447983695</v>
      </c>
      <c r="CE32" s="202">
        <f t="shared" si="100"/>
        <v>-1.6471017564014261</v>
      </c>
      <c r="CF32" s="202">
        <f t="shared" si="101"/>
        <v>-7.4576913431986469</v>
      </c>
      <c r="CG32" s="202">
        <f t="shared" si="102"/>
        <v>0.48962812919570808</v>
      </c>
    </row>
    <row r="33" spans="1:85" x14ac:dyDescent="0.25">
      <c r="A33" s="197" t="s">
        <v>97</v>
      </c>
      <c r="B33" s="194">
        <v>2805556.0361300004</v>
      </c>
      <c r="C33" s="194">
        <v>1500098.7232928455</v>
      </c>
      <c r="D33" s="194">
        <v>33257.553609021052</v>
      </c>
      <c r="E33" s="194">
        <v>166967.55153502568</v>
      </c>
      <c r="F33" s="194">
        <v>227329.63205123346</v>
      </c>
      <c r="G33" s="194">
        <v>12298.537157481072</v>
      </c>
      <c r="H33" s="194">
        <v>635521.13976988615</v>
      </c>
      <c r="I33" s="194">
        <v>34381.705021469548</v>
      </c>
      <c r="J33" s="194">
        <v>674441.62403530104</v>
      </c>
      <c r="K33" s="194">
        <v>563668.85943731677</v>
      </c>
      <c r="L33" s="194">
        <v>71287.074242803646</v>
      </c>
      <c r="M33" s="192"/>
      <c r="N33" s="194">
        <v>13641.354852249999</v>
      </c>
      <c r="O33" s="194">
        <v>2805556.0361300004</v>
      </c>
      <c r="P33" s="194">
        <v>2609854.8424369623</v>
      </c>
      <c r="Q33" s="194">
        <v>1533356.2769018665</v>
      </c>
      <c r="R33" s="194">
        <v>1700323.8284368922</v>
      </c>
      <c r="S33" s="194">
        <v>909531.01400007016</v>
      </c>
      <c r="T33" s="194">
        <v>239628.16920871453</v>
      </c>
      <c r="U33" s="194">
        <v>669902.84479135566</v>
      </c>
      <c r="V33" s="190"/>
      <c r="X33" s="197" t="s">
        <v>304</v>
      </c>
      <c r="Y33" s="201">
        <f t="shared" ref="Y33:AI33" si="104">B40</f>
        <v>3125588.6651347796</v>
      </c>
      <c r="Z33" s="201">
        <f t="shared" si="104"/>
        <v>1633653.1937958521</v>
      </c>
      <c r="AA33" s="201">
        <f t="shared" si="104"/>
        <v>37912.539988418597</v>
      </c>
      <c r="AB33" s="201">
        <f t="shared" si="104"/>
        <v>238423.79037998588</v>
      </c>
      <c r="AC33" s="201">
        <f t="shared" si="104"/>
        <v>252851.43744851821</v>
      </c>
      <c r="AD33" s="201">
        <f t="shared" si="104"/>
        <v>18317.070697698236</v>
      </c>
      <c r="AE33" s="201">
        <f t="shared" si="104"/>
        <v>707202.12483825325</v>
      </c>
      <c r="AF33" s="201">
        <f t="shared" si="104"/>
        <v>51231.155531245393</v>
      </c>
      <c r="AG33" s="201">
        <f t="shared" si="104"/>
        <v>764393.41005658242</v>
      </c>
      <c r="AH33" s="201">
        <f t="shared" si="104"/>
        <v>600945.48940996092</v>
      </c>
      <c r="AI33" s="201">
        <f t="shared" si="104"/>
        <v>-3971.9874894536551</v>
      </c>
      <c r="AJ33" s="201">
        <f t="shared" si="83"/>
        <v>26521.419297640001</v>
      </c>
      <c r="AK33" s="201">
        <f t="shared" si="83"/>
        <v>3125588.6651347801</v>
      </c>
      <c r="AL33" s="201">
        <f t="shared" si="83"/>
        <v>2939591.3126799716</v>
      </c>
      <c r="AM33" s="201">
        <f t="shared" si="83"/>
        <v>1671565.7337842707</v>
      </c>
      <c r="AN33" s="201">
        <f t="shared" si="83"/>
        <v>1909989.5241642566</v>
      </c>
      <c r="AO33" s="201">
        <f t="shared" si="83"/>
        <v>1029601.788515715</v>
      </c>
      <c r="AP33" s="201">
        <f t="shared" si="83"/>
        <v>271168.50814621645</v>
      </c>
      <c r="AQ33" s="201">
        <f t="shared" si="83"/>
        <v>758433.28036949865</v>
      </c>
      <c r="AS33" s="197" t="s">
        <v>304</v>
      </c>
      <c r="AT33" s="202">
        <f t="shared" si="81"/>
        <v>5.2999999999999972</v>
      </c>
      <c r="AU33" s="202">
        <f t="shared" si="81"/>
        <v>5.269999999999996</v>
      </c>
      <c r="AV33" s="202">
        <f t="shared" si="81"/>
        <v>7.0999999999999943</v>
      </c>
      <c r="AW33" s="202">
        <f t="shared" si="81"/>
        <v>2.0999999999999943</v>
      </c>
      <c r="AX33" s="202">
        <f t="shared" si="81"/>
        <v>10.590000000000003</v>
      </c>
      <c r="AY33" s="202">
        <f t="shared" si="81"/>
        <v>10.589999999999989</v>
      </c>
      <c r="AZ33" s="202">
        <f t="shared" si="81"/>
        <v>7.7399999999999949</v>
      </c>
      <c r="BA33" s="202">
        <f t="shared" si="81"/>
        <v>7.7399999999999949</v>
      </c>
      <c r="BB33" s="202">
        <f t="shared" si="81"/>
        <v>6.8200000000000074</v>
      </c>
      <c r="BC33" s="202">
        <f t="shared" si="81"/>
        <v>9.3600000000000136</v>
      </c>
      <c r="BD33" s="202">
        <f t="shared" si="81"/>
        <v>-169.29638833197365</v>
      </c>
      <c r="BE33" s="202">
        <f t="shared" si="81"/>
        <v>0</v>
      </c>
      <c r="BF33" s="202">
        <f t="shared" si="81"/>
        <v>5.2999999999999972</v>
      </c>
      <c r="BG33" s="202">
        <f t="shared" si="81"/>
        <v>6.1248011239464688</v>
      </c>
      <c r="BH33" s="202">
        <f t="shared" si="81"/>
        <v>5.3108125757155022</v>
      </c>
      <c r="BI33" s="202">
        <f t="shared" si="81"/>
        <v>4.8990193063368253</v>
      </c>
      <c r="BJ33" s="202">
        <f t="shared" si="81"/>
        <v>8.4762642029090358</v>
      </c>
      <c r="BK33" s="202">
        <f t="shared" si="81"/>
        <v>10.590000000000003</v>
      </c>
      <c r="BL33" s="202">
        <f t="shared" si="81"/>
        <v>7.7399999999999949</v>
      </c>
      <c r="BN33" s="197" t="s">
        <v>304</v>
      </c>
      <c r="BO33" s="202">
        <f t="shared" si="84"/>
        <v>1.9107854739332879</v>
      </c>
      <c r="BP33" s="202">
        <f t="shared" si="85"/>
        <v>1.3446046323047653</v>
      </c>
      <c r="BQ33" s="202">
        <f t="shared" si="86"/>
        <v>-0.24624881593587133</v>
      </c>
      <c r="BR33" s="202">
        <f t="shared" si="87"/>
        <v>3.2500540605168595</v>
      </c>
      <c r="BS33" s="202">
        <f t="shared" si="88"/>
        <v>9.8824100681558633</v>
      </c>
      <c r="BT33" s="202">
        <f t="shared" si="89"/>
        <v>31.464137842171937</v>
      </c>
      <c r="BU33" s="202">
        <f t="shared" si="90"/>
        <v>4.0770130505402165</v>
      </c>
      <c r="BV33" s="202">
        <f t="shared" si="91"/>
        <v>24.518517398647461</v>
      </c>
      <c r="BW33" s="202">
        <f t="shared" si="92"/>
        <v>9.4331303276162117</v>
      </c>
      <c r="BX33" s="202">
        <f t="shared" si="93"/>
        <v>2.7597809115421796</v>
      </c>
      <c r="BY33" s="202">
        <f t="shared" si="94"/>
        <v>-107.61892674291857</v>
      </c>
      <c r="BZ33" s="202">
        <f t="shared" si="95"/>
        <v>-52.27012338747393</v>
      </c>
      <c r="CA33" s="202">
        <f t="shared" si="96"/>
        <v>1.9107854739332879</v>
      </c>
      <c r="CB33" s="202">
        <f t="shared" si="97"/>
        <v>3.3034132763423543</v>
      </c>
      <c r="CC33" s="202">
        <f t="shared" si="98"/>
        <v>1.3079605430946515</v>
      </c>
      <c r="CD33" s="202">
        <f t="shared" si="99"/>
        <v>1.5463916689382842</v>
      </c>
      <c r="CE33" s="202">
        <f t="shared" si="100"/>
        <v>6.7291774710435988</v>
      </c>
      <c r="CF33" s="202">
        <f t="shared" si="101"/>
        <v>11.114568881980745</v>
      </c>
      <c r="CG33" s="202">
        <f t="shared" si="102"/>
        <v>5.2440734459866292</v>
      </c>
    </row>
    <row r="34" spans="1:85" x14ac:dyDescent="0.25">
      <c r="A34" s="197" t="s">
        <v>98</v>
      </c>
      <c r="B34" s="194">
        <v>2914000.1503500002</v>
      </c>
      <c r="C34" s="194">
        <v>1532590.28027576</v>
      </c>
      <c r="D34" s="194">
        <v>35200.63872614799</v>
      </c>
      <c r="E34" s="194">
        <v>223932.12218876305</v>
      </c>
      <c r="F34" s="194">
        <v>208566.05780684971</v>
      </c>
      <c r="G34" s="194">
        <v>12628.597042725882</v>
      </c>
      <c r="H34" s="194">
        <v>632386.10268830729</v>
      </c>
      <c r="I34" s="194">
        <v>38290.742751950485</v>
      </c>
      <c r="J34" s="194">
        <v>655010.06805478851</v>
      </c>
      <c r="K34" s="194">
        <v>541286.67317097553</v>
      </c>
      <c r="L34" s="194">
        <v>61116.557462112818</v>
      </c>
      <c r="M34" s="192"/>
      <c r="N34" s="194">
        <v>55565.656523569996</v>
      </c>
      <c r="O34" s="194">
        <v>2914000.1503500002</v>
      </c>
      <c r="P34" s="194">
        <v>2683594.5414805044</v>
      </c>
      <c r="Q34" s="194">
        <v>1567790.919001908</v>
      </c>
      <c r="R34" s="194">
        <v>1791723.041190671</v>
      </c>
      <c r="S34" s="194">
        <v>891871.50028983341</v>
      </c>
      <c r="T34" s="194">
        <v>221194.6548495756</v>
      </c>
      <c r="U34" s="194">
        <v>670676.84544025781</v>
      </c>
      <c r="V34" s="190"/>
      <c r="X34" s="197" t="s">
        <v>305</v>
      </c>
      <c r="Y34" s="201">
        <f t="shared" ref="Y34:AI34" si="105">B41</f>
        <v>3140774.8585908543</v>
      </c>
      <c r="Z34" s="201">
        <f t="shared" si="105"/>
        <v>1660168.5430999054</v>
      </c>
      <c r="AA34" s="201">
        <f t="shared" si="105"/>
        <v>39097.538551895428</v>
      </c>
      <c r="AB34" s="201">
        <f t="shared" si="105"/>
        <v>329018.08568569843</v>
      </c>
      <c r="AC34" s="201">
        <f t="shared" si="105"/>
        <v>261447.02707953035</v>
      </c>
      <c r="AD34" s="201">
        <f t="shared" si="105"/>
        <v>28371.120091468561</v>
      </c>
      <c r="AE34" s="201">
        <f t="shared" si="105"/>
        <v>716453.0589657597</v>
      </c>
      <c r="AF34" s="201">
        <f t="shared" si="105"/>
        <v>77746.440657117811</v>
      </c>
      <c r="AG34" s="201">
        <f t="shared" si="105"/>
        <v>749949.74906442326</v>
      </c>
      <c r="AH34" s="201">
        <f t="shared" si="105"/>
        <v>667280.33867667313</v>
      </c>
      <c r="AI34" s="201">
        <f t="shared" si="105"/>
        <v>-69954.973566811328</v>
      </c>
      <c r="AJ34" s="201">
        <f t="shared" si="83"/>
        <v>15758.607638540001</v>
      </c>
      <c r="AK34" s="201">
        <f t="shared" si="83"/>
        <v>3140774.8585908548</v>
      </c>
      <c r="AL34" s="201">
        <f t="shared" si="83"/>
        <v>3112301.8141313754</v>
      </c>
      <c r="AM34" s="201">
        <f t="shared" si="83"/>
        <v>1699266.0816518008</v>
      </c>
      <c r="AN34" s="201">
        <f t="shared" si="83"/>
        <v>2028284.1673374991</v>
      </c>
      <c r="AO34" s="201">
        <f t="shared" si="83"/>
        <v>1084017.6467938765</v>
      </c>
      <c r="AP34" s="201">
        <f t="shared" si="83"/>
        <v>289818.14717099891</v>
      </c>
      <c r="AQ34" s="201">
        <f t="shared" si="83"/>
        <v>794199.49962287745</v>
      </c>
      <c r="AS34" s="197" t="s">
        <v>305</v>
      </c>
      <c r="AT34" s="202">
        <f t="shared" ref="AT34" si="106">Y34/Y30*100-100</f>
        <v>5.1299999999999955</v>
      </c>
      <c r="AU34" s="202">
        <f t="shared" ref="AU34" si="107">Z34/Z30*100-100</f>
        <v>5.0400000000000205</v>
      </c>
      <c r="AV34" s="202">
        <f t="shared" ref="AV34" si="108">AA34/AA30*100-100</f>
        <v>8.3900000000000148</v>
      </c>
      <c r="AW34" s="202">
        <f t="shared" ref="AW34" si="109">AB34/AB30*100-100</f>
        <v>1.4099999999999966</v>
      </c>
      <c r="AX34" s="202">
        <f t="shared" ref="AX34" si="110">AC34/AC30*100-100</f>
        <v>9.5</v>
      </c>
      <c r="AY34" s="202">
        <f t="shared" ref="AY34" si="111">AD34/AD30*100-100</f>
        <v>9.5</v>
      </c>
      <c r="AZ34" s="202">
        <f t="shared" ref="AZ34" si="112">AE34/AE30*100-100</f>
        <v>7.6999999999999886</v>
      </c>
      <c r="BA34" s="202">
        <f t="shared" ref="BA34" si="113">AF34/AF30*100-100</f>
        <v>7.6999999999999886</v>
      </c>
      <c r="BB34" s="202">
        <f t="shared" ref="BB34" si="114">AG34/AG30*100-100</f>
        <v>7.1099999999999994</v>
      </c>
      <c r="BC34" s="202">
        <f t="shared" ref="BC34" si="115">AH34/AH30*100-100</f>
        <v>8.6899999999999977</v>
      </c>
      <c r="BD34" s="202">
        <f t="shared" ref="BD34" si="116">AI34/AI30*100-100</f>
        <v>21.451579780231668</v>
      </c>
      <c r="BE34" s="202">
        <f t="shared" ref="BE34" si="117">AJ34/AJ30*100-100</f>
        <v>0</v>
      </c>
      <c r="BF34" s="202">
        <f t="shared" ref="BF34" si="118">AK34/AK30*100-100</f>
        <v>5.1299999999999955</v>
      </c>
      <c r="BG34" s="202">
        <f t="shared" ref="BG34" si="119">AL34/AL30*100-100</f>
        <v>5.7484622715248292</v>
      </c>
      <c r="BH34" s="202">
        <f t="shared" ref="BH34" si="120">AM34/AM30*100-100</f>
        <v>5.114749325391017</v>
      </c>
      <c r="BI34" s="202">
        <f t="shared" ref="BI34" si="121">AN34/AN30*100-100</f>
        <v>4.4954984950099401</v>
      </c>
      <c r="BJ34" s="202">
        <f t="shared" ref="BJ34" si="122">AO34/AO30*100-100</f>
        <v>8.1754186275265823</v>
      </c>
      <c r="BK34" s="202">
        <f t="shared" ref="BK34" si="123">AP34/AP30*100-100</f>
        <v>9.5</v>
      </c>
      <c r="BL34" s="202">
        <f t="shared" ref="BL34" si="124">AQ34/AQ30*100-100</f>
        <v>7.6999999999999886</v>
      </c>
      <c r="BN34" s="197" t="s">
        <v>305</v>
      </c>
      <c r="BO34" s="202">
        <f t="shared" si="84"/>
        <v>0.48586666650902544</v>
      </c>
      <c r="BP34" s="202">
        <f t="shared" si="85"/>
        <v>1.6230708821646402</v>
      </c>
      <c r="BQ34" s="202">
        <f t="shared" si="86"/>
        <v>3.1256111139976923</v>
      </c>
      <c r="BR34" s="202">
        <f t="shared" si="87"/>
        <v>37.997170987563237</v>
      </c>
      <c r="BS34" s="202">
        <f t="shared" si="88"/>
        <v>3.3994624344432509</v>
      </c>
      <c r="BT34" s="202">
        <f t="shared" si="89"/>
        <v>54.888958828082366</v>
      </c>
      <c r="BU34" s="202">
        <f t="shared" si="90"/>
        <v>1.3081032709880986</v>
      </c>
      <c r="BV34" s="202">
        <f t="shared" si="91"/>
        <v>51.756172295783955</v>
      </c>
      <c r="BW34" s="202">
        <f t="shared" si="92"/>
        <v>-1.8895585443482616</v>
      </c>
      <c r="BX34" s="202">
        <f t="shared" si="93"/>
        <v>11.038413705682885</v>
      </c>
      <c r="BY34" s="202">
        <f t="shared" si="94"/>
        <v>1661.2083057299255</v>
      </c>
      <c r="BZ34" s="202">
        <f t="shared" si="95"/>
        <v>-40.581582525101609</v>
      </c>
      <c r="CA34" s="202">
        <f t="shared" si="96"/>
        <v>0.48586666650902544</v>
      </c>
      <c r="CB34" s="202">
        <f t="shared" si="97"/>
        <v>5.8753235766623106</v>
      </c>
      <c r="CC34" s="202">
        <f t="shared" si="98"/>
        <v>1.6571497792563008</v>
      </c>
      <c r="CD34" s="202">
        <f t="shared" si="99"/>
        <v>6.1934707848727157</v>
      </c>
      <c r="CE34" s="202">
        <f t="shared" si="100"/>
        <v>5.2851363396141551</v>
      </c>
      <c r="CF34" s="202">
        <f t="shared" si="101"/>
        <v>6.8775091740101288</v>
      </c>
      <c r="CG34" s="202">
        <f t="shared" si="102"/>
        <v>4.715802982162657</v>
      </c>
    </row>
    <row r="35" spans="1:85" x14ac:dyDescent="0.25">
      <c r="A35" s="197" t="s">
        <v>99</v>
      </c>
      <c r="B35" s="194">
        <v>2968270.3372599999</v>
      </c>
      <c r="C35" s="194">
        <v>1551869.6625779918</v>
      </c>
      <c r="D35" s="194">
        <v>35399.197001324559</v>
      </c>
      <c r="E35" s="194">
        <v>233519.87304601946</v>
      </c>
      <c r="F35" s="194">
        <v>228638.60877883912</v>
      </c>
      <c r="G35" s="194">
        <v>16563.044305722251</v>
      </c>
      <c r="H35" s="194">
        <v>656396.997251024</v>
      </c>
      <c r="I35" s="194">
        <v>47550.729098984033</v>
      </c>
      <c r="J35" s="194">
        <v>715590.16107150575</v>
      </c>
      <c r="K35" s="194">
        <v>549511.23757311713</v>
      </c>
      <c r="L35" s="194">
        <v>5731.8824040660184</v>
      </c>
      <c r="M35" s="192"/>
      <c r="N35" s="194">
        <v>26521.419297640001</v>
      </c>
      <c r="O35" s="194">
        <v>2968270.3372600004</v>
      </c>
      <c r="P35" s="194">
        <v>2769938.1120599052</v>
      </c>
      <c r="Q35" s="194">
        <v>1587268.8595793163</v>
      </c>
      <c r="R35" s="194">
        <v>1820788.7326253359</v>
      </c>
      <c r="S35" s="194">
        <v>949149.37943456939</v>
      </c>
      <c r="T35" s="194">
        <v>245201.65308456137</v>
      </c>
      <c r="U35" s="194">
        <v>703947.72635000804</v>
      </c>
      <c r="V35" s="190"/>
    </row>
    <row r="36" spans="1:85" x14ac:dyDescent="0.25">
      <c r="A36" s="197" t="s">
        <v>100</v>
      </c>
      <c r="B36" s="194">
        <v>2987515.3225443303</v>
      </c>
      <c r="C36" s="194">
        <v>1580510.7988384473</v>
      </c>
      <c r="D36" s="194">
        <v>36071.167591009711</v>
      </c>
      <c r="E36" s="194">
        <v>324443.4332764998</v>
      </c>
      <c r="F36" s="194">
        <v>238764.40829180856</v>
      </c>
      <c r="G36" s="194">
        <v>25909.698713669917</v>
      </c>
      <c r="H36" s="194">
        <v>665230.32401649002</v>
      </c>
      <c r="I36" s="194">
        <v>72187.967183953398</v>
      </c>
      <c r="J36" s="194">
        <v>700167.81725742074</v>
      </c>
      <c r="K36" s="194">
        <v>613929.83593400789</v>
      </c>
      <c r="L36" s="194">
        <v>-57599.06432950138</v>
      </c>
      <c r="M36" s="192"/>
      <c r="N36" s="194">
        <v>15758.607638540001</v>
      </c>
      <c r="O36" s="194">
        <v>2987515.3225443307</v>
      </c>
      <c r="P36" s="194">
        <v>2943117.7979118787</v>
      </c>
      <c r="Q36" s="194">
        <v>1616581.9664294571</v>
      </c>
      <c r="R36" s="194">
        <v>1941025.3997059569</v>
      </c>
      <c r="S36" s="194">
        <v>1002092.3982059219</v>
      </c>
      <c r="T36" s="194">
        <v>264674.10700547846</v>
      </c>
      <c r="U36" s="194">
        <v>737418.2912004434</v>
      </c>
      <c r="V36" s="190"/>
    </row>
    <row r="37" spans="1:85" x14ac:dyDescent="0.25">
      <c r="A37" s="198">
        <v>2022</v>
      </c>
      <c r="B37" s="193">
        <v>11675341.846284332</v>
      </c>
      <c r="C37" s="193">
        <v>6165069.4649850447</v>
      </c>
      <c r="D37" s="193">
        <v>139928.55692750332</v>
      </c>
      <c r="E37" s="193">
        <v>948862.9800463079</v>
      </c>
      <c r="F37" s="193">
        <v>903298.70692873083</v>
      </c>
      <c r="G37" s="193">
        <v>67399.877219599119</v>
      </c>
      <c r="H37" s="193">
        <v>2589534.5637257076</v>
      </c>
      <c r="I37" s="193">
        <v>192411.14405635744</v>
      </c>
      <c r="J37" s="193">
        <v>2745209.6704190159</v>
      </c>
      <c r="K37" s="193">
        <v>2268396.6061154176</v>
      </c>
      <c r="L37" s="193">
        <v>80536.449779481103</v>
      </c>
      <c r="M37" s="192"/>
      <c r="N37" s="193">
        <v>111487.03831200002</v>
      </c>
      <c r="O37" s="193">
        <v>11675341.846284328</v>
      </c>
      <c r="P37" s="193">
        <v>11006505.293889251</v>
      </c>
      <c r="Q37" s="193">
        <v>6304998.0219125478</v>
      </c>
      <c r="R37" s="193">
        <v>7253861.0019588554</v>
      </c>
      <c r="S37" s="193">
        <v>3752644.2919303952</v>
      </c>
      <c r="T37" s="193">
        <v>970698.58414832992</v>
      </c>
      <c r="U37" s="193">
        <v>2781945.707782065</v>
      </c>
      <c r="V37" s="189"/>
    </row>
    <row r="38" spans="1:85" x14ac:dyDescent="0.25">
      <c r="A38" s="197" t="s">
        <v>302</v>
      </c>
      <c r="B38" s="194">
        <v>2952286.6168195992</v>
      </c>
      <c r="C38" s="194">
        <v>1576753.76805311</v>
      </c>
      <c r="D38" s="194">
        <v>36313.922785690083</v>
      </c>
      <c r="E38" s="194">
        <v>173629.55684127321</v>
      </c>
      <c r="F38" s="194">
        <v>250176.26007238243</v>
      </c>
      <c r="G38" s="194">
        <v>13534.54014180792</v>
      </c>
      <c r="H38" s="194">
        <v>680325.38012366311</v>
      </c>
      <c r="I38" s="194">
        <v>36805.615225483154</v>
      </c>
      <c r="J38" s="194">
        <v>717943.10878557805</v>
      </c>
      <c r="K38" s="194">
        <v>605887.65700917179</v>
      </c>
      <c r="L38" s="194">
        <v>59050.766947533317</v>
      </c>
      <c r="M38" s="192"/>
      <c r="N38" s="194">
        <v>13641.354852249999</v>
      </c>
      <c r="O38" s="194">
        <v>2952286.6168195992</v>
      </c>
      <c r="P38" s="194">
        <v>2767539.0432434101</v>
      </c>
      <c r="Q38" s="194">
        <v>1613067.6908388</v>
      </c>
      <c r="R38" s="194">
        <v>1786697.2476800731</v>
      </c>
      <c r="S38" s="194">
        <v>980841.79556333669</v>
      </c>
      <c r="T38" s="194">
        <v>263710.80021419033</v>
      </c>
      <c r="U38" s="194">
        <v>717130.99534914631</v>
      </c>
      <c r="V38" s="190"/>
    </row>
    <row r="39" spans="1:85" x14ac:dyDescent="0.25">
      <c r="A39" s="197" t="s">
        <v>303</v>
      </c>
      <c r="B39" s="194">
        <v>3066985.1582433754</v>
      </c>
      <c r="C39" s="194">
        <v>1611978.4567940445</v>
      </c>
      <c r="D39" s="194">
        <v>38006.129632621982</v>
      </c>
      <c r="E39" s="194">
        <v>230918.80440105248</v>
      </c>
      <c r="F39" s="194">
        <v>230110.93157829728</v>
      </c>
      <c r="G39" s="194">
        <v>13933.131117239463</v>
      </c>
      <c r="H39" s="194">
        <v>679498.86733858613</v>
      </c>
      <c r="I39" s="194">
        <v>41143.4030869708</v>
      </c>
      <c r="J39" s="194">
        <v>698502.73657362652</v>
      </c>
      <c r="K39" s="194">
        <v>584806.12169392186</v>
      </c>
      <c r="L39" s="194">
        <v>52133.162891288128</v>
      </c>
      <c r="M39" s="192"/>
      <c r="N39" s="194">
        <v>55565.656523569996</v>
      </c>
      <c r="O39" s="194">
        <v>3066985.1582433758</v>
      </c>
      <c r="P39" s="194">
        <v>2845589.7239488126</v>
      </c>
      <c r="Q39" s="194">
        <v>1649984.5864266665</v>
      </c>
      <c r="R39" s="194">
        <v>1880903.3908277189</v>
      </c>
      <c r="S39" s="194">
        <v>964686.33312109369</v>
      </c>
      <c r="T39" s="194">
        <v>244044.06269553676</v>
      </c>
      <c r="U39" s="194">
        <v>720642.27042555693</v>
      </c>
      <c r="V39" s="190"/>
    </row>
    <row r="40" spans="1:85" x14ac:dyDescent="0.25">
      <c r="A40" s="197" t="s">
        <v>304</v>
      </c>
      <c r="B40" s="194">
        <v>3125588.6651347796</v>
      </c>
      <c r="C40" s="194">
        <v>1633653.1937958521</v>
      </c>
      <c r="D40" s="194">
        <v>37912.539988418597</v>
      </c>
      <c r="E40" s="194">
        <v>238423.79037998588</v>
      </c>
      <c r="F40" s="194">
        <v>252851.43744851821</v>
      </c>
      <c r="G40" s="194">
        <v>18317.070697698236</v>
      </c>
      <c r="H40" s="194">
        <v>707202.12483825325</v>
      </c>
      <c r="I40" s="194">
        <v>51231.155531245393</v>
      </c>
      <c r="J40" s="194">
        <v>764393.41005658242</v>
      </c>
      <c r="K40" s="194">
        <v>600945.48940996092</v>
      </c>
      <c r="L40" s="194">
        <v>-3971.9874894536551</v>
      </c>
      <c r="M40" s="192"/>
      <c r="N40" s="194">
        <v>26521.419297640001</v>
      </c>
      <c r="O40" s="194">
        <v>3125588.6651347801</v>
      </c>
      <c r="P40" s="194">
        <v>2939591.3126799716</v>
      </c>
      <c r="Q40" s="194">
        <v>1671565.7337842707</v>
      </c>
      <c r="R40" s="194">
        <v>1909989.5241642566</v>
      </c>
      <c r="S40" s="194">
        <v>1029601.788515715</v>
      </c>
      <c r="T40" s="194">
        <v>271168.50814621645</v>
      </c>
      <c r="U40" s="194">
        <v>758433.28036949865</v>
      </c>
      <c r="V40" s="190"/>
    </row>
    <row r="41" spans="1:85" x14ac:dyDescent="0.25">
      <c r="A41" s="197" t="s">
        <v>305</v>
      </c>
      <c r="B41" s="194">
        <v>3140774.8585908543</v>
      </c>
      <c r="C41" s="194">
        <v>1660168.5430999054</v>
      </c>
      <c r="D41" s="194">
        <v>39097.538551895428</v>
      </c>
      <c r="E41" s="194">
        <v>329018.08568569843</v>
      </c>
      <c r="F41" s="194">
        <v>261447.02707953035</v>
      </c>
      <c r="G41" s="194">
        <v>28371.120091468561</v>
      </c>
      <c r="H41" s="194">
        <v>716453.0589657597</v>
      </c>
      <c r="I41" s="194">
        <v>77746.440657117811</v>
      </c>
      <c r="J41" s="194">
        <v>749949.74906442326</v>
      </c>
      <c r="K41" s="194">
        <v>667280.33867667313</v>
      </c>
      <c r="L41" s="194">
        <v>-69954.973566811328</v>
      </c>
      <c r="M41" s="192"/>
      <c r="N41" s="194">
        <v>15758.607638540001</v>
      </c>
      <c r="O41" s="194">
        <v>3140774.8585908548</v>
      </c>
      <c r="P41" s="194">
        <v>3112301.8141313754</v>
      </c>
      <c r="Q41" s="194">
        <v>1699266.0816518008</v>
      </c>
      <c r="R41" s="194">
        <v>2028284.1673374991</v>
      </c>
      <c r="S41" s="194">
        <v>1084017.6467938765</v>
      </c>
      <c r="T41" s="194">
        <v>289818.14717099891</v>
      </c>
      <c r="U41" s="194">
        <v>794199.49962287745</v>
      </c>
      <c r="V41" s="190"/>
    </row>
    <row r="42" spans="1:85" x14ac:dyDescent="0.25">
      <c r="A42" s="198">
        <v>2023</v>
      </c>
      <c r="B42" s="193">
        <v>12285635.298788609</v>
      </c>
      <c r="C42" s="193">
        <v>6482553.9617429124</v>
      </c>
      <c r="D42" s="193">
        <v>151330.1309586261</v>
      </c>
      <c r="E42" s="193">
        <v>971990.23730800999</v>
      </c>
      <c r="F42" s="193">
        <v>994585.65617872821</v>
      </c>
      <c r="G42" s="193">
        <v>74155.862048214185</v>
      </c>
      <c r="H42" s="193">
        <v>2783479.4312662622</v>
      </c>
      <c r="I42" s="193">
        <v>206926.61450081717</v>
      </c>
      <c r="J42" s="193">
        <v>2930789.0044802101</v>
      </c>
      <c r="K42" s="193">
        <v>2458919.6067897277</v>
      </c>
      <c r="L42" s="193">
        <v>37256.968782556447</v>
      </c>
      <c r="M42" s="192"/>
      <c r="N42" s="193">
        <v>111487.03831200002</v>
      </c>
      <c r="O42" s="193">
        <v>12285635.298788609</v>
      </c>
      <c r="P42" s="193">
        <v>11665021.89400357</v>
      </c>
      <c r="Q42" s="193">
        <v>6633884.0927015385</v>
      </c>
      <c r="R42" s="193">
        <v>7605874.330009548</v>
      </c>
      <c r="S42" s="193">
        <v>4059147.5639940221</v>
      </c>
      <c r="T42" s="193">
        <v>1068741.5182269425</v>
      </c>
      <c r="U42" s="193">
        <v>2990406.0457670796</v>
      </c>
      <c r="V42" s="189"/>
    </row>
    <row r="44" spans="1:85" x14ac:dyDescent="0.25">
      <c r="B44" s="187" t="s">
        <v>211</v>
      </c>
      <c r="C44" s="187" t="s">
        <v>314</v>
      </c>
    </row>
    <row r="45" spans="1:85" x14ac:dyDescent="0.25">
      <c r="A45" s="199"/>
      <c r="B45" s="200" t="s">
        <v>54</v>
      </c>
      <c r="C45" s="200" t="s">
        <v>55</v>
      </c>
      <c r="D45" s="200" t="s">
        <v>56</v>
      </c>
      <c r="E45" s="200" t="s">
        <v>57</v>
      </c>
      <c r="F45" s="200" t="s">
        <v>58</v>
      </c>
      <c r="G45" s="200" t="s">
        <v>59</v>
      </c>
      <c r="H45" s="200" t="s">
        <v>60</v>
      </c>
      <c r="I45" s="200" t="s">
        <v>61</v>
      </c>
      <c r="J45" s="200" t="s">
        <v>62</v>
      </c>
      <c r="K45" s="200" t="s">
        <v>63</v>
      </c>
      <c r="L45" s="200" t="s">
        <v>102</v>
      </c>
      <c r="M45" s="199"/>
      <c r="N45" s="200" t="s">
        <v>103</v>
      </c>
      <c r="O45" s="200" t="s">
        <v>104</v>
      </c>
      <c r="P45" s="200" t="s">
        <v>105</v>
      </c>
      <c r="Q45" s="200" t="s">
        <v>106</v>
      </c>
      <c r="R45" s="200" t="s">
        <v>107</v>
      </c>
      <c r="S45" s="200" t="s">
        <v>108</v>
      </c>
      <c r="T45" s="200" t="s">
        <v>109</v>
      </c>
      <c r="U45" s="200" t="s">
        <v>110</v>
      </c>
      <c r="V45" s="115"/>
      <c r="X45" s="191" t="s">
        <v>101</v>
      </c>
      <c r="Y45" s="200" t="s">
        <v>54</v>
      </c>
      <c r="Z45" s="200" t="s">
        <v>55</v>
      </c>
      <c r="AA45" s="200" t="s">
        <v>56</v>
      </c>
      <c r="AB45" s="200" t="s">
        <v>57</v>
      </c>
      <c r="AC45" s="200" t="s">
        <v>58</v>
      </c>
      <c r="AD45" s="200" t="s">
        <v>59</v>
      </c>
      <c r="AE45" s="200" t="s">
        <v>60</v>
      </c>
      <c r="AF45" s="200" t="s">
        <v>61</v>
      </c>
      <c r="AG45" s="200" t="s">
        <v>62</v>
      </c>
      <c r="AH45" s="200" t="s">
        <v>63</v>
      </c>
      <c r="AI45" s="200" t="s">
        <v>102</v>
      </c>
      <c r="AJ45" s="200" t="s">
        <v>103</v>
      </c>
      <c r="AK45" s="200" t="s">
        <v>104</v>
      </c>
      <c r="AL45" s="200" t="s">
        <v>105</v>
      </c>
      <c r="AM45" s="200" t="s">
        <v>106</v>
      </c>
      <c r="AN45" s="200" t="s">
        <v>107</v>
      </c>
      <c r="AO45" s="200" t="s">
        <v>108</v>
      </c>
      <c r="AP45" s="200" t="s">
        <v>109</v>
      </c>
      <c r="AQ45" s="200" t="s">
        <v>110</v>
      </c>
      <c r="AS45" s="191" t="s">
        <v>212</v>
      </c>
      <c r="AT45" s="200" t="s">
        <v>54</v>
      </c>
      <c r="AU45" s="200" t="s">
        <v>55</v>
      </c>
      <c r="AV45" s="200" t="s">
        <v>56</v>
      </c>
      <c r="AW45" s="200" t="s">
        <v>57</v>
      </c>
      <c r="AX45" s="200" t="s">
        <v>58</v>
      </c>
      <c r="AY45" s="200" t="s">
        <v>59</v>
      </c>
      <c r="AZ45" s="200" t="s">
        <v>60</v>
      </c>
      <c r="BA45" s="200" t="s">
        <v>61</v>
      </c>
      <c r="BB45" s="200" t="s">
        <v>62</v>
      </c>
      <c r="BC45" s="200" t="s">
        <v>63</v>
      </c>
      <c r="BD45" s="200" t="s">
        <v>102</v>
      </c>
      <c r="BE45" s="200" t="s">
        <v>103</v>
      </c>
      <c r="BF45" s="200" t="s">
        <v>104</v>
      </c>
      <c r="BG45" s="200" t="s">
        <v>105</v>
      </c>
      <c r="BH45" s="200" t="s">
        <v>106</v>
      </c>
      <c r="BI45" s="200" t="s">
        <v>107</v>
      </c>
      <c r="BJ45" s="200" t="s">
        <v>108</v>
      </c>
      <c r="BK45" s="200" t="s">
        <v>109</v>
      </c>
      <c r="BL45" s="200" t="s">
        <v>110</v>
      </c>
      <c r="BN45" s="191" t="s">
        <v>213</v>
      </c>
      <c r="BO45" s="200" t="s">
        <v>54</v>
      </c>
      <c r="BP45" s="200" t="s">
        <v>55</v>
      </c>
      <c r="BQ45" s="200" t="s">
        <v>56</v>
      </c>
      <c r="BR45" s="200" t="s">
        <v>57</v>
      </c>
      <c r="BS45" s="200" t="s">
        <v>58</v>
      </c>
      <c r="BT45" s="200" t="s">
        <v>59</v>
      </c>
      <c r="BU45" s="200" t="s">
        <v>60</v>
      </c>
      <c r="BV45" s="200" t="s">
        <v>61</v>
      </c>
      <c r="BW45" s="200" t="s">
        <v>62</v>
      </c>
      <c r="BX45" s="200" t="s">
        <v>63</v>
      </c>
      <c r="BY45" s="200" t="s">
        <v>102</v>
      </c>
      <c r="BZ45" s="200" t="s">
        <v>103</v>
      </c>
      <c r="CA45" s="200" t="s">
        <v>104</v>
      </c>
      <c r="CB45" s="200" t="s">
        <v>105</v>
      </c>
      <c r="CC45" s="200" t="s">
        <v>106</v>
      </c>
      <c r="CD45" s="200" t="s">
        <v>107</v>
      </c>
      <c r="CE45" s="200" t="s">
        <v>108</v>
      </c>
      <c r="CF45" s="200" t="s">
        <v>109</v>
      </c>
      <c r="CG45" s="200" t="s">
        <v>110</v>
      </c>
    </row>
    <row r="46" spans="1:85" x14ac:dyDescent="0.25">
      <c r="A46" s="197" t="s">
        <v>73</v>
      </c>
      <c r="B46" s="192">
        <f>'Adj PDB'!B3</f>
        <v>2264721</v>
      </c>
      <c r="C46" s="192">
        <f>'Adj PDB'!C3</f>
        <v>1247309.5224454</v>
      </c>
      <c r="D46" s="192">
        <f>'Adj PDB'!D3</f>
        <v>25126.245482359998</v>
      </c>
      <c r="E46" s="192">
        <f>'Adj PDB'!E3</f>
        <v>138468.21276220999</v>
      </c>
      <c r="F46" s="192">
        <f>'Adj PDB'!F3</f>
        <v>171205.000668222</v>
      </c>
      <c r="G46" s="192">
        <f>'Adj PDB'!G3</f>
        <v>9908.2682054679008</v>
      </c>
      <c r="H46" s="192">
        <f>'Adj PDB'!H3</f>
        <v>514686.54798889701</v>
      </c>
      <c r="I46" s="192">
        <f>'Adj PDB'!I3</f>
        <v>29786.8189557326</v>
      </c>
      <c r="J46" s="192">
        <f>'Adj PDB'!J3</f>
        <v>483046.66476876999</v>
      </c>
      <c r="K46" s="192">
        <f>'Adj PDB'!K3</f>
        <v>443518.14315159002</v>
      </c>
      <c r="L46" s="192">
        <f>'Adj PDB'!L3</f>
        <v>53056.15</v>
      </c>
      <c r="M46" s="192"/>
      <c r="N46" s="192">
        <f>'Adj PDB'!N3</f>
        <v>35645.711874530003</v>
      </c>
      <c r="O46" s="192">
        <f>'Adj PDB'!O3</f>
        <v>2264720.9999999995</v>
      </c>
      <c r="P46" s="192">
        <f>'Adj PDB'!P3</f>
        <v>2136490.6165082897</v>
      </c>
      <c r="Q46" s="192">
        <f>'Adj PDB'!Q3</f>
        <v>1272435.76792776</v>
      </c>
      <c r="R46" s="192">
        <f>'Adj PDB'!R3</f>
        <v>1410903.9806899701</v>
      </c>
      <c r="S46" s="192">
        <f>'Adj PDB'!S3</f>
        <v>725586.63581831951</v>
      </c>
      <c r="T46" s="192">
        <f>'Adj PDB'!T3</f>
        <v>181113.2688736899</v>
      </c>
      <c r="U46" s="192">
        <f>'Adj PDB'!U3</f>
        <v>544473.36694462958</v>
      </c>
      <c r="V46" s="188"/>
      <c r="X46" s="197" t="s">
        <v>73</v>
      </c>
      <c r="Y46" s="201">
        <f t="shared" ref="Y46:AI49" si="125">B46</f>
        <v>2264721</v>
      </c>
      <c r="Z46" s="201">
        <f t="shared" si="125"/>
        <v>1247309.5224454</v>
      </c>
      <c r="AA46" s="201">
        <f t="shared" si="125"/>
        <v>25126.245482359998</v>
      </c>
      <c r="AB46" s="201">
        <f t="shared" si="125"/>
        <v>138468.21276220999</v>
      </c>
      <c r="AC46" s="201">
        <f t="shared" si="125"/>
        <v>171205.000668222</v>
      </c>
      <c r="AD46" s="201">
        <f t="shared" si="125"/>
        <v>9908.2682054679008</v>
      </c>
      <c r="AE46" s="201">
        <f t="shared" si="125"/>
        <v>514686.54798889701</v>
      </c>
      <c r="AF46" s="201">
        <f t="shared" si="125"/>
        <v>29786.8189557326</v>
      </c>
      <c r="AG46" s="201">
        <f t="shared" si="125"/>
        <v>483046.66476876999</v>
      </c>
      <c r="AH46" s="201">
        <f t="shared" si="125"/>
        <v>443518.14315159002</v>
      </c>
      <c r="AI46" s="201">
        <f t="shared" si="125"/>
        <v>53056.15</v>
      </c>
      <c r="AJ46" s="201">
        <f>N46</f>
        <v>35645.711874530003</v>
      </c>
      <c r="AK46" s="201">
        <f t="shared" ref="AK46:AK49" si="126">O46</f>
        <v>2264720.9999999995</v>
      </c>
      <c r="AL46" s="201">
        <f t="shared" ref="AL46:AL49" si="127">P46</f>
        <v>2136490.6165082897</v>
      </c>
      <c r="AM46" s="201">
        <f t="shared" ref="AM46:AM49" si="128">Q46</f>
        <v>1272435.76792776</v>
      </c>
      <c r="AN46" s="201">
        <f t="shared" ref="AN46:AN49" si="129">R46</f>
        <v>1410903.9806899701</v>
      </c>
      <c r="AO46" s="201">
        <f t="shared" ref="AO46:AO49" si="130">S46</f>
        <v>725586.63581831951</v>
      </c>
      <c r="AP46" s="201">
        <f t="shared" ref="AP46:AP49" si="131">T46</f>
        <v>181113.2688736899</v>
      </c>
      <c r="AQ46" s="201">
        <f t="shared" ref="AQ46:AQ49" si="132">U46</f>
        <v>544473.36694462958</v>
      </c>
      <c r="AS46" s="197" t="s">
        <v>73</v>
      </c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N46" s="197" t="s">
        <v>73</v>
      </c>
      <c r="BO46" s="201"/>
      <c r="BP46" s="201"/>
      <c r="BQ46" s="201"/>
      <c r="BR46" s="201"/>
      <c r="BS46" s="201"/>
      <c r="BT46" s="201"/>
      <c r="BU46" s="201"/>
      <c r="BV46" s="201"/>
      <c r="BW46" s="201"/>
      <c r="BX46" s="201"/>
      <c r="BY46" s="201"/>
      <c r="BZ46" s="201"/>
      <c r="CA46" s="201"/>
      <c r="CB46" s="201"/>
      <c r="CC46" s="201"/>
      <c r="CD46" s="201"/>
      <c r="CE46" s="201"/>
      <c r="CF46" s="201"/>
      <c r="CG46" s="201"/>
    </row>
    <row r="47" spans="1:85" x14ac:dyDescent="0.25">
      <c r="A47" s="197" t="s">
        <v>74</v>
      </c>
      <c r="B47" s="192">
        <f>'Adj PDB'!B4</f>
        <v>2355445</v>
      </c>
      <c r="C47" s="192">
        <f>'Adj PDB'!C4</f>
        <v>1264230.0382617</v>
      </c>
      <c r="D47" s="192">
        <f>'Adj PDB'!D4</f>
        <v>25759.707339510001</v>
      </c>
      <c r="E47" s="192">
        <f>'Adj PDB'!E4</f>
        <v>187555.50146130001</v>
      </c>
      <c r="F47" s="192">
        <f>'Adj PDB'!F4</f>
        <v>174592.78515159199</v>
      </c>
      <c r="G47" s="192">
        <f>'Adj PDB'!G4</f>
        <v>16091.1683038874</v>
      </c>
      <c r="H47" s="192">
        <f>'Adj PDB'!H4</f>
        <v>505630.57654534798</v>
      </c>
      <c r="I47" s="192">
        <f>'Adj PDB'!I4</f>
        <v>46600.933135461099</v>
      </c>
      <c r="J47" s="192">
        <f>'Adj PDB'!J4</f>
        <v>497198.62004065001</v>
      </c>
      <c r="K47" s="192">
        <f>'Adj PDB'!K4</f>
        <v>455895.82294828998</v>
      </c>
      <c r="L47" s="192">
        <f>'Adj PDB'!L4</f>
        <v>56147.8</v>
      </c>
      <c r="M47" s="192"/>
      <c r="N47" s="192">
        <f>'Adj PDB'!N4</f>
        <v>37533.692708850002</v>
      </c>
      <c r="O47" s="192">
        <f>'Adj PDB'!O4</f>
        <v>2355445.0000000084</v>
      </c>
      <c r="P47" s="192">
        <f>'Adj PDB'!P4</f>
        <v>2220460.7101987987</v>
      </c>
      <c r="Q47" s="192">
        <f>'Adj PDB'!Q4</f>
        <v>1289989.74560121</v>
      </c>
      <c r="R47" s="192">
        <f>'Adj PDB'!R4</f>
        <v>1477545.2470625101</v>
      </c>
      <c r="S47" s="192">
        <f>'Adj PDB'!S4</f>
        <v>742915.46313628845</v>
      </c>
      <c r="T47" s="192">
        <f>'Adj PDB'!T4</f>
        <v>190683.95345547938</v>
      </c>
      <c r="U47" s="192">
        <f>'Adj PDB'!U4</f>
        <v>552231.5096808091</v>
      </c>
      <c r="V47" s="188"/>
      <c r="X47" s="197" t="s">
        <v>74</v>
      </c>
      <c r="Y47" s="201">
        <f t="shared" si="125"/>
        <v>2355445</v>
      </c>
      <c r="Z47" s="201">
        <f t="shared" si="125"/>
        <v>1264230.0382617</v>
      </c>
      <c r="AA47" s="201">
        <f t="shared" si="125"/>
        <v>25759.707339510001</v>
      </c>
      <c r="AB47" s="201">
        <f t="shared" si="125"/>
        <v>187555.50146130001</v>
      </c>
      <c r="AC47" s="201">
        <f t="shared" si="125"/>
        <v>174592.78515159199</v>
      </c>
      <c r="AD47" s="201">
        <f t="shared" si="125"/>
        <v>16091.1683038874</v>
      </c>
      <c r="AE47" s="201">
        <f t="shared" si="125"/>
        <v>505630.57654534798</v>
      </c>
      <c r="AF47" s="201">
        <f t="shared" si="125"/>
        <v>46600.933135461099</v>
      </c>
      <c r="AG47" s="201">
        <f t="shared" si="125"/>
        <v>497198.62004065001</v>
      </c>
      <c r="AH47" s="201">
        <f t="shared" si="125"/>
        <v>455895.82294828998</v>
      </c>
      <c r="AI47" s="201">
        <f t="shared" si="125"/>
        <v>56147.8</v>
      </c>
      <c r="AJ47" s="201">
        <f>N47</f>
        <v>37533.692708850002</v>
      </c>
      <c r="AK47" s="201">
        <f t="shared" si="126"/>
        <v>2355445.0000000084</v>
      </c>
      <c r="AL47" s="201">
        <f t="shared" si="127"/>
        <v>2220460.7101987987</v>
      </c>
      <c r="AM47" s="201">
        <f t="shared" si="128"/>
        <v>1289989.74560121</v>
      </c>
      <c r="AN47" s="201">
        <f t="shared" si="129"/>
        <v>1477545.2470625101</v>
      </c>
      <c r="AO47" s="201">
        <f t="shared" si="130"/>
        <v>742915.46313628845</v>
      </c>
      <c r="AP47" s="201">
        <f t="shared" si="131"/>
        <v>190683.95345547938</v>
      </c>
      <c r="AQ47" s="201">
        <f t="shared" si="132"/>
        <v>552231.5096808091</v>
      </c>
      <c r="AS47" s="197" t="s">
        <v>74</v>
      </c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N47" s="197" t="s">
        <v>74</v>
      </c>
      <c r="BO47" s="202">
        <f>Y47/Y46*100-100</f>
        <v>4.0059680640573276</v>
      </c>
      <c r="BP47" s="202">
        <f t="shared" ref="BP47:BP73" si="133">Z47/Z46*100-100</f>
        <v>1.3565611030633988</v>
      </c>
      <c r="BQ47" s="202">
        <f t="shared" ref="BQ47:BQ73" si="134">AA47/AA46*100-100</f>
        <v>2.5211162471318289</v>
      </c>
      <c r="BR47" s="202">
        <f t="shared" ref="BR47:BR73" si="135">AB47/AB46*100-100</f>
        <v>35.450221910054637</v>
      </c>
      <c r="BS47" s="202">
        <f t="shared" ref="BS47:BS73" si="136">AC47/AC46*100-100</f>
        <v>1.9787882772975536</v>
      </c>
      <c r="BT47" s="202">
        <f t="shared" ref="BT47:BT73" si="137">AD47/AD46*100-100</f>
        <v>62.401420411767333</v>
      </c>
      <c r="BU47" s="202">
        <f t="shared" ref="BU47:BU73" si="138">AE47/AE46*100-100</f>
        <v>-1.7595119746056298</v>
      </c>
      <c r="BV47" s="202">
        <f t="shared" ref="BV47:BV73" si="139">AF47/AF46*100-100</f>
        <v>56.448169926156368</v>
      </c>
      <c r="BW47" s="202">
        <f t="shared" ref="BW47:BW73" si="140">AG47/AG46*100-100</f>
        <v>2.9297283894206032</v>
      </c>
      <c r="BX47" s="202">
        <f t="shared" ref="BX47:BX73" si="141">AH47/AH46*100-100</f>
        <v>2.7907944664327715</v>
      </c>
      <c r="BY47" s="202">
        <f t="shared" ref="BY47:BY73" si="142">AI47/AI46*100-100</f>
        <v>5.8271284290322569</v>
      </c>
      <c r="BZ47" s="202">
        <f t="shared" ref="BZ47:BZ73" si="143">AJ47/AJ46*100-100</f>
        <v>5.2965160044089856</v>
      </c>
      <c r="CA47" s="202">
        <f t="shared" ref="CA47:CA73" si="144">AK47/AK46*100-100</f>
        <v>4.0059680640577255</v>
      </c>
      <c r="CB47" s="202">
        <f t="shared" ref="CB47:CB73" si="145">AL47/AL46*100-100</f>
        <v>3.9302814176522389</v>
      </c>
      <c r="CC47" s="202">
        <f t="shared" ref="CC47:CC73" si="146">AM47/AM46*100-100</f>
        <v>1.3795570759565834</v>
      </c>
      <c r="CD47" s="202">
        <f t="shared" ref="CD47:CD73" si="147">AN47/AN46*100-100</f>
        <v>4.7233027395635219</v>
      </c>
      <c r="CE47" s="202">
        <f t="shared" ref="CE47:CE73" si="148">AO47/AO46*100-100</f>
        <v>2.3882506185392174</v>
      </c>
      <c r="CF47" s="202">
        <f t="shared" ref="CF47:CF73" si="149">AP47/AP46*100-100</f>
        <v>5.2843641116456155</v>
      </c>
      <c r="CG47" s="202">
        <f t="shared" ref="CG47:CG73" si="150">AQ47/AQ46*100-100</f>
        <v>1.4248892980230039</v>
      </c>
    </row>
    <row r="48" spans="1:85" x14ac:dyDescent="0.25">
      <c r="A48" s="197" t="s">
        <v>75</v>
      </c>
      <c r="B48" s="192">
        <f>'Adj PDB'!B5</f>
        <v>2429260.6</v>
      </c>
      <c r="C48" s="192">
        <f>'Adj PDB'!C5</f>
        <v>1307794.2556453</v>
      </c>
      <c r="D48" s="192">
        <f>'Adj PDB'!D5</f>
        <v>26858.45607049</v>
      </c>
      <c r="E48" s="192">
        <f>'Adj PDB'!E5</f>
        <v>187162.02285278999</v>
      </c>
      <c r="F48" s="192">
        <f>'Adj PDB'!F5</f>
        <v>180198.40586525999</v>
      </c>
      <c r="G48" s="192">
        <f>'Adj PDB'!G5</f>
        <v>12537.5661335599</v>
      </c>
      <c r="H48" s="192">
        <f>'Adj PDB'!H5</f>
        <v>538812.50183417799</v>
      </c>
      <c r="I48" s="192">
        <f>'Adj PDB'!I5</f>
        <v>37488.663359131497</v>
      </c>
      <c r="J48" s="192">
        <f>'Adj PDB'!J5</f>
        <v>474544.38687525998</v>
      </c>
      <c r="K48" s="192">
        <f>'Adj PDB'!K5</f>
        <v>431267.72363707999</v>
      </c>
      <c r="L48" s="192">
        <f>'Adj PDB'!L5</f>
        <v>60856.23</v>
      </c>
      <c r="M48" s="192"/>
      <c r="N48" s="192">
        <f>'Adj PDB'!N5</f>
        <v>34275.835001120002</v>
      </c>
      <c r="O48" s="192">
        <f>'Adj PDB'!O5</f>
        <v>2429260.6000000099</v>
      </c>
      <c r="P48" s="192">
        <f>'Adj PDB'!P5</f>
        <v>2290851.8717607097</v>
      </c>
      <c r="Q48" s="192">
        <f>'Adj PDB'!Q5</f>
        <v>1334652.71171579</v>
      </c>
      <c r="R48" s="192">
        <f>'Adj PDB'!R5</f>
        <v>1521814.7345685801</v>
      </c>
      <c r="S48" s="192">
        <f>'Adj PDB'!S5</f>
        <v>769037.13719212951</v>
      </c>
      <c r="T48" s="192">
        <f>'Adj PDB'!T5</f>
        <v>192735.97199881991</v>
      </c>
      <c r="U48" s="192">
        <f>'Adj PDB'!U5</f>
        <v>576301.16519330954</v>
      </c>
      <c r="V48" s="188"/>
      <c r="X48" s="197" t="s">
        <v>75</v>
      </c>
      <c r="Y48" s="201">
        <f t="shared" si="125"/>
        <v>2429260.6</v>
      </c>
      <c r="Z48" s="201">
        <f t="shared" si="125"/>
        <v>1307794.2556453</v>
      </c>
      <c r="AA48" s="201">
        <f t="shared" si="125"/>
        <v>26858.45607049</v>
      </c>
      <c r="AB48" s="201">
        <f t="shared" si="125"/>
        <v>187162.02285278999</v>
      </c>
      <c r="AC48" s="201">
        <f t="shared" si="125"/>
        <v>180198.40586525999</v>
      </c>
      <c r="AD48" s="201">
        <f t="shared" si="125"/>
        <v>12537.5661335599</v>
      </c>
      <c r="AE48" s="201">
        <f t="shared" si="125"/>
        <v>538812.50183417799</v>
      </c>
      <c r="AF48" s="201">
        <f t="shared" si="125"/>
        <v>37488.663359131497</v>
      </c>
      <c r="AG48" s="201">
        <f t="shared" si="125"/>
        <v>474544.38687525998</v>
      </c>
      <c r="AH48" s="201">
        <f t="shared" si="125"/>
        <v>431267.72363707999</v>
      </c>
      <c r="AI48" s="201">
        <f t="shared" si="125"/>
        <v>60856.23</v>
      </c>
      <c r="AJ48" s="201">
        <f>N48</f>
        <v>34275.835001120002</v>
      </c>
      <c r="AK48" s="201">
        <f t="shared" si="126"/>
        <v>2429260.6000000099</v>
      </c>
      <c r="AL48" s="201">
        <f t="shared" si="127"/>
        <v>2290851.8717607097</v>
      </c>
      <c r="AM48" s="201">
        <f t="shared" si="128"/>
        <v>1334652.71171579</v>
      </c>
      <c r="AN48" s="201">
        <f t="shared" si="129"/>
        <v>1521814.7345685801</v>
      </c>
      <c r="AO48" s="201">
        <f t="shared" si="130"/>
        <v>769037.13719212951</v>
      </c>
      <c r="AP48" s="201">
        <f t="shared" si="131"/>
        <v>192735.97199881991</v>
      </c>
      <c r="AQ48" s="201">
        <f t="shared" si="132"/>
        <v>576301.16519330954</v>
      </c>
      <c r="AS48" s="197" t="s">
        <v>75</v>
      </c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  <c r="BL48" s="201"/>
      <c r="BN48" s="197" t="s">
        <v>75</v>
      </c>
      <c r="BO48" s="202">
        <f t="shared" ref="BO48:BO73" si="151">Y48/Y47*100-100</f>
        <v>3.1338282150506558</v>
      </c>
      <c r="BP48" s="202">
        <f t="shared" si="133"/>
        <v>3.4459090565116099</v>
      </c>
      <c r="BQ48" s="202">
        <f t="shared" si="134"/>
        <v>4.2653773837513711</v>
      </c>
      <c r="BR48" s="202">
        <f t="shared" si="135"/>
        <v>-0.20979315746235727</v>
      </c>
      <c r="BS48" s="202">
        <f t="shared" si="136"/>
        <v>3.2106829092627578</v>
      </c>
      <c r="BT48" s="202">
        <f t="shared" si="137"/>
        <v>-22.08417750169825</v>
      </c>
      <c r="BU48" s="202">
        <f t="shared" si="138"/>
        <v>6.5624839216688429</v>
      </c>
      <c r="BV48" s="202">
        <f t="shared" si="139"/>
        <v>-19.55383543467201</v>
      </c>
      <c r="BW48" s="202">
        <f t="shared" si="140"/>
        <v>-4.5563749077859228</v>
      </c>
      <c r="BX48" s="202">
        <f t="shared" si="141"/>
        <v>-5.4021331347015717</v>
      </c>
      <c r="BY48" s="202">
        <f t="shared" si="142"/>
        <v>8.3857782495485083</v>
      </c>
      <c r="BZ48" s="202">
        <f t="shared" si="143"/>
        <v>-8.6798219748887959</v>
      </c>
      <c r="CA48" s="202">
        <f t="shared" si="144"/>
        <v>3.1338282150506984</v>
      </c>
      <c r="CB48" s="202">
        <f t="shared" si="145"/>
        <v>3.1701151584712761</v>
      </c>
      <c r="CC48" s="202">
        <f t="shared" si="146"/>
        <v>3.4622729573531927</v>
      </c>
      <c r="CD48" s="202">
        <f t="shared" si="147"/>
        <v>2.996151054871703</v>
      </c>
      <c r="CE48" s="202">
        <f t="shared" si="148"/>
        <v>3.5161031573587138</v>
      </c>
      <c r="CF48" s="202">
        <f t="shared" si="149"/>
        <v>1.0761359339130934</v>
      </c>
      <c r="CG48" s="202">
        <f t="shared" si="150"/>
        <v>4.3586168283683833</v>
      </c>
    </row>
    <row r="49" spans="1:85" x14ac:dyDescent="0.25">
      <c r="A49" s="197" t="s">
        <v>76</v>
      </c>
      <c r="B49" s="192">
        <f>'Adj PDB'!B6</f>
        <v>2385186.7999999998</v>
      </c>
      <c r="C49" s="192">
        <f>'Adj PDB'!C6</f>
        <v>1306974.1520913001</v>
      </c>
      <c r="D49" s="192">
        <f>'Adj PDB'!D6</f>
        <v>27617.862650589999</v>
      </c>
      <c r="E49" s="192">
        <f>'Adj PDB'!E6</f>
        <v>261118.79453568</v>
      </c>
      <c r="F49" s="192">
        <f>'Adj PDB'!F6</f>
        <v>174359.432935861</v>
      </c>
      <c r="G49" s="192">
        <f>'Adj PDB'!G6</f>
        <v>25482.037990968998</v>
      </c>
      <c r="H49" s="192">
        <f>'Adj PDB'!H6</f>
        <v>527161.15937411599</v>
      </c>
      <c r="I49" s="192">
        <f>'Adj PDB'!I6</f>
        <v>77042.810155713101</v>
      </c>
      <c r="J49" s="192">
        <f>'Adj PDB'!J6</f>
        <v>516392.96650541999</v>
      </c>
      <c r="K49" s="192">
        <f>'Adj PDB'!K6</f>
        <v>487451.47278355999</v>
      </c>
      <c r="L49" s="192">
        <f>'Adj PDB'!L6</f>
        <v>-36660.030170240003</v>
      </c>
      <c r="M49" s="192"/>
      <c r="N49" s="192">
        <f>'Adj PDB'!N6</f>
        <v>-6850.9132858399998</v>
      </c>
      <c r="O49" s="192">
        <f>'Adj PDB'!O6</f>
        <v>2385186.8000000091</v>
      </c>
      <c r="P49" s="192">
        <f>'Adj PDB'!P6</f>
        <v>2399756.2497342294</v>
      </c>
      <c r="Q49" s="192">
        <f>'Adj PDB'!Q6</f>
        <v>1334592.0147418901</v>
      </c>
      <c r="R49" s="192">
        <f>'Adj PDB'!R6</f>
        <v>1595710.8092775701</v>
      </c>
      <c r="S49" s="192">
        <f>'Adj PDB'!S6</f>
        <v>804045.44045665907</v>
      </c>
      <c r="T49" s="192">
        <f>'Adj PDB'!T6</f>
        <v>199841.47092682999</v>
      </c>
      <c r="U49" s="192">
        <f>'Adj PDB'!U6</f>
        <v>604203.9695298291</v>
      </c>
      <c r="V49" s="188"/>
      <c r="X49" s="197" t="s">
        <v>76</v>
      </c>
      <c r="Y49" s="201">
        <f t="shared" si="125"/>
        <v>2385186.7999999998</v>
      </c>
      <c r="Z49" s="201">
        <f t="shared" si="125"/>
        <v>1306974.1520913001</v>
      </c>
      <c r="AA49" s="201">
        <f t="shared" si="125"/>
        <v>27617.862650589999</v>
      </c>
      <c r="AB49" s="201">
        <f t="shared" si="125"/>
        <v>261118.79453568</v>
      </c>
      <c r="AC49" s="201">
        <f t="shared" si="125"/>
        <v>174359.432935861</v>
      </c>
      <c r="AD49" s="201">
        <f t="shared" si="125"/>
        <v>25482.037990968998</v>
      </c>
      <c r="AE49" s="201">
        <f t="shared" si="125"/>
        <v>527161.15937411599</v>
      </c>
      <c r="AF49" s="201">
        <f t="shared" si="125"/>
        <v>77042.810155713101</v>
      </c>
      <c r="AG49" s="201">
        <f t="shared" si="125"/>
        <v>516392.96650541999</v>
      </c>
      <c r="AH49" s="201">
        <f t="shared" si="125"/>
        <v>487451.47278355999</v>
      </c>
      <c r="AI49" s="201">
        <f t="shared" si="125"/>
        <v>-36660.030170240003</v>
      </c>
      <c r="AJ49" s="201">
        <f>N49</f>
        <v>-6850.9132858399998</v>
      </c>
      <c r="AK49" s="201">
        <f t="shared" si="126"/>
        <v>2385186.8000000091</v>
      </c>
      <c r="AL49" s="201">
        <f t="shared" si="127"/>
        <v>2399756.2497342294</v>
      </c>
      <c r="AM49" s="201">
        <f t="shared" si="128"/>
        <v>1334592.0147418901</v>
      </c>
      <c r="AN49" s="201">
        <f t="shared" si="129"/>
        <v>1595710.8092775701</v>
      </c>
      <c r="AO49" s="201">
        <f t="shared" si="130"/>
        <v>804045.44045665907</v>
      </c>
      <c r="AP49" s="201">
        <f t="shared" si="131"/>
        <v>199841.47092682999</v>
      </c>
      <c r="AQ49" s="201">
        <f t="shared" si="132"/>
        <v>604203.9695298291</v>
      </c>
      <c r="AS49" s="197" t="s">
        <v>76</v>
      </c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N49" s="197" t="s">
        <v>76</v>
      </c>
      <c r="BO49" s="202">
        <f t="shared" si="151"/>
        <v>-1.8142886769743996</v>
      </c>
      <c r="BP49" s="202">
        <f t="shared" si="133"/>
        <v>-6.2708912388913518E-2</v>
      </c>
      <c r="BQ49" s="202">
        <f t="shared" si="134"/>
        <v>2.827439440699564</v>
      </c>
      <c r="BR49" s="202">
        <f t="shared" si="135"/>
        <v>39.514838830877466</v>
      </c>
      <c r="BS49" s="202">
        <f t="shared" si="136"/>
        <v>-3.24030221097793</v>
      </c>
      <c r="BT49" s="202">
        <f t="shared" si="137"/>
        <v>103.24549214348718</v>
      </c>
      <c r="BU49" s="202">
        <f t="shared" si="138"/>
        <v>-2.1624113064191164</v>
      </c>
      <c r="BV49" s="202">
        <f t="shared" si="139"/>
        <v>105.50962144919205</v>
      </c>
      <c r="BW49" s="202">
        <f t="shared" si="140"/>
        <v>8.8186860465721679</v>
      </c>
      <c r="BX49" s="202">
        <f t="shared" si="141"/>
        <v>13.027580332851358</v>
      </c>
      <c r="BY49" s="202">
        <f t="shared" si="142"/>
        <v>-160.24038980107707</v>
      </c>
      <c r="BZ49" s="202">
        <f t="shared" si="143"/>
        <v>-119.98758975708728</v>
      </c>
      <c r="CA49" s="202">
        <f t="shared" si="144"/>
        <v>-1.8142886769744138</v>
      </c>
      <c r="CB49" s="202">
        <f t="shared" si="145"/>
        <v>4.7538812664398762</v>
      </c>
      <c r="CC49" s="202">
        <f t="shared" si="146"/>
        <v>-4.5477728675820117E-3</v>
      </c>
      <c r="CD49" s="202">
        <f t="shared" si="147"/>
        <v>4.8557865179258357</v>
      </c>
      <c r="CE49" s="202">
        <f t="shared" si="148"/>
        <v>4.5522253180581203</v>
      </c>
      <c r="CF49" s="202">
        <f t="shared" si="149"/>
        <v>3.6866490745451443</v>
      </c>
      <c r="CG49" s="202">
        <f t="shared" si="150"/>
        <v>4.8417053481334023</v>
      </c>
    </row>
    <row r="50" spans="1:85" x14ac:dyDescent="0.25">
      <c r="A50" s="198">
        <v>2016</v>
      </c>
      <c r="B50" s="193">
        <f>'Adj PDB'!B7</f>
        <v>9434613.3999999985</v>
      </c>
      <c r="C50" s="193">
        <f>'Adj PDB'!C7</f>
        <v>5126307.9684437001</v>
      </c>
      <c r="D50" s="193">
        <f>'Adj PDB'!D7</f>
        <v>105362.27154294999</v>
      </c>
      <c r="E50" s="193">
        <f>'Adj PDB'!E7</f>
        <v>774304.53161197994</v>
      </c>
      <c r="F50" s="193">
        <f>'Adj PDB'!F7</f>
        <v>700355.62462093495</v>
      </c>
      <c r="G50" s="193">
        <f>'Adj PDB'!G7</f>
        <v>64019.0406338842</v>
      </c>
      <c r="H50" s="193">
        <f>'Adj PDB'!H7</f>
        <v>2086290.785742539</v>
      </c>
      <c r="I50" s="193">
        <f>'Adj PDB'!I7</f>
        <v>190919.22560603829</v>
      </c>
      <c r="J50" s="193">
        <f>'Adj PDB'!J7</f>
        <v>1971182.6381901</v>
      </c>
      <c r="K50" s="193">
        <f>'Adj PDB'!K7</f>
        <v>1818133.1625205199</v>
      </c>
      <c r="L50" s="193">
        <f>'Adj PDB'!L7</f>
        <v>133400.14982976002</v>
      </c>
      <c r="M50" s="192"/>
      <c r="N50" s="193">
        <f>'Adj PDB'!N7</f>
        <v>100604.32629866</v>
      </c>
      <c r="O50" s="193">
        <f>'Adj PDB'!O7</f>
        <v>9434613.4000000264</v>
      </c>
      <c r="P50" s="193">
        <f>'Adj PDB'!P7</f>
        <v>9047559.4482020251</v>
      </c>
      <c r="Q50" s="193">
        <f>'Adj PDB'!Q7</f>
        <v>5231670.2399866497</v>
      </c>
      <c r="R50" s="193">
        <f>'Adj PDB'!R7</f>
        <v>6005974.7715986297</v>
      </c>
      <c r="S50" s="193">
        <f>'Adj PDB'!S7</f>
        <v>3041584.6766033964</v>
      </c>
      <c r="T50" s="193">
        <f>'Adj PDB'!T7</f>
        <v>764374.66525481921</v>
      </c>
      <c r="U50" s="193">
        <f>'Adj PDB'!U7</f>
        <v>2277210.0113485772</v>
      </c>
      <c r="V50" s="189"/>
      <c r="X50" s="197" t="s">
        <v>77</v>
      </c>
      <c r="Y50" s="201">
        <f t="shared" ref="Y50:AI53" si="152">B51</f>
        <v>2378146.4</v>
      </c>
      <c r="Z50" s="201">
        <f t="shared" si="152"/>
        <v>1308761.6509735</v>
      </c>
      <c r="AA50" s="201">
        <f t="shared" si="152"/>
        <v>27155.655511429999</v>
      </c>
      <c r="AB50" s="201">
        <f t="shared" si="152"/>
        <v>142182.68474354999</v>
      </c>
      <c r="AC50" s="201">
        <f t="shared" si="152"/>
        <v>174693.980577776</v>
      </c>
      <c r="AD50" s="201">
        <f t="shared" si="152"/>
        <v>9060.0836779130605</v>
      </c>
      <c r="AE50" s="201">
        <f t="shared" si="152"/>
        <v>548014.46334423195</v>
      </c>
      <c r="AF50" s="201">
        <f t="shared" si="152"/>
        <v>28421.4537798276</v>
      </c>
      <c r="AG50" s="201">
        <f t="shared" si="152"/>
        <v>523324.33338084997</v>
      </c>
      <c r="AH50" s="201">
        <f t="shared" si="152"/>
        <v>464879.71137982002</v>
      </c>
      <c r="AI50" s="201">
        <f t="shared" si="152"/>
        <v>60428.518569740001</v>
      </c>
      <c r="AJ50" s="201">
        <f>N51</f>
        <v>20983.286821000002</v>
      </c>
      <c r="AK50" s="201">
        <f t="shared" ref="AK50:AK53" si="153">O51</f>
        <v>2378146.3999999985</v>
      </c>
      <c r="AL50" s="201">
        <f t="shared" ref="AL50:AL53" si="154">P51</f>
        <v>2238289.9726082282</v>
      </c>
      <c r="AM50" s="201">
        <f t="shared" ref="AM50:AM53" si="155">Q51</f>
        <v>1335917.30648493</v>
      </c>
      <c r="AN50" s="201">
        <f t="shared" ref="AN50:AN53" si="156">R51</f>
        <v>1478099.9912284799</v>
      </c>
      <c r="AO50" s="201">
        <f t="shared" ref="AO50:AO53" si="157">S51</f>
        <v>760189.98137974855</v>
      </c>
      <c r="AP50" s="201">
        <f t="shared" ref="AP50:AP53" si="158">T51</f>
        <v>183754.06425568907</v>
      </c>
      <c r="AQ50" s="201">
        <f t="shared" ref="AQ50:AQ53" si="159">U51</f>
        <v>576435.91712405952</v>
      </c>
      <c r="AS50" s="197" t="s">
        <v>77</v>
      </c>
      <c r="AT50" s="202">
        <f>Y50/Y46*100-100</f>
        <v>5.0083608532794983</v>
      </c>
      <c r="AU50" s="202">
        <f t="shared" ref="AU50:AU73" si="160">Z50/Z46*100-100</f>
        <v>4.9267745833945469</v>
      </c>
      <c r="AV50" s="202">
        <f t="shared" ref="AV50:AV73" si="161">AA50/AA46*100-100</f>
        <v>8.0768534658103022</v>
      </c>
      <c r="AW50" s="202">
        <f t="shared" ref="AW50:AW73" si="162">AB50/AB46*100-100</f>
        <v>2.6825449012755058</v>
      </c>
      <c r="AX50" s="202">
        <f t="shared" ref="AX50:AX73" si="163">AC50/AC46*100-100</f>
        <v>2.0378960287003025</v>
      </c>
      <c r="AY50" s="202">
        <f t="shared" ref="AY50:AY73" si="164">AD50/AD46*100-100</f>
        <v>-8.5603710957962136</v>
      </c>
      <c r="AZ50" s="202">
        <f t="shared" ref="AZ50:AZ73" si="165">AE50/AE46*100-100</f>
        <v>6.4753810810796324</v>
      </c>
      <c r="BA50" s="202">
        <f t="shared" ref="BA50:BA73" si="166">AF50/AF46*100-100</f>
        <v>-4.5837898230560512</v>
      </c>
      <c r="BB50" s="202">
        <f t="shared" ref="BB50:BB73" si="167">AG50/AG46*100-100</f>
        <v>8.3382562285903674</v>
      </c>
      <c r="BC50" s="202">
        <f t="shared" ref="BC50:BC73" si="168">AH50/AH46*100-100</f>
        <v>4.8163910672147665</v>
      </c>
      <c r="BD50" s="202">
        <f t="shared" ref="BD50:BD73" si="169">AI50/AI46*100-100</f>
        <v>13.895408109597085</v>
      </c>
      <c r="BE50" s="202">
        <f t="shared" ref="BE50:BE73" si="170">AJ50/AJ46*100-100</f>
        <v>-41.133769764903391</v>
      </c>
      <c r="BF50" s="202">
        <f t="shared" ref="BF50:BF73" si="171">AK50/AK46*100-100</f>
        <v>5.0083608532794415</v>
      </c>
      <c r="BG50" s="202">
        <f t="shared" ref="BG50:BG73" si="172">AL50/AL46*100-100</f>
        <v>4.7647930355206256</v>
      </c>
      <c r="BH50" s="202">
        <f t="shared" ref="BH50:BH73" si="173">AM50/AM46*100-100</f>
        <v>4.9889778452670868</v>
      </c>
      <c r="BI50" s="202">
        <f t="shared" ref="BI50:BI73" si="174">AN50/AN46*100-100</f>
        <v>4.762621089611585</v>
      </c>
      <c r="BJ50" s="202">
        <f t="shared" ref="BJ50:BJ73" si="175">AO50/AO46*100-100</f>
        <v>4.7690163866377162</v>
      </c>
      <c r="BK50" s="202">
        <f t="shared" ref="BK50:BK73" si="176">AP50/AP46*100-100</f>
        <v>1.4580905079024831</v>
      </c>
      <c r="BL50" s="202">
        <f t="shared" ref="BL50:BL73" si="177">AQ50/AQ46*100-100</f>
        <v>5.8703606310059229</v>
      </c>
      <c r="BN50" s="197" t="s">
        <v>77</v>
      </c>
      <c r="BO50" s="202">
        <f t="shared" si="151"/>
        <v>-0.29517184985259348</v>
      </c>
      <c r="BP50" s="202">
        <f t="shared" si="133"/>
        <v>0.1367661999542662</v>
      </c>
      <c r="BQ50" s="202">
        <f t="shared" si="134"/>
        <v>-1.6735804106481993</v>
      </c>
      <c r="BR50" s="202">
        <f t="shared" si="135"/>
        <v>-45.548659185418472</v>
      </c>
      <c r="BS50" s="202">
        <f t="shared" si="136"/>
        <v>0.19187240763626789</v>
      </c>
      <c r="BT50" s="202">
        <f t="shared" si="137"/>
        <v>-64.445215562726915</v>
      </c>
      <c r="BU50" s="202">
        <f t="shared" si="138"/>
        <v>3.9557739790379287</v>
      </c>
      <c r="BV50" s="202">
        <f t="shared" si="139"/>
        <v>-63.109531282173762</v>
      </c>
      <c r="BW50" s="202">
        <f t="shared" si="140"/>
        <v>1.3422659340882319</v>
      </c>
      <c r="BX50" s="202">
        <f t="shared" si="141"/>
        <v>-4.6305658437844812</v>
      </c>
      <c r="BY50" s="202">
        <f t="shared" si="142"/>
        <v>-264.8348849936159</v>
      </c>
      <c r="BZ50" s="202">
        <f t="shared" si="143"/>
        <v>-406.28451923876912</v>
      </c>
      <c r="CA50" s="202">
        <f t="shared" si="144"/>
        <v>-0.29517184985303402</v>
      </c>
      <c r="CB50" s="202">
        <f t="shared" si="145"/>
        <v>-6.7284449053475015</v>
      </c>
      <c r="CC50" s="202">
        <f t="shared" si="146"/>
        <v>9.9303137468282898E-2</v>
      </c>
      <c r="CD50" s="202">
        <f t="shared" si="147"/>
        <v>-7.3704343772877223</v>
      </c>
      <c r="CE50" s="202">
        <f t="shared" si="148"/>
        <v>-5.4543508202723956</v>
      </c>
      <c r="CF50" s="202">
        <f t="shared" si="149"/>
        <v>-8.0500841975043187</v>
      </c>
      <c r="CG50" s="202">
        <f t="shared" si="150"/>
        <v>-4.595807675242142</v>
      </c>
    </row>
    <row r="51" spans="1:85" x14ac:dyDescent="0.25">
      <c r="A51" s="197" t="s">
        <v>77</v>
      </c>
      <c r="B51" s="192">
        <f>'Adj PDB'!B8</f>
        <v>2378146.4</v>
      </c>
      <c r="C51" s="192">
        <f>'Adj PDB'!C8</f>
        <v>1308761.6509735</v>
      </c>
      <c r="D51" s="192">
        <f>'Adj PDB'!D8</f>
        <v>27155.655511429999</v>
      </c>
      <c r="E51" s="192">
        <f>'Adj PDB'!E8</f>
        <v>142182.68474354999</v>
      </c>
      <c r="F51" s="192">
        <f>'Adj PDB'!F8</f>
        <v>174693.980577776</v>
      </c>
      <c r="G51" s="192">
        <f>'Adj PDB'!G8</f>
        <v>9060.0836779130605</v>
      </c>
      <c r="H51" s="192">
        <f>'Adj PDB'!H8</f>
        <v>548014.46334423195</v>
      </c>
      <c r="I51" s="192">
        <f>'Adj PDB'!I8</f>
        <v>28421.4537798276</v>
      </c>
      <c r="J51" s="192">
        <f>'Adj PDB'!J8</f>
        <v>523324.33338084997</v>
      </c>
      <c r="K51" s="192">
        <f>'Adj PDB'!K8</f>
        <v>464879.71137982002</v>
      </c>
      <c r="L51" s="192">
        <f>'Adj PDB'!L8</f>
        <v>60428.518569740001</v>
      </c>
      <c r="M51" s="192"/>
      <c r="N51" s="192">
        <f>'Adj PDB'!N8</f>
        <v>20983.286821000002</v>
      </c>
      <c r="O51" s="192">
        <f>'Adj PDB'!O8</f>
        <v>2378146.3999999985</v>
      </c>
      <c r="P51" s="192">
        <f>'Adj PDB'!P8</f>
        <v>2238289.9726082282</v>
      </c>
      <c r="Q51" s="192">
        <f>'Adj PDB'!Q8</f>
        <v>1335917.30648493</v>
      </c>
      <c r="R51" s="192">
        <f>'Adj PDB'!R8</f>
        <v>1478099.9912284799</v>
      </c>
      <c r="S51" s="192">
        <f>'Adj PDB'!S8</f>
        <v>760189.98137974855</v>
      </c>
      <c r="T51" s="192">
        <f>'Adj PDB'!T8</f>
        <v>183754.06425568907</v>
      </c>
      <c r="U51" s="192">
        <f>'Adj PDB'!U8</f>
        <v>576435.91712405952</v>
      </c>
      <c r="V51" s="188"/>
      <c r="X51" s="197" t="s">
        <v>78</v>
      </c>
      <c r="Y51" s="201">
        <f t="shared" si="152"/>
        <v>2473512.9</v>
      </c>
      <c r="Z51" s="201">
        <f t="shared" si="152"/>
        <v>1326685.9751983001</v>
      </c>
      <c r="AA51" s="201">
        <f t="shared" si="152"/>
        <v>27957.73922272</v>
      </c>
      <c r="AB51" s="201">
        <f t="shared" si="152"/>
        <v>183934.51587559999</v>
      </c>
      <c r="AC51" s="201">
        <f t="shared" si="152"/>
        <v>180280.82535782899</v>
      </c>
      <c r="AD51" s="201">
        <f t="shared" si="152"/>
        <v>16591.362817829999</v>
      </c>
      <c r="AE51" s="201">
        <f t="shared" si="152"/>
        <v>536384.67841310205</v>
      </c>
      <c r="AF51" s="201">
        <f t="shared" si="152"/>
        <v>49363.8344056473</v>
      </c>
      <c r="AG51" s="201">
        <f t="shared" si="152"/>
        <v>510668.86399158998</v>
      </c>
      <c r="AH51" s="201">
        <f t="shared" si="152"/>
        <v>456855.27154399001</v>
      </c>
      <c r="AI51" s="201">
        <f t="shared" si="152"/>
        <v>57137.139119489999</v>
      </c>
      <c r="AJ51" s="201">
        <f>N52</f>
        <v>41363.237141899997</v>
      </c>
      <c r="AK51" s="201">
        <f t="shared" si="153"/>
        <v>2473512.9000000181</v>
      </c>
      <c r="AL51" s="201">
        <f t="shared" si="154"/>
        <v>2321198.9312910289</v>
      </c>
      <c r="AM51" s="201">
        <f t="shared" si="155"/>
        <v>1354643.7144210201</v>
      </c>
      <c r="AN51" s="201">
        <f t="shared" si="156"/>
        <v>1538578.2302966202</v>
      </c>
      <c r="AO51" s="201">
        <f t="shared" si="157"/>
        <v>782620.70099440846</v>
      </c>
      <c r="AP51" s="201">
        <f t="shared" si="158"/>
        <v>196872.18817565899</v>
      </c>
      <c r="AQ51" s="201">
        <f t="shared" si="159"/>
        <v>585748.5128187493</v>
      </c>
      <c r="AS51" s="197" t="s">
        <v>78</v>
      </c>
      <c r="AT51" s="202">
        <f t="shared" ref="AT51:AT73" si="178">Y51/Y47*100-100</f>
        <v>5.0125517683494962</v>
      </c>
      <c r="AU51" s="202">
        <f t="shared" si="160"/>
        <v>4.940235166574297</v>
      </c>
      <c r="AV51" s="202">
        <f t="shared" si="161"/>
        <v>8.5328294077265241</v>
      </c>
      <c r="AW51" s="202">
        <f t="shared" si="162"/>
        <v>-1.9306208335601269</v>
      </c>
      <c r="AX51" s="202">
        <f t="shared" si="163"/>
        <v>3.2578896094121603</v>
      </c>
      <c r="AY51" s="202">
        <f t="shared" si="164"/>
        <v>3.1085034007242314</v>
      </c>
      <c r="AZ51" s="202">
        <f t="shared" si="165"/>
        <v>6.0823263652046649</v>
      </c>
      <c r="BA51" s="202">
        <f t="shared" si="166"/>
        <v>5.9288539612606144</v>
      </c>
      <c r="BB51" s="202">
        <f t="shared" si="167"/>
        <v>2.7092279439228264</v>
      </c>
      <c r="BC51" s="202">
        <f t="shared" si="168"/>
        <v>0.21045347366757028</v>
      </c>
      <c r="BD51" s="202">
        <f t="shared" si="169"/>
        <v>1.7620265076993178</v>
      </c>
      <c r="BE51" s="202">
        <f t="shared" si="170"/>
        <v>10.202951419557579</v>
      </c>
      <c r="BF51" s="202">
        <f t="shared" si="171"/>
        <v>5.0125517683498941</v>
      </c>
      <c r="BG51" s="202">
        <f t="shared" si="172"/>
        <v>4.5368161944739427</v>
      </c>
      <c r="BH51" s="202">
        <f t="shared" si="173"/>
        <v>5.011975408353166</v>
      </c>
      <c r="BI51" s="202">
        <f t="shared" si="174"/>
        <v>4.1307014695793072</v>
      </c>
      <c r="BJ51" s="202">
        <f t="shared" si="175"/>
        <v>5.3445162778683653</v>
      </c>
      <c r="BK51" s="202">
        <f t="shared" si="176"/>
        <v>3.2452834168998095</v>
      </c>
      <c r="BL51" s="202">
        <f t="shared" si="177"/>
        <v>6.0693753526148981</v>
      </c>
      <c r="BN51" s="197" t="s">
        <v>78</v>
      </c>
      <c r="BO51" s="202">
        <f t="shared" si="151"/>
        <v>4.010118973331501</v>
      </c>
      <c r="BP51" s="202">
        <f t="shared" si="133"/>
        <v>1.3695636796407769</v>
      </c>
      <c r="BQ51" s="202">
        <f t="shared" si="134"/>
        <v>2.9536525492908794</v>
      </c>
      <c r="BR51" s="202">
        <f t="shared" si="135"/>
        <v>29.364919650628565</v>
      </c>
      <c r="BS51" s="202">
        <f t="shared" si="136"/>
        <v>3.1980751492268382</v>
      </c>
      <c r="BT51" s="202">
        <f t="shared" si="137"/>
        <v>83.125933574729714</v>
      </c>
      <c r="BU51" s="202">
        <f t="shared" si="138"/>
        <v>-2.1221675172877212</v>
      </c>
      <c r="BV51" s="202">
        <f t="shared" si="139"/>
        <v>73.685114027079635</v>
      </c>
      <c r="BW51" s="202">
        <f t="shared" si="140"/>
        <v>-2.4182841465638489</v>
      </c>
      <c r="BX51" s="202">
        <f t="shared" si="141"/>
        <v>-1.7261325111419694</v>
      </c>
      <c r="BY51" s="202">
        <f t="shared" si="142"/>
        <v>-5.4467319870690716</v>
      </c>
      <c r="BZ51" s="202">
        <f t="shared" si="143"/>
        <v>97.12468067921472</v>
      </c>
      <c r="CA51" s="202">
        <f t="shared" si="144"/>
        <v>4.0101189733323253</v>
      </c>
      <c r="CB51" s="202">
        <f t="shared" si="145"/>
        <v>3.7041205427994015</v>
      </c>
      <c r="CC51" s="202">
        <f t="shared" si="146"/>
        <v>1.401764004791815</v>
      </c>
      <c r="CD51" s="202">
        <f t="shared" si="147"/>
        <v>4.0916202846246819</v>
      </c>
      <c r="CE51" s="202">
        <f t="shared" si="148"/>
        <v>2.9506728796856834</v>
      </c>
      <c r="CF51" s="202">
        <f t="shared" si="149"/>
        <v>7.1389571561891501</v>
      </c>
      <c r="CG51" s="202">
        <f t="shared" si="150"/>
        <v>1.6155474386731328</v>
      </c>
    </row>
    <row r="52" spans="1:85" x14ac:dyDescent="0.25">
      <c r="A52" s="197" t="s">
        <v>78</v>
      </c>
      <c r="B52" s="192">
        <f>'Adj PDB'!B9</f>
        <v>2473512.9</v>
      </c>
      <c r="C52" s="192">
        <f>'Adj PDB'!C9</f>
        <v>1326685.9751983001</v>
      </c>
      <c r="D52" s="192">
        <f>'Adj PDB'!D9</f>
        <v>27957.73922272</v>
      </c>
      <c r="E52" s="192">
        <f>'Adj PDB'!E9</f>
        <v>183934.51587559999</v>
      </c>
      <c r="F52" s="192">
        <f>'Adj PDB'!F9</f>
        <v>180280.82535782899</v>
      </c>
      <c r="G52" s="192">
        <f>'Adj PDB'!G9</f>
        <v>16591.362817829999</v>
      </c>
      <c r="H52" s="192">
        <f>'Adj PDB'!H9</f>
        <v>536384.67841310205</v>
      </c>
      <c r="I52" s="192">
        <f>'Adj PDB'!I9</f>
        <v>49363.8344056473</v>
      </c>
      <c r="J52" s="192">
        <f>'Adj PDB'!J9</f>
        <v>510668.86399158998</v>
      </c>
      <c r="K52" s="192">
        <f>'Adj PDB'!K9</f>
        <v>456855.27154399001</v>
      </c>
      <c r="L52" s="192">
        <f>'Adj PDB'!L9</f>
        <v>57137.139119489999</v>
      </c>
      <c r="M52" s="192"/>
      <c r="N52" s="192">
        <f>'Adj PDB'!N9</f>
        <v>41363.237141899997</v>
      </c>
      <c r="O52" s="192">
        <f>'Adj PDB'!O9</f>
        <v>2473512.9000000181</v>
      </c>
      <c r="P52" s="192">
        <f>'Adj PDB'!P9</f>
        <v>2321198.9312910289</v>
      </c>
      <c r="Q52" s="192">
        <f>'Adj PDB'!Q9</f>
        <v>1354643.7144210201</v>
      </c>
      <c r="R52" s="192">
        <f>'Adj PDB'!R9</f>
        <v>1538578.2302966202</v>
      </c>
      <c r="S52" s="192">
        <f>'Adj PDB'!S9</f>
        <v>782620.70099440846</v>
      </c>
      <c r="T52" s="192">
        <f>'Adj PDB'!T9</f>
        <v>196872.18817565899</v>
      </c>
      <c r="U52" s="192">
        <f>'Adj PDB'!U9</f>
        <v>585748.5128187493</v>
      </c>
      <c r="V52" s="188"/>
      <c r="X52" s="197" t="s">
        <v>79</v>
      </c>
      <c r="Y52" s="201">
        <f t="shared" si="152"/>
        <v>2552296.9</v>
      </c>
      <c r="Z52" s="201">
        <f t="shared" si="152"/>
        <v>1372039.9818726</v>
      </c>
      <c r="AA52" s="201">
        <f t="shared" si="152"/>
        <v>28479.95943382</v>
      </c>
      <c r="AB52" s="201">
        <f t="shared" si="152"/>
        <v>193619.44221482999</v>
      </c>
      <c r="AC52" s="201">
        <f t="shared" si="152"/>
        <v>195951.23413900999</v>
      </c>
      <c r="AD52" s="201">
        <f t="shared" si="152"/>
        <v>15037.269555429801</v>
      </c>
      <c r="AE52" s="201">
        <f t="shared" si="152"/>
        <v>568855.41408519098</v>
      </c>
      <c r="AF52" s="201">
        <f t="shared" si="152"/>
        <v>43653.882749198499</v>
      </c>
      <c r="AG52" s="201">
        <f t="shared" si="152"/>
        <v>552347.62526379002</v>
      </c>
      <c r="AH52" s="201">
        <f t="shared" si="152"/>
        <v>497794.43212352</v>
      </c>
      <c r="AI52" s="201">
        <f t="shared" si="152"/>
        <v>46060.508122569998</v>
      </c>
      <c r="AJ52" s="201">
        <f>N53</f>
        <v>34046.014687089999</v>
      </c>
      <c r="AK52" s="201">
        <f t="shared" si="153"/>
        <v>2552296.9000000097</v>
      </c>
      <c r="AL52" s="201">
        <f t="shared" si="154"/>
        <v>2417637.1840500794</v>
      </c>
      <c r="AM52" s="201">
        <f t="shared" si="155"/>
        <v>1400519.9413064201</v>
      </c>
      <c r="AN52" s="201">
        <f t="shared" si="156"/>
        <v>1594139.3835212502</v>
      </c>
      <c r="AO52" s="201">
        <f t="shared" si="157"/>
        <v>823497.80052882922</v>
      </c>
      <c r="AP52" s="201">
        <f t="shared" si="158"/>
        <v>210988.5036944398</v>
      </c>
      <c r="AQ52" s="201">
        <f t="shared" si="159"/>
        <v>612509.29683438945</v>
      </c>
      <c r="AS52" s="197" t="s">
        <v>79</v>
      </c>
      <c r="AT52" s="202">
        <f t="shared" si="178"/>
        <v>5.0647633275738144</v>
      </c>
      <c r="AU52" s="202">
        <f t="shared" si="160"/>
        <v>4.9125254947384178</v>
      </c>
      <c r="AV52" s="202">
        <f t="shared" si="161"/>
        <v>6.0372173257999862</v>
      </c>
      <c r="AW52" s="202">
        <f t="shared" si="162"/>
        <v>3.4501760900067922</v>
      </c>
      <c r="AX52" s="202">
        <f t="shared" si="163"/>
        <v>8.7419354228521371</v>
      </c>
      <c r="AY52" s="202">
        <f t="shared" si="164"/>
        <v>19.93770876453307</v>
      </c>
      <c r="AZ52" s="202">
        <f t="shared" si="165"/>
        <v>5.5757637673111731</v>
      </c>
      <c r="BA52" s="202">
        <f t="shared" si="166"/>
        <v>16.445556703384767</v>
      </c>
      <c r="BB52" s="202">
        <f t="shared" si="167"/>
        <v>16.395355321942006</v>
      </c>
      <c r="BC52" s="202">
        <f t="shared" si="168"/>
        <v>15.425849151285774</v>
      </c>
      <c r="BD52" s="202">
        <f t="shared" si="169"/>
        <v>-24.312583736176236</v>
      </c>
      <c r="BE52" s="202">
        <f t="shared" si="170"/>
        <v>-0.67050245171998313</v>
      </c>
      <c r="BF52" s="202">
        <f t="shared" si="171"/>
        <v>5.0647633275738002</v>
      </c>
      <c r="BG52" s="202">
        <f t="shared" si="172"/>
        <v>5.5344177357012967</v>
      </c>
      <c r="BH52" s="202">
        <f t="shared" si="173"/>
        <v>4.9351587130073113</v>
      </c>
      <c r="BI52" s="202">
        <f t="shared" si="174"/>
        <v>4.7525265270331118</v>
      </c>
      <c r="BJ52" s="202">
        <f t="shared" si="175"/>
        <v>7.0816688431385444</v>
      </c>
      <c r="BK52" s="202">
        <f t="shared" si="176"/>
        <v>9.4702257738019284</v>
      </c>
      <c r="BL52" s="202">
        <f t="shared" si="177"/>
        <v>6.2828489387028412</v>
      </c>
      <c r="BN52" s="197" t="s">
        <v>79</v>
      </c>
      <c r="BO52" s="202">
        <f t="shared" si="151"/>
        <v>3.1851056851168948</v>
      </c>
      <c r="BP52" s="202">
        <f t="shared" si="133"/>
        <v>3.4185939643720786</v>
      </c>
      <c r="BQ52" s="202">
        <f t="shared" si="134"/>
        <v>1.8678914161829567</v>
      </c>
      <c r="BR52" s="202">
        <f t="shared" si="135"/>
        <v>5.2654208445467532</v>
      </c>
      <c r="BS52" s="202">
        <f t="shared" si="136"/>
        <v>8.6922215660360678</v>
      </c>
      <c r="BT52" s="202">
        <f t="shared" si="137"/>
        <v>-9.3668813072430908</v>
      </c>
      <c r="BU52" s="202">
        <f t="shared" si="138"/>
        <v>6.0536284832284508</v>
      </c>
      <c r="BV52" s="202">
        <f t="shared" si="139"/>
        <v>-11.567074813368976</v>
      </c>
      <c r="BW52" s="202">
        <f t="shared" si="140"/>
        <v>8.161602206647629</v>
      </c>
      <c r="BX52" s="202">
        <f t="shared" si="141"/>
        <v>8.9610787331339878</v>
      </c>
      <c r="BY52" s="202">
        <f t="shared" si="142"/>
        <v>-19.386044117042019</v>
      </c>
      <c r="BZ52" s="202">
        <f t="shared" si="143"/>
        <v>-17.690159089114971</v>
      </c>
      <c r="CA52" s="202">
        <f t="shared" si="144"/>
        <v>3.1851056851165396</v>
      </c>
      <c r="CB52" s="202">
        <f t="shared" si="145"/>
        <v>4.1546741840611077</v>
      </c>
      <c r="CC52" s="202">
        <f t="shared" si="146"/>
        <v>3.3865898757746464</v>
      </c>
      <c r="CD52" s="202">
        <f t="shared" si="147"/>
        <v>3.6112010511105694</v>
      </c>
      <c r="CE52" s="202">
        <f t="shared" si="148"/>
        <v>5.2231048172482133</v>
      </c>
      <c r="CF52" s="202">
        <f t="shared" si="149"/>
        <v>7.1702944177090018</v>
      </c>
      <c r="CG52" s="202">
        <f t="shared" si="150"/>
        <v>4.5686473682812192</v>
      </c>
    </row>
    <row r="53" spans="1:85" x14ac:dyDescent="0.25">
      <c r="A53" s="197" t="s">
        <v>79</v>
      </c>
      <c r="B53" s="192">
        <f>'Adj PDB'!B10</f>
        <v>2552296.9</v>
      </c>
      <c r="C53" s="192">
        <f>'Adj PDB'!C10</f>
        <v>1372039.9818726</v>
      </c>
      <c r="D53" s="192">
        <f>'Adj PDB'!D10</f>
        <v>28479.95943382</v>
      </c>
      <c r="E53" s="192">
        <f>'Adj PDB'!E10</f>
        <v>193619.44221482999</v>
      </c>
      <c r="F53" s="192">
        <f>'Adj PDB'!F10</f>
        <v>195951.23413900999</v>
      </c>
      <c r="G53" s="192">
        <f>'Adj PDB'!G10</f>
        <v>15037.269555429801</v>
      </c>
      <c r="H53" s="192">
        <f>'Adj PDB'!H10</f>
        <v>568855.41408519098</v>
      </c>
      <c r="I53" s="192">
        <f>'Adj PDB'!I10</f>
        <v>43653.882749198499</v>
      </c>
      <c r="J53" s="192">
        <f>'Adj PDB'!J10</f>
        <v>552347.62526379002</v>
      </c>
      <c r="K53" s="192">
        <f>'Adj PDB'!K10</f>
        <v>497794.43212352</v>
      </c>
      <c r="L53" s="192">
        <f>'Adj PDB'!L10</f>
        <v>46060.508122569998</v>
      </c>
      <c r="M53" s="192"/>
      <c r="N53" s="192">
        <f>'Adj PDB'!N10</f>
        <v>34046.014687089999</v>
      </c>
      <c r="O53" s="192">
        <f>'Adj PDB'!O10</f>
        <v>2552296.9000000097</v>
      </c>
      <c r="P53" s="192">
        <f>'Adj PDB'!P10</f>
        <v>2417637.1840500794</v>
      </c>
      <c r="Q53" s="192">
        <f>'Adj PDB'!Q10</f>
        <v>1400519.9413064201</v>
      </c>
      <c r="R53" s="192">
        <f>'Adj PDB'!R10</f>
        <v>1594139.3835212502</v>
      </c>
      <c r="S53" s="192">
        <f>'Adj PDB'!S10</f>
        <v>823497.80052882922</v>
      </c>
      <c r="T53" s="192">
        <f>'Adj PDB'!T10</f>
        <v>210988.5036944398</v>
      </c>
      <c r="U53" s="192">
        <f>'Adj PDB'!U10</f>
        <v>612509.29683438945</v>
      </c>
      <c r="V53" s="188"/>
      <c r="X53" s="197" t="s">
        <v>80</v>
      </c>
      <c r="Y53" s="201">
        <f t="shared" si="152"/>
        <v>2508971.9</v>
      </c>
      <c r="Z53" s="201">
        <f t="shared" si="152"/>
        <v>1372141.0344565001</v>
      </c>
      <c r="AA53" s="201">
        <f t="shared" si="152"/>
        <v>29070.997124919999</v>
      </c>
      <c r="AB53" s="201">
        <f t="shared" si="152"/>
        <v>271019.75618894998</v>
      </c>
      <c r="AC53" s="201">
        <f t="shared" si="152"/>
        <v>189977.27506019699</v>
      </c>
      <c r="AD53" s="201">
        <f t="shared" si="152"/>
        <v>27899.1550471923</v>
      </c>
      <c r="AE53" s="201">
        <f t="shared" si="152"/>
        <v>562039.63803244196</v>
      </c>
      <c r="AF53" s="201">
        <f t="shared" si="152"/>
        <v>82538.456239917898</v>
      </c>
      <c r="AG53" s="201">
        <f t="shared" si="152"/>
        <v>560223.69419633003</v>
      </c>
      <c r="AH53" s="201">
        <f t="shared" si="152"/>
        <v>545289.75376008998</v>
      </c>
      <c r="AI53" s="201">
        <f t="shared" si="152"/>
        <v>-36742.608552689999</v>
      </c>
      <c r="AJ53" s="201">
        <f>N54</f>
        <v>-3905.7440336700001</v>
      </c>
      <c r="AK53" s="201">
        <f t="shared" si="153"/>
        <v>2508971.8999999985</v>
      </c>
      <c r="AL53" s="201">
        <f t="shared" si="154"/>
        <v>2534686.3121501193</v>
      </c>
      <c r="AM53" s="201">
        <f t="shared" si="155"/>
        <v>1401212.03158142</v>
      </c>
      <c r="AN53" s="201">
        <f t="shared" si="156"/>
        <v>1672231.78777037</v>
      </c>
      <c r="AO53" s="201">
        <f t="shared" si="157"/>
        <v>862454.5243797492</v>
      </c>
      <c r="AP53" s="201">
        <f t="shared" si="158"/>
        <v>217876.43010738929</v>
      </c>
      <c r="AQ53" s="201">
        <f t="shared" si="159"/>
        <v>644578.09427235986</v>
      </c>
      <c r="AS53" s="197" t="s">
        <v>80</v>
      </c>
      <c r="AT53" s="202">
        <f t="shared" si="178"/>
        <v>5.1897444678127442</v>
      </c>
      <c r="AU53" s="202">
        <f t="shared" si="160"/>
        <v>4.9860880768702174</v>
      </c>
      <c r="AV53" s="202">
        <f t="shared" si="161"/>
        <v>5.2615747015417753</v>
      </c>
      <c r="AW53" s="202">
        <f t="shared" si="162"/>
        <v>3.7917460789736737</v>
      </c>
      <c r="AX53" s="202">
        <f t="shared" si="163"/>
        <v>8.9572682483322268</v>
      </c>
      <c r="AY53" s="202">
        <f t="shared" si="164"/>
        <v>9.4855719824291214</v>
      </c>
      <c r="AZ53" s="202">
        <f t="shared" si="165"/>
        <v>6.6162838513626809</v>
      </c>
      <c r="BA53" s="202">
        <f t="shared" si="166"/>
        <v>7.1332367979535292</v>
      </c>
      <c r="BB53" s="202">
        <f t="shared" si="167"/>
        <v>8.4878630294918906</v>
      </c>
      <c r="BC53" s="202">
        <f t="shared" si="168"/>
        <v>11.865443886393081</v>
      </c>
      <c r="BD53" s="202">
        <f t="shared" si="169"/>
        <v>0.22525454034413883</v>
      </c>
      <c r="BE53" s="202">
        <f t="shared" si="170"/>
        <v>-42.989439937260698</v>
      </c>
      <c r="BF53" s="202">
        <f t="shared" si="171"/>
        <v>5.1897444678122895</v>
      </c>
      <c r="BG53" s="202">
        <f t="shared" si="172"/>
        <v>5.6226569857181516</v>
      </c>
      <c r="BH53" s="202">
        <f t="shared" si="173"/>
        <v>4.9917889589961533</v>
      </c>
      <c r="BI53" s="202">
        <f t="shared" si="174"/>
        <v>4.7954164406170463</v>
      </c>
      <c r="BJ53" s="202">
        <f t="shared" si="175"/>
        <v>7.2644008639507547</v>
      </c>
      <c r="BK53" s="202">
        <f t="shared" si="176"/>
        <v>9.024632923745159</v>
      </c>
      <c r="BL53" s="202">
        <f t="shared" si="177"/>
        <v>6.6822011735454936</v>
      </c>
      <c r="BN53" s="197" t="s">
        <v>80</v>
      </c>
      <c r="BO53" s="202">
        <f t="shared" si="151"/>
        <v>-1.6974906015048674</v>
      </c>
      <c r="BP53" s="202">
        <f t="shared" si="133"/>
        <v>7.3651340511275976E-3</v>
      </c>
      <c r="BQ53" s="202">
        <f t="shared" si="134"/>
        <v>2.0752757477531532</v>
      </c>
      <c r="BR53" s="202">
        <f t="shared" si="135"/>
        <v>39.975486494915458</v>
      </c>
      <c r="BS53" s="202">
        <f t="shared" si="136"/>
        <v>-3.0486968377933295</v>
      </c>
      <c r="BT53" s="202">
        <f t="shared" si="137"/>
        <v>85.533383865677962</v>
      </c>
      <c r="BU53" s="202">
        <f t="shared" si="138"/>
        <v>-1.1981561366889366</v>
      </c>
      <c r="BV53" s="202">
        <f t="shared" si="139"/>
        <v>89.07471922742846</v>
      </c>
      <c r="BW53" s="202">
        <f t="shared" si="140"/>
        <v>1.4259260965915388</v>
      </c>
      <c r="BX53" s="202">
        <f t="shared" si="141"/>
        <v>9.5411516424484262</v>
      </c>
      <c r="BY53" s="202">
        <f t="shared" si="142"/>
        <v>-179.77030660390358</v>
      </c>
      <c r="BZ53" s="202">
        <f t="shared" si="143"/>
        <v>-111.47195661391473</v>
      </c>
      <c r="CA53" s="202">
        <f t="shared" si="144"/>
        <v>-1.6974906015052937</v>
      </c>
      <c r="CB53" s="202">
        <f t="shared" si="145"/>
        <v>4.8414678956896466</v>
      </c>
      <c r="CC53" s="202">
        <f t="shared" si="146"/>
        <v>4.9416666952566857E-2</v>
      </c>
      <c r="CD53" s="202">
        <f t="shared" si="147"/>
        <v>4.8987187103190166</v>
      </c>
      <c r="CE53" s="202">
        <f t="shared" si="148"/>
        <v>4.7306409107471694</v>
      </c>
      <c r="CF53" s="202">
        <f t="shared" si="149"/>
        <v>3.2645979720889358</v>
      </c>
      <c r="CG53" s="202">
        <f t="shared" si="150"/>
        <v>5.2356425614615887</v>
      </c>
    </row>
    <row r="54" spans="1:85" x14ac:dyDescent="0.25">
      <c r="A54" s="197" t="s">
        <v>80</v>
      </c>
      <c r="B54" s="192">
        <f>'Adj PDB'!B11</f>
        <v>2508971.9</v>
      </c>
      <c r="C54" s="192">
        <f>'Adj PDB'!C11</f>
        <v>1372141.0344565001</v>
      </c>
      <c r="D54" s="192">
        <f>'Adj PDB'!D11</f>
        <v>29070.997124919999</v>
      </c>
      <c r="E54" s="192">
        <f>'Adj PDB'!E11</f>
        <v>271019.75618894998</v>
      </c>
      <c r="F54" s="192">
        <f>'Adj PDB'!F11</f>
        <v>189977.27506019699</v>
      </c>
      <c r="G54" s="192">
        <f>'Adj PDB'!G11</f>
        <v>27899.1550471923</v>
      </c>
      <c r="H54" s="192">
        <f>'Adj PDB'!H11</f>
        <v>562039.63803244196</v>
      </c>
      <c r="I54" s="192">
        <f>'Adj PDB'!I11</f>
        <v>82538.456239917898</v>
      </c>
      <c r="J54" s="192">
        <f>'Adj PDB'!J11</f>
        <v>560223.69419633003</v>
      </c>
      <c r="K54" s="192">
        <f>'Adj PDB'!K11</f>
        <v>545289.75376008998</v>
      </c>
      <c r="L54" s="192">
        <f>'Adj PDB'!L11</f>
        <v>-36742.608552689999</v>
      </c>
      <c r="M54" s="192"/>
      <c r="N54" s="192">
        <f>'Adj PDB'!N11</f>
        <v>-3905.7440336700001</v>
      </c>
      <c r="O54" s="192">
        <f>'Adj PDB'!O11</f>
        <v>2508971.8999999985</v>
      </c>
      <c r="P54" s="192">
        <f>'Adj PDB'!P11</f>
        <v>2534686.3121501193</v>
      </c>
      <c r="Q54" s="192">
        <f>'Adj PDB'!Q11</f>
        <v>1401212.03158142</v>
      </c>
      <c r="R54" s="192">
        <f>'Adj PDB'!R11</f>
        <v>1672231.78777037</v>
      </c>
      <c r="S54" s="192">
        <f>'Adj PDB'!S11</f>
        <v>862454.5243797492</v>
      </c>
      <c r="T54" s="192">
        <f>'Adj PDB'!T11</f>
        <v>217876.43010738929</v>
      </c>
      <c r="U54" s="192">
        <f>'Adj PDB'!U11</f>
        <v>644578.09427235986</v>
      </c>
      <c r="V54" s="188"/>
      <c r="X54" s="197" t="s">
        <v>81</v>
      </c>
      <c r="Y54" s="201">
        <f t="shared" ref="Y54:AI54" si="179">B56</f>
        <v>2498697.5</v>
      </c>
      <c r="Z54" s="201">
        <f t="shared" si="179"/>
        <v>1373633.7759901001</v>
      </c>
      <c r="AA54" s="201">
        <f t="shared" si="179"/>
        <v>29367.782975670001</v>
      </c>
      <c r="AB54" s="201">
        <f t="shared" si="179"/>
        <v>146068.56319357999</v>
      </c>
      <c r="AC54" s="201">
        <f t="shared" si="179"/>
        <v>199371.938415337</v>
      </c>
      <c r="AD54" s="201">
        <f t="shared" si="179"/>
        <v>9296.1963529421391</v>
      </c>
      <c r="AE54" s="201">
        <f t="shared" si="179"/>
        <v>584480.11625596799</v>
      </c>
      <c r="AF54" s="201">
        <f t="shared" si="179"/>
        <v>27252.791783501099</v>
      </c>
      <c r="AG54" s="201">
        <f t="shared" si="179"/>
        <v>553461.30626352003</v>
      </c>
      <c r="AH54" s="201">
        <f t="shared" si="179"/>
        <v>523195.61320281</v>
      </c>
      <c r="AI54" s="201">
        <f t="shared" si="179"/>
        <v>68765.597511879998</v>
      </c>
      <c r="AJ54" s="201">
        <f>N56</f>
        <v>30195.04446031</v>
      </c>
      <c r="AK54" s="201">
        <f t="shared" ref="AK54:AK57" si="180">O56</f>
        <v>2498697.4999999986</v>
      </c>
      <c r="AL54" s="201">
        <f t="shared" ref="AL54:AL57" si="181">P56</f>
        <v>2369471.1649670983</v>
      </c>
      <c r="AM54" s="201">
        <f t="shared" ref="AM54:AM57" si="182">Q56</f>
        <v>1403001.5589657701</v>
      </c>
      <c r="AN54" s="201">
        <f t="shared" ref="AN54:AN57" si="183">R56</f>
        <v>1549070.12215935</v>
      </c>
      <c r="AO54" s="201">
        <f t="shared" ref="AO54:AO57" si="184">S56</f>
        <v>820401.04280774819</v>
      </c>
      <c r="AP54" s="201">
        <f t="shared" ref="AP54:AP57" si="185">T56</f>
        <v>208668.13476827915</v>
      </c>
      <c r="AQ54" s="201">
        <f t="shared" ref="AQ54:AQ57" si="186">U56</f>
        <v>611732.90803946904</v>
      </c>
      <c r="AS54" s="197" t="s">
        <v>81</v>
      </c>
      <c r="AT54" s="202">
        <f t="shared" si="178"/>
        <v>5.0691202190075444</v>
      </c>
      <c r="AU54" s="202">
        <f t="shared" si="160"/>
        <v>4.9567562564463969</v>
      </c>
      <c r="AV54" s="202">
        <f t="shared" si="161"/>
        <v>8.1461022486049046</v>
      </c>
      <c r="AW54" s="202">
        <f t="shared" si="162"/>
        <v>2.7330180584498152</v>
      </c>
      <c r="AX54" s="202">
        <f t="shared" si="163"/>
        <v>14.126392767479516</v>
      </c>
      <c r="AY54" s="202">
        <f t="shared" si="164"/>
        <v>2.6060760962360803</v>
      </c>
      <c r="AZ54" s="202">
        <f t="shared" si="165"/>
        <v>6.6541406022764704</v>
      </c>
      <c r="BA54" s="202">
        <f t="shared" si="166"/>
        <v>-4.1119008386403095</v>
      </c>
      <c r="BB54" s="202">
        <f t="shared" si="167"/>
        <v>5.7587562741398131</v>
      </c>
      <c r="BC54" s="202">
        <f t="shared" si="168"/>
        <v>12.544299180082803</v>
      </c>
      <c r="BD54" s="202">
        <f t="shared" si="169"/>
        <v>13.796596606150871</v>
      </c>
      <c r="BE54" s="202">
        <f t="shared" si="170"/>
        <v>43.900451430187303</v>
      </c>
      <c r="BF54" s="202">
        <f t="shared" si="171"/>
        <v>5.0691202190075444</v>
      </c>
      <c r="BG54" s="202">
        <f t="shared" si="172"/>
        <v>5.8607773775623713</v>
      </c>
      <c r="BH54" s="202">
        <f t="shared" si="173"/>
        <v>5.0215872011833085</v>
      </c>
      <c r="BI54" s="202">
        <f t="shared" si="174"/>
        <v>4.8014431602753262</v>
      </c>
      <c r="BJ54" s="202">
        <f t="shared" si="175"/>
        <v>7.9205281446509161</v>
      </c>
      <c r="BK54" s="202">
        <f t="shared" si="176"/>
        <v>13.558377940377312</v>
      </c>
      <c r="BL54" s="202">
        <f t="shared" si="177"/>
        <v>6.1233156829491975</v>
      </c>
      <c r="BN54" s="197" t="s">
        <v>81</v>
      </c>
      <c r="BO54" s="202">
        <f t="shared" si="151"/>
        <v>-0.40950637988413519</v>
      </c>
      <c r="BP54" s="202">
        <f t="shared" si="133"/>
        <v>0.10878922035819016</v>
      </c>
      <c r="BQ54" s="202">
        <f t="shared" si="134"/>
        <v>1.0209001413838479</v>
      </c>
      <c r="BR54" s="202">
        <f t="shared" si="135"/>
        <v>-46.104090252467181</v>
      </c>
      <c r="BS54" s="202">
        <f t="shared" si="136"/>
        <v>4.9451511251349416</v>
      </c>
      <c r="BT54" s="202">
        <f t="shared" si="137"/>
        <v>-66.679290691000034</v>
      </c>
      <c r="BU54" s="202">
        <f t="shared" si="138"/>
        <v>3.9926860500594614</v>
      </c>
      <c r="BV54" s="202">
        <f t="shared" si="139"/>
        <v>-66.981704014084897</v>
      </c>
      <c r="BW54" s="202">
        <f t="shared" si="140"/>
        <v>-1.2070870980405317</v>
      </c>
      <c r="BX54" s="202">
        <f t="shared" si="141"/>
        <v>-4.0518165626491367</v>
      </c>
      <c r="BY54" s="202">
        <f t="shared" si="142"/>
        <v>-287.15491420068361</v>
      </c>
      <c r="BZ54" s="202">
        <f t="shared" si="143"/>
        <v>-873.09327493070452</v>
      </c>
      <c r="CA54" s="202">
        <f t="shared" si="144"/>
        <v>-0.40950637988413519</v>
      </c>
      <c r="CB54" s="202">
        <f t="shared" si="145"/>
        <v>-6.518169384158341</v>
      </c>
      <c r="CC54" s="202">
        <f t="shared" si="146"/>
        <v>0.12771281890367447</v>
      </c>
      <c r="CD54" s="202">
        <f t="shared" si="147"/>
        <v>-7.3651073081940837</v>
      </c>
      <c r="CE54" s="202">
        <f t="shared" si="148"/>
        <v>-4.8760230694185935</v>
      </c>
      <c r="CF54" s="202">
        <f t="shared" si="149"/>
        <v>-4.2263843475732727</v>
      </c>
      <c r="CG54" s="202">
        <f t="shared" si="150"/>
        <v>-5.0956100625741101</v>
      </c>
    </row>
    <row r="55" spans="1:85" x14ac:dyDescent="0.25">
      <c r="A55" s="198">
        <v>2017</v>
      </c>
      <c r="B55" s="193">
        <f>'Adj PDB'!B12</f>
        <v>9912928.0999999996</v>
      </c>
      <c r="C55" s="193">
        <f>'Adj PDB'!C12</f>
        <v>5379628.6425009007</v>
      </c>
      <c r="D55" s="193">
        <f>'Adj PDB'!D12</f>
        <v>112664.35129289</v>
      </c>
      <c r="E55" s="193">
        <f>'Adj PDB'!E12</f>
        <v>790756.39902292984</v>
      </c>
      <c r="F55" s="193">
        <f>'Adj PDB'!F12</f>
        <v>740903.31513481191</v>
      </c>
      <c r="G55" s="193">
        <f>'Adj PDB'!G12</f>
        <v>68587.871098365154</v>
      </c>
      <c r="H55" s="193">
        <f>'Adj PDB'!H12</f>
        <v>2215294.1938749673</v>
      </c>
      <c r="I55" s="193">
        <f>'Adj PDB'!I12</f>
        <v>203977.6271745913</v>
      </c>
      <c r="J55" s="193">
        <f>'Adj PDB'!J12</f>
        <v>2146564.5168325598</v>
      </c>
      <c r="K55" s="193">
        <f>'Adj PDB'!K12</f>
        <v>1964819.1688074199</v>
      </c>
      <c r="L55" s="193">
        <f>'Adj PDB'!L12</f>
        <v>126883.55725910999</v>
      </c>
      <c r="M55" s="192"/>
      <c r="N55" s="193">
        <f>'Adj PDB'!N12</f>
        <v>92486.794616319996</v>
      </c>
      <c r="O55" s="193">
        <f>'Adj PDB'!O12</f>
        <v>9912928.1000000257</v>
      </c>
      <c r="P55" s="193">
        <f>'Adj PDB'!P12</f>
        <v>9511812.4000994563</v>
      </c>
      <c r="Q55" s="193">
        <f>'Adj PDB'!Q12</f>
        <v>5492292.9937937902</v>
      </c>
      <c r="R55" s="193">
        <f>'Adj PDB'!R12</f>
        <v>6283049.3928167205</v>
      </c>
      <c r="S55" s="193">
        <f>'Adj PDB'!S12</f>
        <v>3228763.0072827353</v>
      </c>
      <c r="T55" s="193">
        <f>'Adj PDB'!T12</f>
        <v>809491.18623317708</v>
      </c>
      <c r="U55" s="193">
        <f>'Adj PDB'!U12</f>
        <v>2419271.8210495585</v>
      </c>
      <c r="V55" s="189"/>
      <c r="X55" s="197" t="s">
        <v>82</v>
      </c>
      <c r="Y55" s="201">
        <f t="shared" ref="Y55:Y57" si="187">B57</f>
        <v>2603852.6</v>
      </c>
      <c r="Z55" s="201">
        <f t="shared" ref="Z55:AI57" si="188">C57</f>
        <v>1395305.623348</v>
      </c>
      <c r="AA55" s="201">
        <f t="shared" si="188"/>
        <v>30421.716042249998</v>
      </c>
      <c r="AB55" s="201">
        <f t="shared" si="188"/>
        <v>193533.58397678001</v>
      </c>
      <c r="AC55" s="201">
        <f t="shared" si="188"/>
        <v>200060.47693114</v>
      </c>
      <c r="AD55" s="201">
        <f t="shared" si="188"/>
        <v>13215.7431764998</v>
      </c>
      <c r="AE55" s="201">
        <f t="shared" si="188"/>
        <v>576688.57083119894</v>
      </c>
      <c r="AF55" s="201">
        <f t="shared" si="188"/>
        <v>38095.320784180098</v>
      </c>
      <c r="AG55" s="201">
        <f t="shared" si="188"/>
        <v>548582.99924845004</v>
      </c>
      <c r="AH55" s="201">
        <f t="shared" si="188"/>
        <v>526297.24432444002</v>
      </c>
      <c r="AI55" s="201">
        <f t="shared" si="188"/>
        <v>81439.27</v>
      </c>
      <c r="AJ55" s="201">
        <f>N57</f>
        <v>52806.539985939999</v>
      </c>
      <c r="AK55" s="201">
        <f t="shared" si="180"/>
        <v>2603852.5999999987</v>
      </c>
      <c r="AL55" s="201">
        <f t="shared" si="181"/>
        <v>2447321.0350900488</v>
      </c>
      <c r="AM55" s="201">
        <f t="shared" si="182"/>
        <v>1425727.3393902499</v>
      </c>
      <c r="AN55" s="201">
        <f t="shared" si="183"/>
        <v>1619260.92336703</v>
      </c>
      <c r="AO55" s="201">
        <f t="shared" si="184"/>
        <v>828060.11172301881</v>
      </c>
      <c r="AP55" s="201">
        <f t="shared" si="185"/>
        <v>213276.22010763979</v>
      </c>
      <c r="AQ55" s="201">
        <f t="shared" si="186"/>
        <v>614783.89161537902</v>
      </c>
      <c r="AS55" s="197" t="s">
        <v>82</v>
      </c>
      <c r="AT55" s="202">
        <f t="shared" si="178"/>
        <v>5.2694166260462936</v>
      </c>
      <c r="AU55" s="202">
        <f t="shared" si="160"/>
        <v>5.1722600097165525</v>
      </c>
      <c r="AV55" s="202">
        <f t="shared" si="161"/>
        <v>8.8132191229812804</v>
      </c>
      <c r="AW55" s="202">
        <f t="shared" si="162"/>
        <v>5.2187421460755843</v>
      </c>
      <c r="AX55" s="202">
        <f t="shared" si="163"/>
        <v>10.971578111011809</v>
      </c>
      <c r="AY55" s="202">
        <f t="shared" si="164"/>
        <v>-20.345644166750247</v>
      </c>
      <c r="AZ55" s="202">
        <f t="shared" si="165"/>
        <v>7.513990246204699</v>
      </c>
      <c r="BA55" s="202">
        <f t="shared" si="166"/>
        <v>-22.827468240955909</v>
      </c>
      <c r="BB55" s="202">
        <f t="shared" si="167"/>
        <v>7.4244070728158675</v>
      </c>
      <c r="BC55" s="202">
        <f t="shared" si="168"/>
        <v>15.19999376296208</v>
      </c>
      <c r="BD55" s="202">
        <f t="shared" si="169"/>
        <v>42.53298512144147</v>
      </c>
      <c r="BE55" s="202">
        <f t="shared" si="170"/>
        <v>27.665394767780896</v>
      </c>
      <c r="BF55" s="202">
        <f t="shared" si="171"/>
        <v>5.2694166260454693</v>
      </c>
      <c r="BG55" s="202">
        <f t="shared" si="172"/>
        <v>5.4334896547997289</v>
      </c>
      <c r="BH55" s="202">
        <f t="shared" si="173"/>
        <v>5.2474037425856608</v>
      </c>
      <c r="BI55" s="202">
        <f t="shared" si="174"/>
        <v>5.2439772955097226</v>
      </c>
      <c r="BJ55" s="202">
        <f t="shared" si="175"/>
        <v>5.8060578605797701</v>
      </c>
      <c r="BK55" s="202">
        <f t="shared" si="176"/>
        <v>8.3323257002377176</v>
      </c>
      <c r="BL55" s="202">
        <f t="shared" si="177"/>
        <v>4.9569701264635171</v>
      </c>
      <c r="BN55" s="197" t="s">
        <v>82</v>
      </c>
      <c r="BO55" s="202">
        <f t="shared" si="151"/>
        <v>4.208396574615378</v>
      </c>
      <c r="BP55" s="202">
        <f t="shared" si="133"/>
        <v>1.5777019855440813</v>
      </c>
      <c r="BQ55" s="202">
        <f t="shared" si="134"/>
        <v>3.5887389506151521</v>
      </c>
      <c r="BR55" s="202">
        <f t="shared" si="135"/>
        <v>32.495028187753263</v>
      </c>
      <c r="BS55" s="202">
        <f t="shared" si="136"/>
        <v>0.34535377509779153</v>
      </c>
      <c r="BT55" s="202">
        <f t="shared" si="137"/>
        <v>42.162909159262426</v>
      </c>
      <c r="BU55" s="202">
        <f t="shared" si="138"/>
        <v>-1.3330727954750046</v>
      </c>
      <c r="BV55" s="202">
        <f t="shared" si="139"/>
        <v>39.785021244110084</v>
      </c>
      <c r="BW55" s="202">
        <f t="shared" si="140"/>
        <v>-0.8814178985707315</v>
      </c>
      <c r="BX55" s="202">
        <f t="shared" si="141"/>
        <v>0.59282437454758963</v>
      </c>
      <c r="BY55" s="202">
        <f t="shared" si="142"/>
        <v>18.43025138541185</v>
      </c>
      <c r="BZ55" s="202">
        <f t="shared" si="143"/>
        <v>74.884789639411764</v>
      </c>
      <c r="CA55" s="202">
        <f t="shared" si="144"/>
        <v>4.208396574615378</v>
      </c>
      <c r="CB55" s="202">
        <f t="shared" si="145"/>
        <v>3.285537772055207</v>
      </c>
      <c r="CC55" s="202">
        <f t="shared" si="146"/>
        <v>1.6197972325299617</v>
      </c>
      <c r="CD55" s="202">
        <f t="shared" si="147"/>
        <v>4.531157124755353</v>
      </c>
      <c r="CE55" s="202">
        <f t="shared" si="148"/>
        <v>0.9335762042742175</v>
      </c>
      <c r="CF55" s="202">
        <f t="shared" si="149"/>
        <v>2.2083320697133786</v>
      </c>
      <c r="CG55" s="202">
        <f t="shared" si="150"/>
        <v>0.49874439249771285</v>
      </c>
    </row>
    <row r="56" spans="1:85" x14ac:dyDescent="0.25">
      <c r="A56" s="197" t="s">
        <v>81</v>
      </c>
      <c r="B56" s="192">
        <f>'Adj PDB'!B13</f>
        <v>2498697.5</v>
      </c>
      <c r="C56" s="192">
        <f>'Adj PDB'!C13</f>
        <v>1373633.7759901001</v>
      </c>
      <c r="D56" s="192">
        <f>'Adj PDB'!D13</f>
        <v>29367.782975670001</v>
      </c>
      <c r="E56" s="192">
        <f>'Adj PDB'!E13</f>
        <v>146068.56319357999</v>
      </c>
      <c r="F56" s="192">
        <f>'Adj PDB'!F13</f>
        <v>199371.938415337</v>
      </c>
      <c r="G56" s="192">
        <f>'Adj PDB'!G13</f>
        <v>9296.1963529421391</v>
      </c>
      <c r="H56" s="192">
        <f>'Adj PDB'!H13</f>
        <v>584480.11625596799</v>
      </c>
      <c r="I56" s="192">
        <f>'Adj PDB'!I13</f>
        <v>27252.791783501099</v>
      </c>
      <c r="J56" s="192">
        <f>'Adj PDB'!J13</f>
        <v>553461.30626352003</v>
      </c>
      <c r="K56" s="192">
        <f>'Adj PDB'!K13</f>
        <v>523195.61320281</v>
      </c>
      <c r="L56" s="192">
        <f>'Adj PDB'!L13</f>
        <v>68765.597511879998</v>
      </c>
      <c r="M56" s="192"/>
      <c r="N56" s="192">
        <f>'Adj PDB'!N13</f>
        <v>30195.04446031</v>
      </c>
      <c r="O56" s="192">
        <f>'Adj PDB'!O13</f>
        <v>2498697.4999999986</v>
      </c>
      <c r="P56" s="192">
        <f>'Adj PDB'!P13</f>
        <v>2369471.1649670983</v>
      </c>
      <c r="Q56" s="192">
        <f>'Adj PDB'!Q13</f>
        <v>1403001.5589657701</v>
      </c>
      <c r="R56" s="192">
        <f>'Adj PDB'!R13</f>
        <v>1549070.12215935</v>
      </c>
      <c r="S56" s="192">
        <f>'Adj PDB'!S13</f>
        <v>820401.04280774819</v>
      </c>
      <c r="T56" s="192">
        <f>'Adj PDB'!T13</f>
        <v>208668.13476827915</v>
      </c>
      <c r="U56" s="192">
        <f>'Adj PDB'!U13</f>
        <v>611732.90803946904</v>
      </c>
      <c r="V56" s="188"/>
      <c r="X56" s="197" t="s">
        <v>83</v>
      </c>
      <c r="Y56" s="201">
        <f t="shared" si="187"/>
        <v>2684332.2000000002</v>
      </c>
      <c r="Z56" s="201">
        <f t="shared" si="188"/>
        <v>1440669.0986194999</v>
      </c>
      <c r="AA56" s="201">
        <f t="shared" si="188"/>
        <v>30947.73172892</v>
      </c>
      <c r="AB56" s="201">
        <f t="shared" si="188"/>
        <v>205734.33083670001</v>
      </c>
      <c r="AC56" s="201">
        <f t="shared" si="188"/>
        <v>216022.165634117</v>
      </c>
      <c r="AD56" s="201">
        <f t="shared" si="188"/>
        <v>17612.033179962498</v>
      </c>
      <c r="AE56" s="201">
        <f t="shared" si="188"/>
        <v>598077.13690555003</v>
      </c>
      <c r="AF56" s="201">
        <f t="shared" si="188"/>
        <v>48760.525793439403</v>
      </c>
      <c r="AG56" s="201">
        <f t="shared" si="188"/>
        <v>598185.74220659002</v>
      </c>
      <c r="AH56" s="201">
        <f t="shared" si="188"/>
        <v>568282.63056354003</v>
      </c>
      <c r="AI56" s="201">
        <f t="shared" si="188"/>
        <v>45518.35443087</v>
      </c>
      <c r="AJ56" s="201">
        <f>N58</f>
        <v>51087.711227879998</v>
      </c>
      <c r="AK56" s="201">
        <f t="shared" si="180"/>
        <v>2684332.1999999885</v>
      </c>
      <c r="AL56" s="201">
        <f t="shared" si="181"/>
        <v>2557823.0226981891</v>
      </c>
      <c r="AM56" s="201">
        <f t="shared" si="182"/>
        <v>1471616.83034842</v>
      </c>
      <c r="AN56" s="201">
        <f t="shared" si="183"/>
        <v>1677351.16118512</v>
      </c>
      <c r="AO56" s="201">
        <f t="shared" si="184"/>
        <v>880471.8615130689</v>
      </c>
      <c r="AP56" s="201">
        <f t="shared" si="185"/>
        <v>233634.19881407951</v>
      </c>
      <c r="AQ56" s="201">
        <f t="shared" si="186"/>
        <v>646837.66269898938</v>
      </c>
      <c r="AS56" s="197" t="s">
        <v>83</v>
      </c>
      <c r="AT56" s="202">
        <f t="shared" si="178"/>
        <v>5.1731951717686115</v>
      </c>
      <c r="AU56" s="202">
        <f t="shared" si="160"/>
        <v>5.0019764477440987</v>
      </c>
      <c r="AV56" s="202">
        <f t="shared" si="161"/>
        <v>8.6649431535689416</v>
      </c>
      <c r="AW56" s="202">
        <f t="shared" si="162"/>
        <v>6.2570620405093251</v>
      </c>
      <c r="AX56" s="202">
        <f t="shared" si="163"/>
        <v>10.242819639945949</v>
      </c>
      <c r="AY56" s="202">
        <f t="shared" si="164"/>
        <v>17.122547514638242</v>
      </c>
      <c r="AZ56" s="202">
        <f t="shared" si="165"/>
        <v>5.1369332341421341</v>
      </c>
      <c r="BA56" s="202">
        <f t="shared" si="166"/>
        <v>11.698027122993238</v>
      </c>
      <c r="BB56" s="202">
        <f t="shared" si="167"/>
        <v>8.2987804864570052</v>
      </c>
      <c r="BC56" s="202">
        <f t="shared" si="168"/>
        <v>14.160101819405142</v>
      </c>
      <c r="BD56" s="202">
        <f t="shared" si="169"/>
        <v>-1.1770467018238122</v>
      </c>
      <c r="BE56" s="202">
        <f t="shared" si="170"/>
        <v>50.054893935213187</v>
      </c>
      <c r="BF56" s="202">
        <f t="shared" si="171"/>
        <v>5.1731951717677731</v>
      </c>
      <c r="BG56" s="202">
        <f t="shared" si="172"/>
        <v>5.7984646982169181</v>
      </c>
      <c r="BH56" s="202">
        <f t="shared" si="173"/>
        <v>5.0764638863820721</v>
      </c>
      <c r="BI56" s="202">
        <f t="shared" si="174"/>
        <v>5.2198558372019903</v>
      </c>
      <c r="BJ56" s="202">
        <f t="shared" si="175"/>
        <v>6.9185444026265088</v>
      </c>
      <c r="BK56" s="202">
        <f t="shared" si="176"/>
        <v>10.733141722468403</v>
      </c>
      <c r="BL56" s="202">
        <f t="shared" si="177"/>
        <v>5.6045460929357489</v>
      </c>
      <c r="BN56" s="197" t="s">
        <v>83</v>
      </c>
      <c r="BO56" s="202">
        <f t="shared" si="151"/>
        <v>3.0907893941461992</v>
      </c>
      <c r="BP56" s="202">
        <f t="shared" si="133"/>
        <v>3.2511497490171024</v>
      </c>
      <c r="BQ56" s="202">
        <f t="shared" si="134"/>
        <v>1.7290796020167534</v>
      </c>
      <c r="BR56" s="202">
        <f t="shared" si="135"/>
        <v>6.3042013738472633</v>
      </c>
      <c r="BS56" s="202">
        <f t="shared" si="136"/>
        <v>7.9784317961368032</v>
      </c>
      <c r="BT56" s="202">
        <f t="shared" si="137"/>
        <v>33.265552642398291</v>
      </c>
      <c r="BU56" s="202">
        <f t="shared" si="138"/>
        <v>3.7088590196131577</v>
      </c>
      <c r="BV56" s="202">
        <f t="shared" si="139"/>
        <v>27.996102381393399</v>
      </c>
      <c r="BW56" s="202">
        <f t="shared" si="140"/>
        <v>9.0419759682846461</v>
      </c>
      <c r="BX56" s="202">
        <f t="shared" si="141"/>
        <v>7.9775044790502108</v>
      </c>
      <c r="BY56" s="202">
        <f t="shared" si="142"/>
        <v>-44.107609964001405</v>
      </c>
      <c r="BZ56" s="202">
        <f t="shared" si="143"/>
        <v>-3.2549543267134169</v>
      </c>
      <c r="CA56" s="202">
        <f t="shared" si="144"/>
        <v>3.0907893941458013</v>
      </c>
      <c r="CB56" s="202">
        <f t="shared" si="145"/>
        <v>4.5152224013011164</v>
      </c>
      <c r="CC56" s="202">
        <f t="shared" si="146"/>
        <v>3.2186723008198754</v>
      </c>
      <c r="CD56" s="202">
        <f t="shared" si="147"/>
        <v>3.5874538179615456</v>
      </c>
      <c r="CE56" s="202">
        <f t="shared" si="148"/>
        <v>6.3294619615225969</v>
      </c>
      <c r="CF56" s="202">
        <f t="shared" si="149"/>
        <v>9.5453579851354959</v>
      </c>
      <c r="CG56" s="202">
        <f t="shared" si="150"/>
        <v>5.2138274149290567</v>
      </c>
    </row>
    <row r="57" spans="1:85" x14ac:dyDescent="0.25">
      <c r="A57" s="197" t="s">
        <v>82</v>
      </c>
      <c r="B57" s="192">
        <f>'Adj PDB'!B14</f>
        <v>2603852.6</v>
      </c>
      <c r="C57" s="192">
        <f>'Adj PDB'!C14</f>
        <v>1395305.623348</v>
      </c>
      <c r="D57" s="192">
        <f>'Adj PDB'!D14</f>
        <v>30421.716042249998</v>
      </c>
      <c r="E57" s="192">
        <f>'Adj PDB'!E14</f>
        <v>193533.58397678001</v>
      </c>
      <c r="F57" s="192">
        <f>'Adj PDB'!F14</f>
        <v>200060.47693114</v>
      </c>
      <c r="G57" s="192">
        <f>'Adj PDB'!G14</f>
        <v>13215.7431764998</v>
      </c>
      <c r="H57" s="192">
        <f>'Adj PDB'!H14</f>
        <v>576688.57083119894</v>
      </c>
      <c r="I57" s="192">
        <f>'Adj PDB'!I14</f>
        <v>38095.320784180098</v>
      </c>
      <c r="J57" s="192">
        <f>'Adj PDB'!J14</f>
        <v>548582.99924845004</v>
      </c>
      <c r="K57" s="192">
        <f>'Adj PDB'!K14</f>
        <v>526297.24432444002</v>
      </c>
      <c r="L57" s="192">
        <f>'Adj PDB'!L14</f>
        <v>81439.27</v>
      </c>
      <c r="M57" s="192"/>
      <c r="N57" s="192">
        <f>'Adj PDB'!N14</f>
        <v>52806.539985939999</v>
      </c>
      <c r="O57" s="192">
        <f>'Adj PDB'!O14</f>
        <v>2603852.5999999987</v>
      </c>
      <c r="P57" s="192">
        <f>'Adj PDB'!P14</f>
        <v>2447321.0350900488</v>
      </c>
      <c r="Q57" s="192">
        <f>'Adj PDB'!Q14</f>
        <v>1425727.3393902499</v>
      </c>
      <c r="R57" s="192">
        <f>'Adj PDB'!R14</f>
        <v>1619260.92336703</v>
      </c>
      <c r="S57" s="192">
        <f>'Adj PDB'!S14</f>
        <v>828060.11172301881</v>
      </c>
      <c r="T57" s="192">
        <f>'Adj PDB'!T14</f>
        <v>213276.22010763979</v>
      </c>
      <c r="U57" s="192">
        <f>'Adj PDB'!U14</f>
        <v>614783.89161537902</v>
      </c>
      <c r="V57" s="188"/>
      <c r="X57" s="197" t="s">
        <v>84</v>
      </c>
      <c r="Y57" s="201">
        <f t="shared" si="187"/>
        <v>2638969.6</v>
      </c>
      <c r="Z57" s="201">
        <f t="shared" si="188"/>
        <v>1441847.7703094999</v>
      </c>
      <c r="AA57" s="201">
        <f t="shared" si="188"/>
        <v>32232.612639530002</v>
      </c>
      <c r="AB57" s="201">
        <f t="shared" si="188"/>
        <v>283540.11478210997</v>
      </c>
      <c r="AC57" s="201">
        <f t="shared" si="188"/>
        <v>214029.514365877</v>
      </c>
      <c r="AD57" s="201">
        <f t="shared" si="188"/>
        <v>24430.595689382899</v>
      </c>
      <c r="AE57" s="201">
        <f t="shared" si="188"/>
        <v>607565.95132715104</v>
      </c>
      <c r="AF57" s="201">
        <f t="shared" si="188"/>
        <v>69351.174091508496</v>
      </c>
      <c r="AG57" s="201">
        <f t="shared" si="188"/>
        <v>586164.84537942999</v>
      </c>
      <c r="AH57" s="201">
        <f t="shared" si="188"/>
        <v>585494.4522083</v>
      </c>
      <c r="AI57" s="201">
        <f t="shared" si="188"/>
        <v>1646.41310327</v>
      </c>
      <c r="AJ57" s="201">
        <f>N59</f>
        <v>-36344.939479460001</v>
      </c>
      <c r="AK57" s="201">
        <f t="shared" si="180"/>
        <v>2638969.5999999992</v>
      </c>
      <c r="AL57" s="201">
        <f t="shared" si="181"/>
        <v>2672997.7332050595</v>
      </c>
      <c r="AM57" s="201">
        <f t="shared" si="182"/>
        <v>1474080.38294903</v>
      </c>
      <c r="AN57" s="201">
        <f t="shared" si="183"/>
        <v>1757620.4977311399</v>
      </c>
      <c r="AO57" s="201">
        <f t="shared" si="184"/>
        <v>915377.23547391943</v>
      </c>
      <c r="AP57" s="201">
        <f t="shared" si="185"/>
        <v>238460.11005525989</v>
      </c>
      <c r="AQ57" s="201">
        <f t="shared" si="186"/>
        <v>676917.12541865953</v>
      </c>
      <c r="AS57" s="197" t="s">
        <v>84</v>
      </c>
      <c r="AT57" s="202">
        <f t="shared" si="178"/>
        <v>5.1813135093302662</v>
      </c>
      <c r="AU57" s="202">
        <f t="shared" si="160"/>
        <v>5.0801436661800778</v>
      </c>
      <c r="AV57" s="202">
        <f t="shared" si="161"/>
        <v>10.875497324788455</v>
      </c>
      <c r="AW57" s="202">
        <f t="shared" si="162"/>
        <v>4.6197217388207719</v>
      </c>
      <c r="AX57" s="202">
        <f t="shared" si="163"/>
        <v>12.660587587677895</v>
      </c>
      <c r="AY57" s="202">
        <f t="shared" si="164"/>
        <v>-12.432488912091515</v>
      </c>
      <c r="AZ57" s="202">
        <f t="shared" si="165"/>
        <v>8.1001961808396743</v>
      </c>
      <c r="BA57" s="202">
        <f t="shared" si="166"/>
        <v>-15.977136899771168</v>
      </c>
      <c r="BB57" s="202">
        <f t="shared" si="167"/>
        <v>4.6304987546650977</v>
      </c>
      <c r="BC57" s="202">
        <f t="shared" si="168"/>
        <v>7.3730889258371946</v>
      </c>
      <c r="BD57" s="202">
        <f t="shared" si="169"/>
        <v>-104.48093689621682</v>
      </c>
      <c r="BE57" s="202">
        <f t="shared" si="170"/>
        <v>830.55098250534309</v>
      </c>
      <c r="BF57" s="202">
        <f t="shared" si="171"/>
        <v>5.1813135093302947</v>
      </c>
      <c r="BG57" s="202">
        <f t="shared" si="172"/>
        <v>5.4567470693292108</v>
      </c>
      <c r="BH57" s="202">
        <f t="shared" si="173"/>
        <v>5.2003800799062674</v>
      </c>
      <c r="BI57" s="202">
        <f t="shared" si="174"/>
        <v>5.106272383125841</v>
      </c>
      <c r="BJ57" s="202">
        <f t="shared" si="175"/>
        <v>6.1362900417538668</v>
      </c>
      <c r="BK57" s="202">
        <f t="shared" si="176"/>
        <v>9.4474101387309872</v>
      </c>
      <c r="BL57" s="202">
        <f t="shared" si="177"/>
        <v>5.0170850411548571</v>
      </c>
      <c r="BN57" s="197" t="s">
        <v>84</v>
      </c>
      <c r="BO57" s="202">
        <f t="shared" si="151"/>
        <v>-1.689902613394878</v>
      </c>
      <c r="BP57" s="202">
        <f t="shared" si="133"/>
        <v>8.1814185584278221E-2</v>
      </c>
      <c r="BQ57" s="202">
        <f t="shared" si="134"/>
        <v>4.1517773317432045</v>
      </c>
      <c r="BR57" s="202">
        <f t="shared" si="135"/>
        <v>37.818570983744905</v>
      </c>
      <c r="BS57" s="202">
        <f t="shared" si="136"/>
        <v>-0.92242907684530451</v>
      </c>
      <c r="BT57" s="202">
        <f t="shared" si="137"/>
        <v>38.715362614567368</v>
      </c>
      <c r="BU57" s="202">
        <f t="shared" si="138"/>
        <v>1.586553612581838</v>
      </c>
      <c r="BV57" s="202">
        <f t="shared" si="139"/>
        <v>42.228109650202953</v>
      </c>
      <c r="BW57" s="202">
        <f t="shared" si="140"/>
        <v>-2.0095592353668081</v>
      </c>
      <c r="BX57" s="202">
        <f t="shared" si="141"/>
        <v>3.0287432201986775</v>
      </c>
      <c r="BY57" s="202">
        <f t="shared" si="142"/>
        <v>-96.382968752153701</v>
      </c>
      <c r="BZ57" s="202">
        <f t="shared" si="143"/>
        <v>-171.14223480739054</v>
      </c>
      <c r="CA57" s="202">
        <f t="shared" si="144"/>
        <v>-1.6899026133944801</v>
      </c>
      <c r="CB57" s="202">
        <f t="shared" si="145"/>
        <v>4.5028412632464097</v>
      </c>
      <c r="CC57" s="202">
        <f t="shared" si="146"/>
        <v>0.16740448667107444</v>
      </c>
      <c r="CD57" s="202">
        <f t="shared" si="147"/>
        <v>4.7854819195585918</v>
      </c>
      <c r="CE57" s="202">
        <f t="shared" si="148"/>
        <v>3.964394035360371</v>
      </c>
      <c r="CF57" s="202">
        <f t="shared" si="149"/>
        <v>2.0655842619259346</v>
      </c>
      <c r="CG57" s="202">
        <f t="shared" si="150"/>
        <v>4.6502336605077801</v>
      </c>
    </row>
    <row r="58" spans="1:85" x14ac:dyDescent="0.25">
      <c r="A58" s="197" t="s">
        <v>83</v>
      </c>
      <c r="B58" s="192">
        <f>'Adj PDB'!B15</f>
        <v>2684332.2000000002</v>
      </c>
      <c r="C58" s="192">
        <f>'Adj PDB'!C15</f>
        <v>1440669.0986194999</v>
      </c>
      <c r="D58" s="192">
        <f>'Adj PDB'!D15</f>
        <v>30947.73172892</v>
      </c>
      <c r="E58" s="192">
        <f>'Adj PDB'!E15</f>
        <v>205734.33083670001</v>
      </c>
      <c r="F58" s="192">
        <f>'Adj PDB'!F15</f>
        <v>216022.165634117</v>
      </c>
      <c r="G58" s="192">
        <f>'Adj PDB'!G15</f>
        <v>17612.033179962498</v>
      </c>
      <c r="H58" s="192">
        <f>'Adj PDB'!H15</f>
        <v>598077.13690555003</v>
      </c>
      <c r="I58" s="192">
        <f>'Adj PDB'!I15</f>
        <v>48760.525793439403</v>
      </c>
      <c r="J58" s="192">
        <f>'Adj PDB'!J15</f>
        <v>598185.74220659002</v>
      </c>
      <c r="K58" s="192">
        <f>'Adj PDB'!K15</f>
        <v>568282.63056354003</v>
      </c>
      <c r="L58" s="192">
        <f>'Adj PDB'!L15</f>
        <v>45518.35443087</v>
      </c>
      <c r="M58" s="192"/>
      <c r="N58" s="192">
        <f>'Adj PDB'!N15</f>
        <v>51087.711227879998</v>
      </c>
      <c r="O58" s="192">
        <f>'Adj PDB'!O15</f>
        <v>2684332.1999999885</v>
      </c>
      <c r="P58" s="192">
        <f>'Adj PDB'!P15</f>
        <v>2557823.0226981891</v>
      </c>
      <c r="Q58" s="192">
        <f>'Adj PDB'!Q15</f>
        <v>1471616.83034842</v>
      </c>
      <c r="R58" s="192">
        <f>'Adj PDB'!R15</f>
        <v>1677351.16118512</v>
      </c>
      <c r="S58" s="192">
        <f>'Adj PDB'!S15</f>
        <v>880471.8615130689</v>
      </c>
      <c r="T58" s="192">
        <f>'Adj PDB'!T15</f>
        <v>233634.19881407951</v>
      </c>
      <c r="U58" s="192">
        <f>'Adj PDB'!U15</f>
        <v>646837.66269898938</v>
      </c>
      <c r="V58" s="188"/>
      <c r="X58" s="197" t="s">
        <v>85</v>
      </c>
      <c r="Y58" s="201">
        <f t="shared" ref="Y58:AI58" si="189">B61</f>
        <v>2625180.5</v>
      </c>
      <c r="Z58" s="201">
        <f t="shared" si="189"/>
        <v>1442549.4780592001</v>
      </c>
      <c r="AA58" s="201">
        <f t="shared" si="189"/>
        <v>34348.256663779997</v>
      </c>
      <c r="AB58" s="201">
        <f t="shared" si="189"/>
        <v>153748.37864504001</v>
      </c>
      <c r="AC58" s="201">
        <f t="shared" si="189"/>
        <v>207302.223862037</v>
      </c>
      <c r="AD58" s="201">
        <f t="shared" si="189"/>
        <v>9057.9139272228294</v>
      </c>
      <c r="AE58" s="201">
        <f t="shared" si="189"/>
        <v>618266.08016656095</v>
      </c>
      <c r="AF58" s="201">
        <f t="shared" si="189"/>
        <v>27014.668892299</v>
      </c>
      <c r="AG58" s="201">
        <f t="shared" si="189"/>
        <v>547617.74903684005</v>
      </c>
      <c r="AH58" s="201">
        <f t="shared" si="189"/>
        <v>492861.98950040003</v>
      </c>
      <c r="AI58" s="201">
        <f t="shared" si="189"/>
        <v>61523.990657540002</v>
      </c>
      <c r="AJ58" s="201">
        <f>N61</f>
        <v>16613.749589890002</v>
      </c>
      <c r="AK58" s="201">
        <f t="shared" ref="AK58:AK61" si="190">O61</f>
        <v>2625180.5000000098</v>
      </c>
      <c r="AL58" s="201">
        <f t="shared" ref="AL58:AL61" si="191">P61</f>
        <v>2492287.0002161399</v>
      </c>
      <c r="AM58" s="201">
        <f t="shared" ref="AM58:AM61" si="192">Q61</f>
        <v>1476897.7347229801</v>
      </c>
      <c r="AN58" s="201">
        <f t="shared" ref="AN58:AN61" si="193">R61</f>
        <v>1630646.1133680202</v>
      </c>
      <c r="AO58" s="201">
        <f t="shared" ref="AO58:AO61" si="194">S61</f>
        <v>861640.88684811979</v>
      </c>
      <c r="AP58" s="201">
        <f t="shared" ref="AP58:AP61" si="195">T61</f>
        <v>216360.13778925984</v>
      </c>
      <c r="AQ58" s="201">
        <f t="shared" ref="AQ58:AQ61" si="196">U61</f>
        <v>645280.74905885989</v>
      </c>
      <c r="AS58" s="197" t="s">
        <v>85</v>
      </c>
      <c r="AT58" s="202">
        <f t="shared" si="178"/>
        <v>5.0619572797427423</v>
      </c>
      <c r="AU58" s="202">
        <f t="shared" si="160"/>
        <v>5.0170360742204565</v>
      </c>
      <c r="AV58" s="202">
        <f t="shared" si="161"/>
        <v>16.958970625178324</v>
      </c>
      <c r="AW58" s="202">
        <f t="shared" si="162"/>
        <v>5.2576785062794045</v>
      </c>
      <c r="AX58" s="202">
        <f t="shared" si="163"/>
        <v>3.9776337180307735</v>
      </c>
      <c r="AY58" s="202">
        <f t="shared" si="164"/>
        <v>-2.5632249650567616</v>
      </c>
      <c r="AZ58" s="202">
        <f t="shared" si="165"/>
        <v>5.7805155335338441</v>
      </c>
      <c r="BA58" s="202">
        <f t="shared" si="166"/>
        <v>-0.8737559553302674</v>
      </c>
      <c r="BB58" s="202">
        <f t="shared" si="167"/>
        <v>-1.0558203727249662</v>
      </c>
      <c r="BC58" s="202">
        <f t="shared" si="168"/>
        <v>-5.7977595639074053</v>
      </c>
      <c r="BD58" s="202">
        <f t="shared" si="169"/>
        <v>-10.53085716747961</v>
      </c>
      <c r="BE58" s="202">
        <f t="shared" si="170"/>
        <v>-44.978555631113537</v>
      </c>
      <c r="BF58" s="202">
        <f t="shared" si="171"/>
        <v>5.0619572797431829</v>
      </c>
      <c r="BG58" s="202">
        <f t="shared" si="172"/>
        <v>5.1832593308113672</v>
      </c>
      <c r="BH58" s="202">
        <f t="shared" si="173"/>
        <v>5.2670059619665039</v>
      </c>
      <c r="BI58" s="202">
        <f t="shared" si="174"/>
        <v>5.2661264355777604</v>
      </c>
      <c r="BJ58" s="202">
        <f t="shared" si="175"/>
        <v>5.0267907874948605</v>
      </c>
      <c r="BK58" s="202">
        <f t="shared" si="176"/>
        <v>3.6862374935791991</v>
      </c>
      <c r="BL58" s="202">
        <f t="shared" si="177"/>
        <v>5.4840667517638764</v>
      </c>
      <c r="BN58" s="197" t="s">
        <v>85</v>
      </c>
      <c r="BO58" s="202">
        <f t="shared" si="151"/>
        <v>-0.52251833442871032</v>
      </c>
      <c r="BP58" s="202">
        <f t="shared" si="133"/>
        <v>4.8667256290826799E-2</v>
      </c>
      <c r="BQ58" s="202">
        <f t="shared" si="134"/>
        <v>6.5636752686171462</v>
      </c>
      <c r="BR58" s="202">
        <f t="shared" si="135"/>
        <v>-45.775440359403852</v>
      </c>
      <c r="BS58" s="202">
        <f t="shared" si="136"/>
        <v>-3.1431601962801636</v>
      </c>
      <c r="BT58" s="202">
        <f t="shared" si="137"/>
        <v>-62.923892473243143</v>
      </c>
      <c r="BU58" s="202">
        <f t="shared" si="138"/>
        <v>1.761146887187607</v>
      </c>
      <c r="BV58" s="202">
        <f t="shared" si="139"/>
        <v>-61.046558697545208</v>
      </c>
      <c r="BW58" s="202">
        <f t="shared" si="140"/>
        <v>-6.5761528768648674</v>
      </c>
      <c r="BX58" s="202">
        <f t="shared" si="141"/>
        <v>-15.821236624620369</v>
      </c>
      <c r="BY58" s="202">
        <f t="shared" si="142"/>
        <v>3636.8501584046553</v>
      </c>
      <c r="BZ58" s="202">
        <f t="shared" si="143"/>
        <v>-145.71131449889771</v>
      </c>
      <c r="CA58" s="202">
        <f t="shared" si="144"/>
        <v>-0.52251833442831241</v>
      </c>
      <c r="CB58" s="202">
        <f t="shared" si="145"/>
        <v>-6.7606018046352148</v>
      </c>
      <c r="CC58" s="202">
        <f t="shared" si="146"/>
        <v>0.19112606113877462</v>
      </c>
      <c r="CD58" s="202">
        <f t="shared" si="147"/>
        <v>-7.2242207306427701</v>
      </c>
      <c r="CE58" s="202">
        <f t="shared" si="148"/>
        <v>-5.8704047406180706</v>
      </c>
      <c r="CF58" s="202">
        <f t="shared" si="149"/>
        <v>-9.2677858199757992</v>
      </c>
      <c r="CG58" s="202">
        <f t="shared" si="150"/>
        <v>-4.6735966888462457</v>
      </c>
    </row>
    <row r="59" spans="1:85" x14ac:dyDescent="0.25">
      <c r="A59" s="197" t="s">
        <v>84</v>
      </c>
      <c r="B59" s="192">
        <f>'Adj PDB'!B16</f>
        <v>2638969.6</v>
      </c>
      <c r="C59" s="192">
        <f>'Adj PDB'!C16</f>
        <v>1441847.7703094999</v>
      </c>
      <c r="D59" s="192">
        <f>'Adj PDB'!D16</f>
        <v>32232.612639530002</v>
      </c>
      <c r="E59" s="192">
        <f>'Adj PDB'!E16</f>
        <v>283540.11478210997</v>
      </c>
      <c r="F59" s="192">
        <f>'Adj PDB'!F16</f>
        <v>214029.514365877</v>
      </c>
      <c r="G59" s="192">
        <f>'Adj PDB'!G16</f>
        <v>24430.595689382899</v>
      </c>
      <c r="H59" s="192">
        <f>'Adj PDB'!H16</f>
        <v>607565.95132715104</v>
      </c>
      <c r="I59" s="192">
        <f>'Adj PDB'!I16</f>
        <v>69351.174091508496</v>
      </c>
      <c r="J59" s="192">
        <f>'Adj PDB'!J16</f>
        <v>586164.84537942999</v>
      </c>
      <c r="K59" s="192">
        <f>'Adj PDB'!K16</f>
        <v>585494.4522083</v>
      </c>
      <c r="L59" s="192">
        <f>'Adj PDB'!L16</f>
        <v>1646.41310327</v>
      </c>
      <c r="M59" s="192"/>
      <c r="N59" s="192">
        <f>'Adj PDB'!N16</f>
        <v>-36344.939479460001</v>
      </c>
      <c r="O59" s="192">
        <f>'Adj PDB'!O16</f>
        <v>2638969.5999999992</v>
      </c>
      <c r="P59" s="192">
        <f>'Adj PDB'!P16</f>
        <v>2672997.7332050595</v>
      </c>
      <c r="Q59" s="192">
        <f>'Adj PDB'!Q16</f>
        <v>1474080.38294903</v>
      </c>
      <c r="R59" s="192">
        <f>'Adj PDB'!R16</f>
        <v>1757620.4977311399</v>
      </c>
      <c r="S59" s="192">
        <f>'Adj PDB'!S16</f>
        <v>915377.23547391943</v>
      </c>
      <c r="T59" s="192">
        <f>'Adj PDB'!T16</f>
        <v>238460.11005525989</v>
      </c>
      <c r="U59" s="192">
        <f>'Adj PDB'!U16</f>
        <v>676917.12541865953</v>
      </c>
      <c r="V59" s="188"/>
      <c r="X59" s="197" t="s">
        <v>86</v>
      </c>
      <c r="Y59" s="201">
        <f t="shared" ref="Y59:Y61" si="197">B62</f>
        <v>2735414.1</v>
      </c>
      <c r="Z59" s="201">
        <f t="shared" ref="Z59:AI61" si="198">C62</f>
        <v>1467584.8135434</v>
      </c>
      <c r="AA59" s="201">
        <f t="shared" si="198"/>
        <v>35070.43788361</v>
      </c>
      <c r="AB59" s="201">
        <f t="shared" si="198"/>
        <v>209471.29990397999</v>
      </c>
      <c r="AC59" s="201">
        <f t="shared" si="198"/>
        <v>205217.82475112801</v>
      </c>
      <c r="AD59" s="201">
        <f t="shared" si="198"/>
        <v>12228.018529791299</v>
      </c>
      <c r="AE59" s="201">
        <f t="shared" si="198"/>
        <v>611870.23080842302</v>
      </c>
      <c r="AF59" s="201">
        <f t="shared" si="198"/>
        <v>36458.628918936498</v>
      </c>
      <c r="AG59" s="201">
        <f t="shared" si="198"/>
        <v>541848.28426759003</v>
      </c>
      <c r="AH59" s="201">
        <f t="shared" si="198"/>
        <v>495399.15395836998</v>
      </c>
      <c r="AI59" s="201">
        <f t="shared" si="198"/>
        <v>59179.553855919999</v>
      </c>
      <c r="AJ59" s="201">
        <f>N62</f>
        <v>51884.161495580003</v>
      </c>
      <c r="AK59" s="201">
        <f t="shared" si="190"/>
        <v>2735414.0999999889</v>
      </c>
      <c r="AL59" s="201">
        <f t="shared" si="191"/>
        <v>2577901.2543392684</v>
      </c>
      <c r="AM59" s="201">
        <f t="shared" si="192"/>
        <v>1502655.2514270099</v>
      </c>
      <c r="AN59" s="201">
        <f t="shared" si="193"/>
        <v>1712126.5513309899</v>
      </c>
      <c r="AO59" s="201">
        <f t="shared" si="194"/>
        <v>865774.70300827874</v>
      </c>
      <c r="AP59" s="201">
        <f t="shared" si="195"/>
        <v>217445.8432809193</v>
      </c>
      <c r="AQ59" s="201">
        <f t="shared" si="196"/>
        <v>648328.85972735949</v>
      </c>
      <c r="AS59" s="197" t="s">
        <v>86</v>
      </c>
      <c r="AT59" s="202">
        <f t="shared" si="178"/>
        <v>5.0525709481404704</v>
      </c>
      <c r="AU59" s="202">
        <f t="shared" si="160"/>
        <v>5.180169060163891</v>
      </c>
      <c r="AV59" s="202">
        <f t="shared" si="161"/>
        <v>15.280932327761548</v>
      </c>
      <c r="AW59" s="202">
        <f t="shared" si="162"/>
        <v>8.2351164070377507</v>
      </c>
      <c r="AX59" s="202">
        <f t="shared" si="163"/>
        <v>2.5778943942851527</v>
      </c>
      <c r="AY59" s="202">
        <f t="shared" si="164"/>
        <v>-7.4738486781800475</v>
      </c>
      <c r="AZ59" s="202">
        <f t="shared" si="165"/>
        <v>6.1006341649038944</v>
      </c>
      <c r="BA59" s="202">
        <f t="shared" si="166"/>
        <v>-4.296306820766489</v>
      </c>
      <c r="BB59" s="202">
        <f t="shared" si="167"/>
        <v>-1.2276565241880348</v>
      </c>
      <c r="BC59" s="202">
        <f t="shared" si="168"/>
        <v>-5.8708440333430048</v>
      </c>
      <c r="BD59" s="202">
        <f t="shared" si="169"/>
        <v>-27.332902350524506</v>
      </c>
      <c r="BE59" s="202">
        <f t="shared" si="170"/>
        <v>-1.746712605305305</v>
      </c>
      <c r="BF59" s="202">
        <f t="shared" si="171"/>
        <v>5.0525709481400867</v>
      </c>
      <c r="BG59" s="202">
        <f t="shared" si="172"/>
        <v>5.3356391489690651</v>
      </c>
      <c r="BH59" s="202">
        <f t="shared" si="173"/>
        <v>5.3956959308685555</v>
      </c>
      <c r="BI59" s="202">
        <f t="shared" si="174"/>
        <v>5.7350626217088347</v>
      </c>
      <c r="BJ59" s="202">
        <f t="shared" si="175"/>
        <v>4.5545716731583354</v>
      </c>
      <c r="BK59" s="202">
        <f t="shared" si="176"/>
        <v>1.9550342608168449</v>
      </c>
      <c r="BL59" s="202">
        <f t="shared" si="177"/>
        <v>5.4563837097031325</v>
      </c>
      <c r="BN59" s="197" t="s">
        <v>86</v>
      </c>
      <c r="BO59" s="202">
        <f t="shared" si="151"/>
        <v>4.1990865009091891</v>
      </c>
      <c r="BP59" s="202">
        <f t="shared" si="133"/>
        <v>1.7354923255653176</v>
      </c>
      <c r="BQ59" s="202">
        <f t="shared" si="134"/>
        <v>2.1025265616800226</v>
      </c>
      <c r="BR59" s="202">
        <f t="shared" si="135"/>
        <v>36.242932608471847</v>
      </c>
      <c r="BS59" s="202">
        <f t="shared" si="136"/>
        <v>-1.0054880608980881</v>
      </c>
      <c r="BT59" s="202">
        <f t="shared" si="137"/>
        <v>34.998175386067373</v>
      </c>
      <c r="BU59" s="202">
        <f t="shared" si="138"/>
        <v>-1.0344816840695614</v>
      </c>
      <c r="BV59" s="202">
        <f t="shared" si="139"/>
        <v>34.958636969745214</v>
      </c>
      <c r="BW59" s="202">
        <f t="shared" si="140"/>
        <v>-1.0535569344487925</v>
      </c>
      <c r="BX59" s="202">
        <f t="shared" si="141"/>
        <v>0.51478192922562016</v>
      </c>
      <c r="BY59" s="202">
        <f t="shared" si="142"/>
        <v>-3.8106058735198189</v>
      </c>
      <c r="BZ59" s="202">
        <f t="shared" si="143"/>
        <v>212.2965181030126</v>
      </c>
      <c r="CA59" s="202">
        <f t="shared" si="144"/>
        <v>4.1990865009083649</v>
      </c>
      <c r="CB59" s="202">
        <f t="shared" si="145"/>
        <v>3.4351683460092488</v>
      </c>
      <c r="CC59" s="202">
        <f t="shared" si="146"/>
        <v>1.744028452238183</v>
      </c>
      <c r="CD59" s="202">
        <f t="shared" si="147"/>
        <v>4.9968191930176715</v>
      </c>
      <c r="CE59" s="202">
        <f t="shared" si="148"/>
        <v>0.47976091005621413</v>
      </c>
      <c r="CF59" s="202">
        <f t="shared" si="149"/>
        <v>0.50180476993268996</v>
      </c>
      <c r="CG59" s="202">
        <f t="shared" si="150"/>
        <v>0.47236968915393618</v>
      </c>
    </row>
    <row r="60" spans="1:85" x14ac:dyDescent="0.25">
      <c r="A60" s="198">
        <v>2018</v>
      </c>
      <c r="B60" s="193">
        <f>'Adj PDB'!B17</f>
        <v>10425851.9</v>
      </c>
      <c r="C60" s="193">
        <f>'Adj PDB'!C17</f>
        <v>5651456.2682671007</v>
      </c>
      <c r="D60" s="193">
        <f>'Adj PDB'!D17</f>
        <v>122969.84338636999</v>
      </c>
      <c r="E60" s="193">
        <f>'Adj PDB'!E17</f>
        <v>828876.59278916998</v>
      </c>
      <c r="F60" s="193">
        <f>'Adj PDB'!F17</f>
        <v>829484.09534647106</v>
      </c>
      <c r="G60" s="193">
        <f>'Adj PDB'!G17</f>
        <v>64554.568398787334</v>
      </c>
      <c r="H60" s="193">
        <f>'Adj PDB'!H17</f>
        <v>2366811.7753198682</v>
      </c>
      <c r="I60" s="193">
        <f>'Adj PDB'!I17</f>
        <v>183459.81245262909</v>
      </c>
      <c r="J60" s="193">
        <f>'Adj PDB'!J17</f>
        <v>2286394.8930979902</v>
      </c>
      <c r="K60" s="193">
        <f>'Adj PDB'!K17</f>
        <v>2203269.94029909</v>
      </c>
      <c r="L60" s="193">
        <f>'Adj PDB'!L17</f>
        <v>197369.63504602</v>
      </c>
      <c r="M60" s="192"/>
      <c r="N60" s="193">
        <f>'Adj PDB'!N17</f>
        <v>97744.356194669992</v>
      </c>
      <c r="O60" s="193">
        <f>'Adj PDB'!O17</f>
        <v>10425851.899999985</v>
      </c>
      <c r="P60" s="193">
        <f>'Adj PDB'!P17</f>
        <v>10047612.955960397</v>
      </c>
      <c r="Q60" s="193">
        <f>'Adj PDB'!Q17</f>
        <v>5774426.1116534704</v>
      </c>
      <c r="R60" s="193">
        <f>'Adj PDB'!R17</f>
        <v>6603302.7044426408</v>
      </c>
      <c r="S60" s="193">
        <f>'Adj PDB'!S17</f>
        <v>3444310.2515177559</v>
      </c>
      <c r="T60" s="193">
        <f>'Adj PDB'!T17</f>
        <v>894038.66374525835</v>
      </c>
      <c r="U60" s="193">
        <f>'Adj PDB'!U17</f>
        <v>2550271.5877724974</v>
      </c>
      <c r="V60" s="189"/>
      <c r="X60" s="197" t="s">
        <v>87</v>
      </c>
      <c r="Y60" s="201">
        <f t="shared" si="197"/>
        <v>2818812.7</v>
      </c>
      <c r="Z60" s="201">
        <f t="shared" si="198"/>
        <v>1512796.6861654001</v>
      </c>
      <c r="AA60" s="201">
        <f t="shared" si="198"/>
        <v>33238.356215400003</v>
      </c>
      <c r="AB60" s="201">
        <f t="shared" si="198"/>
        <v>207784.18797053999</v>
      </c>
      <c r="AC60" s="201">
        <f t="shared" si="198"/>
        <v>222527.176463949</v>
      </c>
      <c r="AD60" s="201">
        <f t="shared" si="198"/>
        <v>15653.7618256602</v>
      </c>
      <c r="AE60" s="201">
        <f t="shared" si="198"/>
        <v>634722.297080194</v>
      </c>
      <c r="AF60" s="201">
        <f t="shared" si="198"/>
        <v>44649.789845055398</v>
      </c>
      <c r="AG60" s="201">
        <f t="shared" si="198"/>
        <v>603451.13308702002</v>
      </c>
      <c r="AH60" s="201">
        <f t="shared" si="198"/>
        <v>519921.78535601002</v>
      </c>
      <c r="AI60" s="201">
        <f t="shared" si="198"/>
        <v>35709.165561759997</v>
      </c>
      <c r="AJ60" s="201">
        <f>N63</f>
        <v>28201.93114103</v>
      </c>
      <c r="AK60" s="201">
        <f t="shared" si="190"/>
        <v>2818812.6999999988</v>
      </c>
      <c r="AL60" s="201">
        <f t="shared" si="191"/>
        <v>2671372.2555661984</v>
      </c>
      <c r="AM60" s="201">
        <f t="shared" si="192"/>
        <v>1546035.0423808</v>
      </c>
      <c r="AN60" s="201">
        <f t="shared" si="193"/>
        <v>1753819.23035134</v>
      </c>
      <c r="AO60" s="201">
        <f t="shared" si="194"/>
        <v>917553.02521485859</v>
      </c>
      <c r="AP60" s="201">
        <f t="shared" si="195"/>
        <v>238180.93828960921</v>
      </c>
      <c r="AQ60" s="201">
        <f t="shared" si="196"/>
        <v>679372.08692524943</v>
      </c>
      <c r="AS60" s="197" t="s">
        <v>87</v>
      </c>
      <c r="AT60" s="202">
        <f t="shared" si="178"/>
        <v>5.0098307504562882</v>
      </c>
      <c r="AU60" s="202">
        <f t="shared" si="160"/>
        <v>5.0065339511353102</v>
      </c>
      <c r="AV60" s="202">
        <f t="shared" si="161"/>
        <v>7.4015908711637906</v>
      </c>
      <c r="AW60" s="202">
        <f t="shared" si="162"/>
        <v>0.99636124194898912</v>
      </c>
      <c r="AX60" s="202">
        <f t="shared" si="163"/>
        <v>3.0112700753355739</v>
      </c>
      <c r="AY60" s="202">
        <f t="shared" si="164"/>
        <v>-11.118939728834121</v>
      </c>
      <c r="AZ60" s="202">
        <f t="shared" si="165"/>
        <v>6.1271628546521555</v>
      </c>
      <c r="BA60" s="202">
        <f t="shared" si="166"/>
        <v>-8.4304586168697426</v>
      </c>
      <c r="BB60" s="202">
        <f t="shared" si="167"/>
        <v>0.88022674378814258</v>
      </c>
      <c r="BC60" s="202">
        <f t="shared" si="168"/>
        <v>-8.5099988292045339</v>
      </c>
      <c r="BD60" s="202">
        <f t="shared" si="169"/>
        <v>-21.549963727286084</v>
      </c>
      <c r="BE60" s="202">
        <f t="shared" si="170"/>
        <v>-44.797035405963904</v>
      </c>
      <c r="BF60" s="202">
        <f t="shared" si="171"/>
        <v>5.0098307504566861</v>
      </c>
      <c r="BG60" s="202">
        <f t="shared" si="172"/>
        <v>4.4392920018457147</v>
      </c>
      <c r="BH60" s="202">
        <f t="shared" si="173"/>
        <v>5.056901395641205</v>
      </c>
      <c r="BI60" s="202">
        <f t="shared" si="174"/>
        <v>4.5588586895657528</v>
      </c>
      <c r="BJ60" s="202">
        <f t="shared" si="175"/>
        <v>4.2115103642343001</v>
      </c>
      <c r="BK60" s="202">
        <f t="shared" si="176"/>
        <v>1.9460932939650206</v>
      </c>
      <c r="BL60" s="202">
        <f t="shared" si="177"/>
        <v>5.0297665244950736</v>
      </c>
      <c r="BN60" s="197" t="s">
        <v>87</v>
      </c>
      <c r="BO60" s="202">
        <f t="shared" si="151"/>
        <v>3.0488473390555555</v>
      </c>
      <c r="BP60" s="202">
        <f t="shared" si="133"/>
        <v>3.0806991326680873</v>
      </c>
      <c r="BQ60" s="202">
        <f t="shared" si="134"/>
        <v>-5.224005683334255</v>
      </c>
      <c r="BR60" s="202">
        <f t="shared" si="135"/>
        <v>-0.80541436187839111</v>
      </c>
      <c r="BS60" s="202">
        <f t="shared" si="136"/>
        <v>8.4346239094057296</v>
      </c>
      <c r="BT60" s="202">
        <f t="shared" si="137"/>
        <v>28.015522609184075</v>
      </c>
      <c r="BU60" s="202">
        <f t="shared" si="138"/>
        <v>3.7347896859727996</v>
      </c>
      <c r="BV60" s="202">
        <f t="shared" si="139"/>
        <v>22.46700210348402</v>
      </c>
      <c r="BW60" s="202">
        <f t="shared" si="140"/>
        <v>11.369021663083757</v>
      </c>
      <c r="BX60" s="202">
        <f t="shared" si="141"/>
        <v>4.9500753486754689</v>
      </c>
      <c r="BY60" s="202">
        <f t="shared" si="142"/>
        <v>-39.659623577598424</v>
      </c>
      <c r="BZ60" s="202">
        <f t="shared" si="143"/>
        <v>-45.644431117129038</v>
      </c>
      <c r="CA60" s="202">
        <f t="shared" si="144"/>
        <v>3.0488473390559108</v>
      </c>
      <c r="CB60" s="202">
        <f t="shared" si="145"/>
        <v>3.6258565400670193</v>
      </c>
      <c r="CC60" s="202">
        <f t="shared" si="146"/>
        <v>2.8868758095107978</v>
      </c>
      <c r="CD60" s="202">
        <f t="shared" si="147"/>
        <v>2.4351400302704604</v>
      </c>
      <c r="CE60" s="202">
        <f t="shared" si="148"/>
        <v>5.9805769360859529</v>
      </c>
      <c r="CF60" s="202">
        <f t="shared" si="149"/>
        <v>9.535751383346593</v>
      </c>
      <c r="CG60" s="202">
        <f t="shared" si="150"/>
        <v>4.7881914759963848</v>
      </c>
    </row>
    <row r="61" spans="1:85" x14ac:dyDescent="0.25">
      <c r="A61" s="197" t="s">
        <v>85</v>
      </c>
      <c r="B61" s="192">
        <f>'Adj PDB'!B18</f>
        <v>2625180.5</v>
      </c>
      <c r="C61" s="192">
        <f>'Adj PDB'!C18</f>
        <v>1442549.4780592001</v>
      </c>
      <c r="D61" s="192">
        <f>'Adj PDB'!D18</f>
        <v>34348.256663779997</v>
      </c>
      <c r="E61" s="192">
        <f>'Adj PDB'!E18</f>
        <v>153748.37864504001</v>
      </c>
      <c r="F61" s="192">
        <f>'Adj PDB'!F18</f>
        <v>207302.223862037</v>
      </c>
      <c r="G61" s="192">
        <f>'Adj PDB'!G18</f>
        <v>9057.9139272228294</v>
      </c>
      <c r="H61" s="192">
        <f>'Adj PDB'!H18</f>
        <v>618266.08016656095</v>
      </c>
      <c r="I61" s="192">
        <f>'Adj PDB'!I18</f>
        <v>27014.668892299</v>
      </c>
      <c r="J61" s="192">
        <f>'Adj PDB'!J18</f>
        <v>547617.74903684005</v>
      </c>
      <c r="K61" s="192">
        <f>'Adj PDB'!K18</f>
        <v>492861.98950040003</v>
      </c>
      <c r="L61" s="192">
        <f>'Adj PDB'!L18</f>
        <v>61523.990657540002</v>
      </c>
      <c r="M61" s="192"/>
      <c r="N61" s="192">
        <f>'Adj PDB'!N18</f>
        <v>16613.749589890002</v>
      </c>
      <c r="O61" s="192">
        <f>'Adj PDB'!O18</f>
        <v>2625180.5000000098</v>
      </c>
      <c r="P61" s="192">
        <f>'Adj PDB'!P18</f>
        <v>2492287.0002161399</v>
      </c>
      <c r="Q61" s="192">
        <f>'Adj PDB'!Q18</f>
        <v>1476897.7347229801</v>
      </c>
      <c r="R61" s="192">
        <f>'Adj PDB'!R18</f>
        <v>1630646.1133680202</v>
      </c>
      <c r="S61" s="192">
        <f>'Adj PDB'!S18</f>
        <v>861640.88684811979</v>
      </c>
      <c r="T61" s="192">
        <f>'Adj PDB'!T18</f>
        <v>216360.13778925984</v>
      </c>
      <c r="U61" s="192">
        <f>'Adj PDB'!U18</f>
        <v>645280.74905885989</v>
      </c>
      <c r="V61" s="188"/>
      <c r="X61" s="197" t="s">
        <v>88</v>
      </c>
      <c r="Y61" s="201">
        <f t="shared" si="197"/>
        <v>2769748.1</v>
      </c>
      <c r="Z61" s="201">
        <f t="shared" si="198"/>
        <v>1513468.4874780001</v>
      </c>
      <c r="AA61" s="201">
        <f t="shared" si="198"/>
        <v>33370.358404049999</v>
      </c>
      <c r="AB61" s="201">
        <f t="shared" si="198"/>
        <v>284959.12647899002</v>
      </c>
      <c r="AC61" s="201">
        <f t="shared" si="198"/>
        <v>211083.84766361699</v>
      </c>
      <c r="AD61" s="201">
        <f t="shared" si="198"/>
        <v>27290.270177812599</v>
      </c>
      <c r="AE61" s="201">
        <f t="shared" si="198"/>
        <v>632542.28011106397</v>
      </c>
      <c r="AF61" s="201">
        <f t="shared" si="198"/>
        <v>81779.112491025095</v>
      </c>
      <c r="AG61" s="201">
        <f t="shared" si="198"/>
        <v>582571.09203777998</v>
      </c>
      <c r="AH61" s="201">
        <f t="shared" si="198"/>
        <v>538061.27339661901</v>
      </c>
      <c r="AI61" s="201">
        <f t="shared" si="198"/>
        <v>-26458.870407769999</v>
      </c>
      <c r="AJ61" s="201">
        <f>N64</f>
        <v>-32796.331037950004</v>
      </c>
      <c r="AK61" s="201">
        <f t="shared" si="190"/>
        <v>2769748.0999999996</v>
      </c>
      <c r="AL61" s="201">
        <f t="shared" si="191"/>
        <v>2784493.4828045592</v>
      </c>
      <c r="AM61" s="201">
        <f t="shared" si="192"/>
        <v>1546838.8458820502</v>
      </c>
      <c r="AN61" s="201">
        <f t="shared" si="193"/>
        <v>1831797.9723610403</v>
      </c>
      <c r="AO61" s="201">
        <f t="shared" si="194"/>
        <v>952695.51044351864</v>
      </c>
      <c r="AP61" s="201">
        <f t="shared" si="195"/>
        <v>238374.1178414296</v>
      </c>
      <c r="AQ61" s="201">
        <f t="shared" si="196"/>
        <v>714321.39260208909</v>
      </c>
      <c r="AS61" s="197" t="s">
        <v>88</v>
      </c>
      <c r="AT61" s="202">
        <f t="shared" si="178"/>
        <v>4.9556652717787983</v>
      </c>
      <c r="AU61" s="202">
        <f t="shared" si="160"/>
        <v>4.9672870217863903</v>
      </c>
      <c r="AV61" s="202">
        <f t="shared" si="161"/>
        <v>3.5297969086274747</v>
      </c>
      <c r="AW61" s="202">
        <f t="shared" si="162"/>
        <v>0.50046241180740481</v>
      </c>
      <c r="AX61" s="202">
        <f t="shared" si="163"/>
        <v>-1.3762899528073831</v>
      </c>
      <c r="AY61" s="202">
        <f t="shared" si="164"/>
        <v>11.70529988211652</v>
      </c>
      <c r="AZ61" s="202">
        <f t="shared" si="165"/>
        <v>4.1108835558272006</v>
      </c>
      <c r="BA61" s="202">
        <f t="shared" si="166"/>
        <v>17.920299926167075</v>
      </c>
      <c r="BB61" s="202">
        <f t="shared" si="167"/>
        <v>-0.61309602068062929</v>
      </c>
      <c r="BC61" s="202">
        <f t="shared" si="168"/>
        <v>-8.1013882595775328</v>
      </c>
      <c r="BD61" s="202">
        <f t="shared" si="169"/>
        <v>-1707.0614571287783</v>
      </c>
      <c r="BE61" s="202">
        <f t="shared" si="170"/>
        <v>-9.7636933568577291</v>
      </c>
      <c r="BF61" s="202">
        <f t="shared" si="171"/>
        <v>4.9556652717788268</v>
      </c>
      <c r="BG61" s="202">
        <f t="shared" si="172"/>
        <v>4.1711875851765399</v>
      </c>
      <c r="BH61" s="202">
        <f t="shared" si="173"/>
        <v>4.9358545011948678</v>
      </c>
      <c r="BI61" s="202">
        <f t="shared" si="174"/>
        <v>4.2203350908602886</v>
      </c>
      <c r="BJ61" s="202">
        <f t="shared" si="175"/>
        <v>4.0768192088891624</v>
      </c>
      <c r="BK61" s="202">
        <f t="shared" si="176"/>
        <v>-3.6061466972554967E-2</v>
      </c>
      <c r="BL61" s="202">
        <f t="shared" si="177"/>
        <v>5.5256789611129733</v>
      </c>
      <c r="BN61" s="197" t="s">
        <v>88</v>
      </c>
      <c r="BO61" s="202">
        <f t="shared" si="151"/>
        <v>-1.7406122797729751</v>
      </c>
      <c r="BP61" s="202">
        <f t="shared" si="133"/>
        <v>4.4407904825789046E-2</v>
      </c>
      <c r="BQ61" s="202">
        <f t="shared" si="134"/>
        <v>0.39713813702024936</v>
      </c>
      <c r="BR61" s="202">
        <f t="shared" si="135"/>
        <v>37.141872662318264</v>
      </c>
      <c r="BS61" s="202">
        <f t="shared" si="136"/>
        <v>-5.142441018742673</v>
      </c>
      <c r="BT61" s="202">
        <f t="shared" si="137"/>
        <v>74.336817448425876</v>
      </c>
      <c r="BU61" s="202">
        <f t="shared" si="138"/>
        <v>-0.34345996338215912</v>
      </c>
      <c r="BV61" s="202">
        <f t="shared" si="139"/>
        <v>83.15676910197476</v>
      </c>
      <c r="BW61" s="202">
        <f t="shared" si="140"/>
        <v>-3.4601047051525029</v>
      </c>
      <c r="BX61" s="202">
        <f t="shared" si="141"/>
        <v>3.4888878580435261</v>
      </c>
      <c r="BY61" s="202">
        <f t="shared" si="142"/>
        <v>-174.0954597833115</v>
      </c>
      <c r="BZ61" s="202">
        <f t="shared" si="143"/>
        <v>-216.29108259978614</v>
      </c>
      <c r="CA61" s="202">
        <f t="shared" si="144"/>
        <v>-1.7406122797729466</v>
      </c>
      <c r="CB61" s="202">
        <f t="shared" si="145"/>
        <v>4.2345737102965018</v>
      </c>
      <c r="CC61" s="202">
        <f t="shared" si="146"/>
        <v>5.1991286045648621E-2</v>
      </c>
      <c r="CD61" s="202">
        <f t="shared" si="147"/>
        <v>4.446224597165525</v>
      </c>
      <c r="CE61" s="202">
        <f t="shared" si="148"/>
        <v>3.8300222726017381</v>
      </c>
      <c r="CF61" s="202">
        <f t="shared" si="149"/>
        <v>8.1106218326127077E-2</v>
      </c>
      <c r="CG61" s="202">
        <f t="shared" si="150"/>
        <v>5.1443540806946686</v>
      </c>
    </row>
    <row r="62" spans="1:85" x14ac:dyDescent="0.25">
      <c r="A62" s="197" t="s">
        <v>86</v>
      </c>
      <c r="B62" s="192">
        <f>'Adj PDB'!B19</f>
        <v>2735414.1</v>
      </c>
      <c r="C62" s="192">
        <f>'Adj PDB'!C19</f>
        <v>1467584.8135434</v>
      </c>
      <c r="D62" s="192">
        <f>'Adj PDB'!D19</f>
        <v>35070.43788361</v>
      </c>
      <c r="E62" s="192">
        <f>'Adj PDB'!E19</f>
        <v>209471.29990397999</v>
      </c>
      <c r="F62" s="192">
        <f>'Adj PDB'!F19</f>
        <v>205217.82475112801</v>
      </c>
      <c r="G62" s="192">
        <f>'Adj PDB'!G19</f>
        <v>12228.018529791299</v>
      </c>
      <c r="H62" s="192">
        <f>'Adj PDB'!H19</f>
        <v>611870.23080842302</v>
      </c>
      <c r="I62" s="192">
        <f>'Adj PDB'!I19</f>
        <v>36458.628918936498</v>
      </c>
      <c r="J62" s="192">
        <f>'Adj PDB'!J19</f>
        <v>541848.28426759003</v>
      </c>
      <c r="K62" s="192">
        <f>'Adj PDB'!K19</f>
        <v>495399.15395836998</v>
      </c>
      <c r="L62" s="192">
        <f>'Adj PDB'!L19</f>
        <v>59179.553855919999</v>
      </c>
      <c r="M62" s="192"/>
      <c r="N62" s="192">
        <f>'Adj PDB'!N19</f>
        <v>51884.161495580003</v>
      </c>
      <c r="O62" s="192">
        <f>'Adj PDB'!O19</f>
        <v>2735414.0999999889</v>
      </c>
      <c r="P62" s="192">
        <f>'Adj PDB'!P19</f>
        <v>2577901.2543392684</v>
      </c>
      <c r="Q62" s="192">
        <f>'Adj PDB'!Q19</f>
        <v>1502655.2514270099</v>
      </c>
      <c r="R62" s="192">
        <f>'Adj PDB'!R19</f>
        <v>1712126.5513309899</v>
      </c>
      <c r="S62" s="192">
        <f>'Adj PDB'!S19</f>
        <v>865774.70300827874</v>
      </c>
      <c r="T62" s="192">
        <f>'Adj PDB'!T19</f>
        <v>217445.8432809193</v>
      </c>
      <c r="U62" s="192">
        <f>'Adj PDB'!U19</f>
        <v>648328.85972735949</v>
      </c>
      <c r="V62" s="188"/>
      <c r="X62" s="197" t="s">
        <v>89</v>
      </c>
      <c r="Y62" s="201">
        <f t="shared" ref="Y62:AI62" si="199">B66</f>
        <v>2703033</v>
      </c>
      <c r="Z62" s="201">
        <f t="shared" si="199"/>
        <v>1483329.2327624999</v>
      </c>
      <c r="AA62" s="201">
        <f t="shared" si="199"/>
        <v>32635.156039580001</v>
      </c>
      <c r="AB62" s="201">
        <f t="shared" si="199"/>
        <v>159592.51031683001</v>
      </c>
      <c r="AC62" s="201">
        <f t="shared" si="199"/>
        <v>205011.42213276299</v>
      </c>
      <c r="AD62" s="201">
        <f t="shared" si="199"/>
        <v>8198.7025032762904</v>
      </c>
      <c r="AE62" s="201">
        <f t="shared" si="199"/>
        <v>637616.50409926602</v>
      </c>
      <c r="AF62" s="201">
        <f t="shared" si="199"/>
        <v>25499.203770723601</v>
      </c>
      <c r="AG62" s="201">
        <f t="shared" si="199"/>
        <v>548558.54644357006</v>
      </c>
      <c r="AH62" s="201">
        <f t="shared" si="199"/>
        <v>466058.32163174998</v>
      </c>
      <c r="AI62" s="201">
        <f t="shared" si="199"/>
        <v>50546.325019770004</v>
      </c>
      <c r="AJ62" s="201">
        <f>N66</f>
        <v>18103.718543480001</v>
      </c>
      <c r="AK62" s="201">
        <f t="shared" ref="AK62:AK65" si="200">O66</f>
        <v>2703033.0000000088</v>
      </c>
      <c r="AL62" s="201">
        <f t="shared" ref="AL62:AL65" si="201">P66</f>
        <v>2551882.731624939</v>
      </c>
      <c r="AM62" s="201">
        <f t="shared" ref="AM62:AM65" si="202">Q66</f>
        <v>1515964.3888020799</v>
      </c>
      <c r="AN62" s="201">
        <f t="shared" ref="AN62:AN65" si="203">R66</f>
        <v>1675556.8991189101</v>
      </c>
      <c r="AO62" s="201">
        <f t="shared" ref="AO62:AO65" si="204">S66</f>
        <v>876325.83250602894</v>
      </c>
      <c r="AP62" s="201">
        <f t="shared" ref="AP62:AP65" si="205">T66</f>
        <v>213210.12463603928</v>
      </c>
      <c r="AQ62" s="201">
        <f t="shared" ref="AQ62:AQ65" si="206">U66</f>
        <v>663115.70786998956</v>
      </c>
      <c r="AS62" s="197" t="s">
        <v>89</v>
      </c>
      <c r="AT62" s="202">
        <f t="shared" si="178"/>
        <v>2.9656056031194709</v>
      </c>
      <c r="AU62" s="202">
        <f t="shared" si="160"/>
        <v>2.8269224261316026</v>
      </c>
      <c r="AV62" s="202">
        <f t="shared" si="161"/>
        <v>-4.9874456248792711</v>
      </c>
      <c r="AW62" s="202">
        <f t="shared" si="162"/>
        <v>3.8011013340715607</v>
      </c>
      <c r="AX62" s="202">
        <f t="shared" si="163"/>
        <v>-1.1050541024579559</v>
      </c>
      <c r="AY62" s="202">
        <f t="shared" si="164"/>
        <v>-9.4857539037134018</v>
      </c>
      <c r="AZ62" s="202">
        <f t="shared" si="165"/>
        <v>3.1297890266747288</v>
      </c>
      <c r="BA62" s="202">
        <f t="shared" si="166"/>
        <v>-5.6097860300164797</v>
      </c>
      <c r="BB62" s="202">
        <f t="shared" si="167"/>
        <v>0.17179819470510438</v>
      </c>
      <c r="BC62" s="202">
        <f t="shared" si="168"/>
        <v>-5.4383718849611853</v>
      </c>
      <c r="BD62" s="202">
        <f t="shared" si="169"/>
        <v>-17.842902452272327</v>
      </c>
      <c r="BE62" s="202">
        <f t="shared" si="170"/>
        <v>8.9682882574364271</v>
      </c>
      <c r="BF62" s="202">
        <f t="shared" si="171"/>
        <v>2.9656056031194282</v>
      </c>
      <c r="BG62" s="202">
        <f t="shared" si="172"/>
        <v>2.391206606768435</v>
      </c>
      <c r="BH62" s="202">
        <f t="shared" si="173"/>
        <v>2.6451834247296375</v>
      </c>
      <c r="BI62" s="202">
        <f t="shared" si="174"/>
        <v>2.7541712075177998</v>
      </c>
      <c r="BJ62" s="202">
        <f t="shared" si="175"/>
        <v>1.7043000027107098</v>
      </c>
      <c r="BK62" s="202">
        <f t="shared" si="176"/>
        <v>-1.4559119740849695</v>
      </c>
      <c r="BL62" s="202">
        <f t="shared" si="177"/>
        <v>2.7639068478552815</v>
      </c>
      <c r="BN62" s="197" t="s">
        <v>89</v>
      </c>
      <c r="BO62" s="202">
        <f t="shared" si="151"/>
        <v>-2.4087064090774248</v>
      </c>
      <c r="BP62" s="202">
        <f t="shared" si="133"/>
        <v>-1.9914028580617043</v>
      </c>
      <c r="BQ62" s="202">
        <f t="shared" si="134"/>
        <v>-2.2031599288450252</v>
      </c>
      <c r="BR62" s="202">
        <f t="shared" si="135"/>
        <v>-43.994595895633914</v>
      </c>
      <c r="BS62" s="202">
        <f t="shared" si="136"/>
        <v>-2.8767836090097205</v>
      </c>
      <c r="BT62" s="202">
        <f t="shared" si="137"/>
        <v>-69.957415409020172</v>
      </c>
      <c r="BU62" s="202">
        <f t="shared" si="138"/>
        <v>0.80219522832705081</v>
      </c>
      <c r="BV62" s="202">
        <f t="shared" si="139"/>
        <v>-68.819417337743758</v>
      </c>
      <c r="BW62" s="202">
        <f t="shared" si="140"/>
        <v>-5.838351071495353</v>
      </c>
      <c r="BX62" s="202">
        <f t="shared" si="141"/>
        <v>-13.381924201743061</v>
      </c>
      <c r="BY62" s="202">
        <f t="shared" si="142"/>
        <v>-291.03735057762105</v>
      </c>
      <c r="BZ62" s="202">
        <f t="shared" si="143"/>
        <v>-155.20043849579221</v>
      </c>
      <c r="CA62" s="202">
        <f t="shared" si="144"/>
        <v>-2.4087064090770838</v>
      </c>
      <c r="CB62" s="202">
        <f t="shared" si="145"/>
        <v>-8.3537904691137328</v>
      </c>
      <c r="CC62" s="202">
        <f t="shared" si="146"/>
        <v>-1.9959711486534815</v>
      </c>
      <c r="CD62" s="202">
        <f t="shared" si="147"/>
        <v>-8.5293834581958805</v>
      </c>
      <c r="CE62" s="202">
        <f t="shared" si="148"/>
        <v>-8.0161685554639064</v>
      </c>
      <c r="CF62" s="202">
        <f t="shared" si="149"/>
        <v>-10.556512356819638</v>
      </c>
      <c r="CG62" s="202">
        <f t="shared" si="150"/>
        <v>-7.1684378015854122</v>
      </c>
    </row>
    <row r="63" spans="1:85" x14ac:dyDescent="0.25">
      <c r="A63" s="197" t="s">
        <v>87</v>
      </c>
      <c r="B63" s="192">
        <f>'Adj PDB'!B20</f>
        <v>2818812.7</v>
      </c>
      <c r="C63" s="192">
        <f>'Adj PDB'!C20</f>
        <v>1512796.6861654001</v>
      </c>
      <c r="D63" s="192">
        <f>'Adj PDB'!D20</f>
        <v>33238.356215400003</v>
      </c>
      <c r="E63" s="192">
        <f>'Adj PDB'!E20</f>
        <v>207784.18797053999</v>
      </c>
      <c r="F63" s="192">
        <f>'Adj PDB'!F20</f>
        <v>222527.176463949</v>
      </c>
      <c r="G63" s="192">
        <f>'Adj PDB'!G20</f>
        <v>15653.7618256602</v>
      </c>
      <c r="H63" s="192">
        <f>'Adj PDB'!H20</f>
        <v>634722.297080194</v>
      </c>
      <c r="I63" s="192">
        <f>'Adj PDB'!I20</f>
        <v>44649.789845055398</v>
      </c>
      <c r="J63" s="192">
        <f>'Adj PDB'!J20</f>
        <v>603451.13308702002</v>
      </c>
      <c r="K63" s="192">
        <f>'Adj PDB'!K20</f>
        <v>519921.78535601002</v>
      </c>
      <c r="L63" s="192">
        <f>'Adj PDB'!L20</f>
        <v>35709.165561759997</v>
      </c>
      <c r="M63" s="192"/>
      <c r="N63" s="192">
        <f>'Adj PDB'!N20</f>
        <v>28201.93114103</v>
      </c>
      <c r="O63" s="192">
        <f>'Adj PDB'!O20</f>
        <v>2818812.6999999988</v>
      </c>
      <c r="P63" s="192">
        <f>'Adj PDB'!P20</f>
        <v>2671372.2555661984</v>
      </c>
      <c r="Q63" s="192">
        <f>'Adj PDB'!Q20</f>
        <v>1546035.0423808</v>
      </c>
      <c r="R63" s="192">
        <f>'Adj PDB'!R20</f>
        <v>1753819.23035134</v>
      </c>
      <c r="S63" s="192">
        <f>'Adj PDB'!S20</f>
        <v>917553.02521485859</v>
      </c>
      <c r="T63" s="192">
        <f>'Adj PDB'!T20</f>
        <v>238180.93828960921</v>
      </c>
      <c r="U63" s="192">
        <f>'Adj PDB'!U20</f>
        <v>679372.08692524943</v>
      </c>
      <c r="V63" s="188"/>
      <c r="X63" s="197" t="s">
        <v>90</v>
      </c>
      <c r="Y63" s="201">
        <f t="shared" ref="Y63:Y65" si="207">B67</f>
        <v>2589789.1</v>
      </c>
      <c r="Z63" s="201">
        <f t="shared" ref="Z63:AI65" si="208">C67</f>
        <v>1386530.1778062</v>
      </c>
      <c r="AA63" s="201">
        <f t="shared" si="208"/>
        <v>32340.49535913</v>
      </c>
      <c r="AB63" s="201">
        <f t="shared" si="208"/>
        <v>194973.88805981001</v>
      </c>
      <c r="AC63" s="201">
        <f t="shared" si="208"/>
        <v>165978.69702865099</v>
      </c>
      <c r="AD63" s="201">
        <f t="shared" si="208"/>
        <v>10983.071293798799</v>
      </c>
      <c r="AE63" s="201">
        <f t="shared" si="208"/>
        <v>576122.44417661102</v>
      </c>
      <c r="AF63" s="201">
        <f t="shared" si="208"/>
        <v>38122.927771008603</v>
      </c>
      <c r="AG63" s="201">
        <f t="shared" si="208"/>
        <v>474512.65320551</v>
      </c>
      <c r="AH63" s="201">
        <f t="shared" si="208"/>
        <v>392642.64749238</v>
      </c>
      <c r="AI63" s="201">
        <f t="shared" si="208"/>
        <v>66004.87</v>
      </c>
      <c r="AJ63" s="201">
        <f>N67</f>
        <v>36862.522791659998</v>
      </c>
      <c r="AK63" s="201">
        <f t="shared" si="200"/>
        <v>2589789.0999999992</v>
      </c>
      <c r="AL63" s="201">
        <f t="shared" si="201"/>
        <v>2405051.7014952092</v>
      </c>
      <c r="AM63" s="201">
        <f t="shared" si="202"/>
        <v>1418870.67316533</v>
      </c>
      <c r="AN63" s="201">
        <f t="shared" si="203"/>
        <v>1613844.56122514</v>
      </c>
      <c r="AO63" s="201">
        <f t="shared" si="204"/>
        <v>791207.14027006936</v>
      </c>
      <c r="AP63" s="201">
        <f t="shared" si="205"/>
        <v>176961.76832244979</v>
      </c>
      <c r="AQ63" s="201">
        <f t="shared" si="206"/>
        <v>614245.3719476196</v>
      </c>
      <c r="AS63" s="197" t="s">
        <v>90</v>
      </c>
      <c r="AT63" s="202">
        <f t="shared" si="178"/>
        <v>-5.3236912100438474</v>
      </c>
      <c r="AU63" s="202">
        <f t="shared" si="160"/>
        <v>-5.5229949907629674</v>
      </c>
      <c r="AV63" s="202">
        <f t="shared" si="161"/>
        <v>-7.7841700566727923</v>
      </c>
      <c r="AW63" s="202">
        <f t="shared" si="162"/>
        <v>-6.9209537778280321</v>
      </c>
      <c r="AX63" s="202">
        <f t="shared" si="163"/>
        <v>-19.120721004651102</v>
      </c>
      <c r="AY63" s="202">
        <f t="shared" si="164"/>
        <v>-10.181103610199955</v>
      </c>
      <c r="AZ63" s="202">
        <f t="shared" si="165"/>
        <v>-5.8423804316449264</v>
      </c>
      <c r="BA63" s="202">
        <f t="shared" si="166"/>
        <v>4.5648969843944798</v>
      </c>
      <c r="BB63" s="202">
        <f t="shared" si="167"/>
        <v>-12.427026718945285</v>
      </c>
      <c r="BC63" s="202">
        <f t="shared" si="168"/>
        <v>-20.742164302247673</v>
      </c>
      <c r="BD63" s="202">
        <f t="shared" si="169"/>
        <v>11.533233523012143</v>
      </c>
      <c r="BE63" s="202">
        <f t="shared" si="170"/>
        <v>-28.952262638377022</v>
      </c>
      <c r="BF63" s="202">
        <f t="shared" si="171"/>
        <v>-5.3236912100434921</v>
      </c>
      <c r="BG63" s="202">
        <f t="shared" si="172"/>
        <v>-6.7050494099845395</v>
      </c>
      <c r="BH63" s="202">
        <f t="shared" si="173"/>
        <v>-5.5757685059239748</v>
      </c>
      <c r="BI63" s="202">
        <f t="shared" si="174"/>
        <v>-5.7403461227469705</v>
      </c>
      <c r="BJ63" s="202">
        <f t="shared" si="175"/>
        <v>-8.6128137584884428</v>
      </c>
      <c r="BK63" s="202">
        <f t="shared" si="176"/>
        <v>-18.618003613050433</v>
      </c>
      <c r="BL63" s="202">
        <f t="shared" si="177"/>
        <v>-5.2571295058611156</v>
      </c>
      <c r="BN63" s="197" t="s">
        <v>90</v>
      </c>
      <c r="BO63" s="202">
        <f t="shared" si="151"/>
        <v>-4.1895122997018461</v>
      </c>
      <c r="BP63" s="202">
        <f t="shared" si="133"/>
        <v>-6.5257970259255842</v>
      </c>
      <c r="BQ63" s="202">
        <f t="shared" si="134"/>
        <v>-0.90289343213997597</v>
      </c>
      <c r="BR63" s="202">
        <f t="shared" si="135"/>
        <v>22.169823428893594</v>
      </c>
      <c r="BS63" s="202">
        <f t="shared" si="136"/>
        <v>-19.039292883317913</v>
      </c>
      <c r="BT63" s="202">
        <f t="shared" si="137"/>
        <v>33.961090665380823</v>
      </c>
      <c r="BU63" s="202">
        <f t="shared" si="138"/>
        <v>-9.6443645243350602</v>
      </c>
      <c r="BV63" s="202">
        <f t="shared" si="139"/>
        <v>49.506345820800391</v>
      </c>
      <c r="BW63" s="202">
        <f t="shared" si="140"/>
        <v>-13.498266268590015</v>
      </c>
      <c r="BX63" s="202">
        <f t="shared" si="141"/>
        <v>-15.752465031056445</v>
      </c>
      <c r="BY63" s="202">
        <f t="shared" si="142"/>
        <v>30.582925611671584</v>
      </c>
      <c r="BZ63" s="202">
        <f t="shared" si="143"/>
        <v>103.61851463348074</v>
      </c>
      <c r="CA63" s="202">
        <f t="shared" si="144"/>
        <v>-4.1895122997022014</v>
      </c>
      <c r="CB63" s="202">
        <f t="shared" si="145"/>
        <v>-5.7538314088686064</v>
      </c>
      <c r="CC63" s="202">
        <f t="shared" si="146"/>
        <v>-6.4047491058463351</v>
      </c>
      <c r="CD63" s="202">
        <f t="shared" si="147"/>
        <v>-3.6830941358196441</v>
      </c>
      <c r="CE63" s="202">
        <f t="shared" si="148"/>
        <v>-9.7131328415306086</v>
      </c>
      <c r="CF63" s="202">
        <f t="shared" si="149"/>
        <v>-17.001235928859998</v>
      </c>
      <c r="CG63" s="202">
        <f t="shared" si="150"/>
        <v>-7.3698052002639969</v>
      </c>
    </row>
    <row r="64" spans="1:85" x14ac:dyDescent="0.25">
      <c r="A64" s="197" t="s">
        <v>88</v>
      </c>
      <c r="B64" s="192">
        <f>'Adj PDB'!B21</f>
        <v>2769748.1</v>
      </c>
      <c r="C64" s="192">
        <f>'Adj PDB'!C21</f>
        <v>1513468.4874780001</v>
      </c>
      <c r="D64" s="192">
        <f>'Adj PDB'!D21</f>
        <v>33370.358404049999</v>
      </c>
      <c r="E64" s="192">
        <f>'Adj PDB'!E21</f>
        <v>284959.12647899002</v>
      </c>
      <c r="F64" s="192">
        <f>'Adj PDB'!F21</f>
        <v>211083.84766361699</v>
      </c>
      <c r="G64" s="192">
        <f>'Adj PDB'!G21</f>
        <v>27290.270177812599</v>
      </c>
      <c r="H64" s="192">
        <f>'Adj PDB'!H21</f>
        <v>632542.28011106397</v>
      </c>
      <c r="I64" s="192">
        <f>'Adj PDB'!I21</f>
        <v>81779.112491025095</v>
      </c>
      <c r="J64" s="192">
        <f>'Adj PDB'!J21</f>
        <v>582571.09203777998</v>
      </c>
      <c r="K64" s="192">
        <f>'Adj PDB'!K21</f>
        <v>538061.27339661901</v>
      </c>
      <c r="L64" s="192">
        <f>'Adj PDB'!L21</f>
        <v>-26458.870407769999</v>
      </c>
      <c r="M64" s="192"/>
      <c r="N64" s="192">
        <f>'Adj PDB'!N21</f>
        <v>-32796.331037950004</v>
      </c>
      <c r="O64" s="192">
        <f>'Adj PDB'!O21</f>
        <v>2769748.0999999996</v>
      </c>
      <c r="P64" s="192">
        <f>'Adj PDB'!P21</f>
        <v>2784493.4828045592</v>
      </c>
      <c r="Q64" s="192">
        <f>'Adj PDB'!Q21</f>
        <v>1546838.8458820502</v>
      </c>
      <c r="R64" s="192">
        <f>'Adj PDB'!R21</f>
        <v>1831797.9723610403</v>
      </c>
      <c r="S64" s="192">
        <f>'Adj PDB'!S21</f>
        <v>952695.51044351864</v>
      </c>
      <c r="T64" s="192">
        <f>'Adj PDB'!T21</f>
        <v>238374.1178414296</v>
      </c>
      <c r="U64" s="192">
        <f>'Adj PDB'!U21</f>
        <v>714321.39260208909</v>
      </c>
      <c r="V64" s="188"/>
      <c r="X64" s="197" t="s">
        <v>91</v>
      </c>
      <c r="Y64" s="201">
        <f t="shared" si="207"/>
        <v>2720491.9</v>
      </c>
      <c r="Z64" s="201">
        <f t="shared" si="208"/>
        <v>1451572.6760080999</v>
      </c>
      <c r="AA64" s="201">
        <f t="shared" si="208"/>
        <v>32600.181887139999</v>
      </c>
      <c r="AB64" s="201">
        <f t="shared" si="208"/>
        <v>228134.79462982001</v>
      </c>
      <c r="AC64" s="201">
        <f t="shared" si="208"/>
        <v>197785.254845155</v>
      </c>
      <c r="AD64" s="201">
        <f t="shared" si="208"/>
        <v>18576.762867464498</v>
      </c>
      <c r="AE64" s="201">
        <f t="shared" si="208"/>
        <v>586263.12941966404</v>
      </c>
      <c r="AF64" s="201">
        <f t="shared" si="208"/>
        <v>55064.120637775603</v>
      </c>
      <c r="AG64" s="201">
        <f t="shared" si="208"/>
        <v>524767.87987799</v>
      </c>
      <c r="AH64" s="201">
        <f t="shared" si="208"/>
        <v>392576.99141650001</v>
      </c>
      <c r="AI64" s="201">
        <f t="shared" si="208"/>
        <v>-7509.0660542699998</v>
      </c>
      <c r="AJ64" s="201">
        <f>N68</f>
        <v>25813.157297649999</v>
      </c>
      <c r="AK64" s="201">
        <f t="shared" si="200"/>
        <v>2720491.8999999887</v>
      </c>
      <c r="AL64" s="201">
        <f t="shared" si="201"/>
        <v>2569996.9202951193</v>
      </c>
      <c r="AM64" s="201">
        <f t="shared" si="202"/>
        <v>1484172.85789524</v>
      </c>
      <c r="AN64" s="201">
        <f t="shared" si="203"/>
        <v>1712307.6525250599</v>
      </c>
      <c r="AO64" s="201">
        <f t="shared" si="204"/>
        <v>857689.26777005917</v>
      </c>
      <c r="AP64" s="201">
        <f t="shared" si="205"/>
        <v>216362.0177126195</v>
      </c>
      <c r="AQ64" s="201">
        <f t="shared" si="206"/>
        <v>641327.25005743967</v>
      </c>
      <c r="AS64" s="197" t="s">
        <v>91</v>
      </c>
      <c r="AT64" s="202">
        <f t="shared" si="178"/>
        <v>-3.4880217475960791</v>
      </c>
      <c r="AU64" s="202">
        <f t="shared" si="160"/>
        <v>-4.0470745816140834</v>
      </c>
      <c r="AV64" s="202">
        <f t="shared" si="161"/>
        <v>-1.9199936486760549</v>
      </c>
      <c r="AW64" s="202">
        <f t="shared" si="162"/>
        <v>9.7941074621931108</v>
      </c>
      <c r="AX64" s="202">
        <f t="shared" si="163"/>
        <v>-11.118606730177234</v>
      </c>
      <c r="AY64" s="202">
        <f t="shared" si="164"/>
        <v>18.672834519641242</v>
      </c>
      <c r="AZ64" s="202">
        <f t="shared" si="165"/>
        <v>-7.6347038513454635</v>
      </c>
      <c r="BA64" s="202">
        <f t="shared" si="166"/>
        <v>23.324478858378114</v>
      </c>
      <c r="BB64" s="202">
        <f t="shared" si="167"/>
        <v>-13.038877366344025</v>
      </c>
      <c r="BC64" s="202">
        <f t="shared" si="168"/>
        <v>-24.493067520206381</v>
      </c>
      <c r="BD64" s="202">
        <f t="shared" si="169"/>
        <v>-121.02839967313955</v>
      </c>
      <c r="BE64" s="202">
        <f t="shared" si="170"/>
        <v>-8.4702491876687702</v>
      </c>
      <c r="BF64" s="202">
        <f t="shared" si="171"/>
        <v>-3.4880217475964201</v>
      </c>
      <c r="BG64" s="202">
        <f t="shared" si="172"/>
        <v>-3.7948786456042853</v>
      </c>
      <c r="BH64" s="202">
        <f t="shared" si="173"/>
        <v>-4.0013442638593801</v>
      </c>
      <c r="BI64" s="202">
        <f t="shared" si="174"/>
        <v>-2.3669245443251441</v>
      </c>
      <c r="BJ64" s="202">
        <f t="shared" si="175"/>
        <v>-6.5242831530942169</v>
      </c>
      <c r="BK64" s="202">
        <f t="shared" si="176"/>
        <v>-9.1606493507299973</v>
      </c>
      <c r="BL64" s="202">
        <f t="shared" si="177"/>
        <v>-5.5999999999993832</v>
      </c>
      <c r="BN64" s="197" t="s">
        <v>91</v>
      </c>
      <c r="BO64" s="202">
        <f t="shared" si="151"/>
        <v>5.0468511123164461</v>
      </c>
      <c r="BP64" s="202">
        <f t="shared" si="133"/>
        <v>4.6910265094129926</v>
      </c>
      <c r="BQ64" s="202">
        <f t="shared" si="134"/>
        <v>0.80297634629980053</v>
      </c>
      <c r="BR64" s="202">
        <f t="shared" si="135"/>
        <v>17.007870592311107</v>
      </c>
      <c r="BS64" s="202">
        <f t="shared" si="136"/>
        <v>19.163036212420437</v>
      </c>
      <c r="BT64" s="202">
        <f t="shared" si="137"/>
        <v>69.139964319026205</v>
      </c>
      <c r="BU64" s="202">
        <f t="shared" si="138"/>
        <v>1.7601614631670941</v>
      </c>
      <c r="BV64" s="202">
        <f t="shared" si="139"/>
        <v>44.438331097042067</v>
      </c>
      <c r="BW64" s="202">
        <f t="shared" si="140"/>
        <v>10.590913926738764</v>
      </c>
      <c r="BX64" s="202">
        <f t="shared" si="141"/>
        <v>-1.6721585466910938E-2</v>
      </c>
      <c r="BY64" s="202">
        <f t="shared" si="142"/>
        <v>-111.37653335923547</v>
      </c>
      <c r="BZ64" s="202">
        <f t="shared" si="143"/>
        <v>-29.974523329450136</v>
      </c>
      <c r="CA64" s="202">
        <f t="shared" si="144"/>
        <v>5.0468511123160482</v>
      </c>
      <c r="CB64" s="202">
        <f t="shared" si="145"/>
        <v>6.8582816201981984</v>
      </c>
      <c r="CC64" s="202">
        <f t="shared" si="146"/>
        <v>4.6024056994728539</v>
      </c>
      <c r="CD64" s="202">
        <f t="shared" si="147"/>
        <v>6.1011508583684417</v>
      </c>
      <c r="CE64" s="202">
        <f t="shared" si="148"/>
        <v>8.402619758625633</v>
      </c>
      <c r="CF64" s="202">
        <f t="shared" si="149"/>
        <v>22.264837068296472</v>
      </c>
      <c r="CG64" s="202">
        <f t="shared" si="150"/>
        <v>4.4089673844753747</v>
      </c>
    </row>
    <row r="65" spans="1:85" x14ac:dyDescent="0.25">
      <c r="A65" s="198">
        <v>2019</v>
      </c>
      <c r="B65" s="193">
        <f>'Adj PDB'!B22</f>
        <v>10949155.4</v>
      </c>
      <c r="C65" s="193">
        <f>'Adj PDB'!C22</f>
        <v>5936399.4652460003</v>
      </c>
      <c r="D65" s="193">
        <f>'Adj PDB'!D22</f>
        <v>136027.40916683999</v>
      </c>
      <c r="E65" s="193">
        <f>'Adj PDB'!E22</f>
        <v>855962.99299854995</v>
      </c>
      <c r="F65" s="193">
        <f>'Adj PDB'!F22</f>
        <v>846131.07274073106</v>
      </c>
      <c r="G65" s="193">
        <f>'Adj PDB'!G22</f>
        <v>64229.964460486932</v>
      </c>
      <c r="H65" s="193">
        <f>'Adj PDB'!H22</f>
        <v>2497400.8881662423</v>
      </c>
      <c r="I65" s="193">
        <f>'Adj PDB'!I22</f>
        <v>189902.20014731598</v>
      </c>
      <c r="J65" s="193">
        <f>'Adj PDB'!J22</f>
        <v>2275488.2584292302</v>
      </c>
      <c r="K65" s="193">
        <f>'Adj PDB'!K22</f>
        <v>2046244.2022113991</v>
      </c>
      <c r="L65" s="193">
        <f>'Adj PDB'!L22</f>
        <v>129953.83966745001</v>
      </c>
      <c r="M65" s="192"/>
      <c r="N65" s="193">
        <f>'Adj PDB'!N22</f>
        <v>63903.511188549994</v>
      </c>
      <c r="O65" s="193">
        <f>'Adj PDB'!O22</f>
        <v>10949155.399999997</v>
      </c>
      <c r="P65" s="193">
        <f>'Adj PDB'!P22</f>
        <v>10526053.992926165</v>
      </c>
      <c r="Q65" s="193">
        <f>'Adj PDB'!Q22</f>
        <v>6072426.8744128402</v>
      </c>
      <c r="R65" s="193">
        <f>'Adj PDB'!R22</f>
        <v>6928389.8674113899</v>
      </c>
      <c r="S65" s="193">
        <f>'Adj PDB'!S22</f>
        <v>3597664.125514776</v>
      </c>
      <c r="T65" s="193">
        <f>'Adj PDB'!T22</f>
        <v>910361.03720121796</v>
      </c>
      <c r="U65" s="193">
        <f>'Adj PDB'!U22</f>
        <v>2687303.0883135581</v>
      </c>
      <c r="V65" s="189"/>
      <c r="X65" s="197" t="s">
        <v>92</v>
      </c>
      <c r="Y65" s="201">
        <f t="shared" si="207"/>
        <v>2709740.8</v>
      </c>
      <c r="Z65" s="201">
        <f t="shared" si="208"/>
        <v>1458791.3525986001</v>
      </c>
      <c r="AA65" s="201">
        <f t="shared" si="208"/>
        <v>32672.829572089999</v>
      </c>
      <c r="AB65" s="201">
        <f t="shared" si="208"/>
        <v>290072.86863302003</v>
      </c>
      <c r="AC65" s="201">
        <f t="shared" si="208"/>
        <v>204798.07399634199</v>
      </c>
      <c r="AD65" s="201">
        <f t="shared" si="208"/>
        <v>22226.6545539576</v>
      </c>
      <c r="AE65" s="201">
        <f t="shared" si="208"/>
        <v>601638.99408120802</v>
      </c>
      <c r="AF65" s="201">
        <f t="shared" si="208"/>
        <v>65295.643785561399</v>
      </c>
      <c r="AG65" s="201">
        <f t="shared" si="208"/>
        <v>542434.275593</v>
      </c>
      <c r="AH65" s="201">
        <f t="shared" si="208"/>
        <v>452887.05366322002</v>
      </c>
      <c r="AI65" s="201">
        <f t="shared" si="208"/>
        <v>-57707.998072189999</v>
      </c>
      <c r="AJ65" s="201">
        <f>N69</f>
        <v>2405.1589216399998</v>
      </c>
      <c r="AK65" s="201">
        <f t="shared" si="200"/>
        <v>2709740.8000000087</v>
      </c>
      <c r="AL65" s="201">
        <f t="shared" si="201"/>
        <v>2675496.4172207788</v>
      </c>
      <c r="AM65" s="201">
        <f t="shared" si="202"/>
        <v>1491464.18217069</v>
      </c>
      <c r="AN65" s="201">
        <f t="shared" si="203"/>
        <v>1781537.05080371</v>
      </c>
      <c r="AO65" s="201">
        <f t="shared" si="204"/>
        <v>893959.36641706899</v>
      </c>
      <c r="AP65" s="201">
        <f t="shared" si="205"/>
        <v>227024.72855029959</v>
      </c>
      <c r="AQ65" s="201">
        <f t="shared" si="206"/>
        <v>666934.63786676945</v>
      </c>
      <c r="AS65" s="197" t="s">
        <v>92</v>
      </c>
      <c r="AT65" s="202">
        <f t="shared" si="178"/>
        <v>-2.166525540716151</v>
      </c>
      <c r="AU65" s="202">
        <f t="shared" si="160"/>
        <v>-3.6127038872485855</v>
      </c>
      <c r="AV65" s="202">
        <f t="shared" si="161"/>
        <v>-2.0902647298967736</v>
      </c>
      <c r="AW65" s="202">
        <f t="shared" si="162"/>
        <v>1.7945528599895795</v>
      </c>
      <c r="AX65" s="202">
        <f t="shared" si="163"/>
        <v>-2.9778563053730238</v>
      </c>
      <c r="AY65" s="202">
        <f t="shared" si="164"/>
        <v>-18.554655526905677</v>
      </c>
      <c r="AZ65" s="202">
        <f t="shared" si="165"/>
        <v>-4.8855684436508966</v>
      </c>
      <c r="BA65" s="202">
        <f t="shared" si="166"/>
        <v>-20.156086564613531</v>
      </c>
      <c r="BB65" s="202">
        <f t="shared" si="167"/>
        <v>-6.8895997404171112</v>
      </c>
      <c r="BC65" s="202">
        <f t="shared" si="168"/>
        <v>-15.829836478607689</v>
      </c>
      <c r="BD65" s="202">
        <f t="shared" si="169"/>
        <v>118.10454181461685</v>
      </c>
      <c r="BE65" s="202">
        <f t="shared" si="170"/>
        <v>-107.33362191903994</v>
      </c>
      <c r="BF65" s="202">
        <f t="shared" si="171"/>
        <v>-2.1665255407158099</v>
      </c>
      <c r="BG65" s="202">
        <f t="shared" si="172"/>
        <v>-3.9144306229080428</v>
      </c>
      <c r="BH65" s="202">
        <f t="shared" si="173"/>
        <v>-3.5798599096975749</v>
      </c>
      <c r="BI65" s="202">
        <f t="shared" si="174"/>
        <v>-2.7438026635954884</v>
      </c>
      <c r="BJ65" s="202">
        <f t="shared" si="175"/>
        <v>-6.1652588243126729</v>
      </c>
      <c r="BK65" s="202">
        <f t="shared" si="176"/>
        <v>-4.7611667717549011</v>
      </c>
      <c r="BL65" s="202">
        <f t="shared" si="177"/>
        <v>-6.6338143062889259</v>
      </c>
      <c r="BN65" s="197" t="s">
        <v>92</v>
      </c>
      <c r="BO65" s="202">
        <f t="shared" si="151"/>
        <v>-0.39518956112311798</v>
      </c>
      <c r="BP65" s="202">
        <f t="shared" si="133"/>
        <v>0.49730039079764765</v>
      </c>
      <c r="BQ65" s="202">
        <f t="shared" si="134"/>
        <v>0.22284441602657523</v>
      </c>
      <c r="BR65" s="202">
        <f t="shared" si="135"/>
        <v>27.149770864064408</v>
      </c>
      <c r="BS65" s="202">
        <f t="shared" si="136"/>
        <v>3.5456733904037918</v>
      </c>
      <c r="BT65" s="202">
        <f t="shared" si="137"/>
        <v>19.647619515483797</v>
      </c>
      <c r="BU65" s="202">
        <f t="shared" si="138"/>
        <v>2.6226900328465916</v>
      </c>
      <c r="BV65" s="202">
        <f t="shared" si="139"/>
        <v>18.581106951822761</v>
      </c>
      <c r="BW65" s="202">
        <f t="shared" si="140"/>
        <v>3.3665162050538413</v>
      </c>
      <c r="BX65" s="202">
        <f t="shared" si="141"/>
        <v>15.362607479645888</v>
      </c>
      <c r="BY65" s="202">
        <f t="shared" si="142"/>
        <v>668.5109926470094</v>
      </c>
      <c r="BZ65" s="202">
        <f t="shared" si="143"/>
        <v>-90.68243030518795</v>
      </c>
      <c r="CA65" s="202">
        <f t="shared" si="144"/>
        <v>-0.39518956112239323</v>
      </c>
      <c r="CB65" s="202">
        <f t="shared" si="145"/>
        <v>4.1050437100735877</v>
      </c>
      <c r="CC65" s="202">
        <f t="shared" si="146"/>
        <v>0.49127190520046327</v>
      </c>
      <c r="CD65" s="202">
        <f t="shared" si="147"/>
        <v>4.0430467139804307</v>
      </c>
      <c r="CE65" s="202">
        <f t="shared" si="148"/>
        <v>4.2288157273216171</v>
      </c>
      <c r="CF65" s="202">
        <f t="shared" si="149"/>
        <v>4.9281805329818695</v>
      </c>
      <c r="CG65" s="202">
        <f t="shared" si="150"/>
        <v>3.9928738108409192</v>
      </c>
    </row>
    <row r="66" spans="1:85" x14ac:dyDescent="0.25">
      <c r="A66" s="197" t="s">
        <v>89</v>
      </c>
      <c r="B66" s="192">
        <f>'Adj PDB'!B23</f>
        <v>2703033</v>
      </c>
      <c r="C66" s="192">
        <f>'Adj PDB'!C23</f>
        <v>1483329.2327624999</v>
      </c>
      <c r="D66" s="192">
        <f>'Adj PDB'!D23</f>
        <v>32635.156039580001</v>
      </c>
      <c r="E66" s="192">
        <f>'Adj PDB'!E23</f>
        <v>159592.51031683001</v>
      </c>
      <c r="F66" s="192">
        <f>'Adj PDB'!F23</f>
        <v>205011.42213276299</v>
      </c>
      <c r="G66" s="192">
        <f>'Adj PDB'!G23</f>
        <v>8198.7025032762904</v>
      </c>
      <c r="H66" s="192">
        <f>'Adj PDB'!H23</f>
        <v>637616.50409926602</v>
      </c>
      <c r="I66" s="192">
        <f>'Adj PDB'!I23</f>
        <v>25499.203770723601</v>
      </c>
      <c r="J66" s="192">
        <f>'Adj PDB'!J23</f>
        <v>548558.54644357006</v>
      </c>
      <c r="K66" s="192">
        <f>'Adj PDB'!K23</f>
        <v>466058.32163174998</v>
      </c>
      <c r="L66" s="192">
        <f>'Adj PDB'!L23</f>
        <v>50546.325019770004</v>
      </c>
      <c r="M66" s="192"/>
      <c r="N66" s="192">
        <f>'Adj PDB'!N23</f>
        <v>18103.718543480001</v>
      </c>
      <c r="O66" s="192">
        <f>'Adj PDB'!O23</f>
        <v>2703033.0000000088</v>
      </c>
      <c r="P66" s="192">
        <f>'Adj PDB'!P23</f>
        <v>2551882.731624939</v>
      </c>
      <c r="Q66" s="192">
        <f>'Adj PDB'!Q23</f>
        <v>1515964.3888020799</v>
      </c>
      <c r="R66" s="192">
        <f>'Adj PDB'!R23</f>
        <v>1675556.8991189101</v>
      </c>
      <c r="S66" s="192">
        <f>'Adj PDB'!S23</f>
        <v>876325.83250602894</v>
      </c>
      <c r="T66" s="192">
        <f>'Adj PDB'!T23</f>
        <v>213210.12463603928</v>
      </c>
      <c r="U66" s="192">
        <f>'Adj PDB'!U23</f>
        <v>663115.70786998956</v>
      </c>
      <c r="V66" s="188"/>
      <c r="X66" s="197" t="s">
        <v>93</v>
      </c>
      <c r="Y66" s="201">
        <f t="shared" ref="Y66:AI66" si="209">B71</f>
        <v>2684200.7999999998</v>
      </c>
      <c r="Z66" s="201">
        <f t="shared" si="209"/>
        <v>1450477.9536760999</v>
      </c>
      <c r="AA66" s="201">
        <f t="shared" si="209"/>
        <v>31429.359159020001</v>
      </c>
      <c r="AB66" s="201">
        <f t="shared" si="209"/>
        <v>163658.62849701999</v>
      </c>
      <c r="AC66" s="201">
        <f t="shared" si="209"/>
        <v>205179.88562809999</v>
      </c>
      <c r="AD66" s="201">
        <f t="shared" si="209"/>
        <v>11098.483576729001</v>
      </c>
      <c r="AE66" s="201">
        <f t="shared" si="209"/>
        <v>624411.75833539001</v>
      </c>
      <c r="AF66" s="201">
        <f t="shared" si="209"/>
        <v>33775.3558239294</v>
      </c>
      <c r="AG66" s="201">
        <f t="shared" si="209"/>
        <v>586652.42966717004</v>
      </c>
      <c r="AH66" s="201">
        <f t="shared" si="209"/>
        <v>486613.86976397003</v>
      </c>
      <c r="AI66" s="201">
        <f t="shared" si="209"/>
        <v>61381.01642</v>
      </c>
      <c r="AJ66" s="201">
        <f>N71</f>
        <v>2749.79898052</v>
      </c>
      <c r="AK66" s="201">
        <f t="shared" ref="AK66:AK69" si="210">O71</f>
        <v>2684200.8000000091</v>
      </c>
      <c r="AL66" s="201">
        <f t="shared" ref="AL66:AL69" si="211">P71</f>
        <v>2520031.4246962885</v>
      </c>
      <c r="AM66" s="201">
        <f t="shared" ref="AM66:AM69" si="212">Q71</f>
        <v>1481907.3128351199</v>
      </c>
      <c r="AN66" s="201">
        <f t="shared" ref="AN66:AN69" si="213">R71</f>
        <v>1645565.94133214</v>
      </c>
      <c r="AO66" s="201">
        <f t="shared" ref="AO66:AO69" si="214">S71</f>
        <v>874465.48336414841</v>
      </c>
      <c r="AP66" s="201">
        <f t="shared" ref="AP66:AP69" si="215">T71</f>
        <v>216278.36920482898</v>
      </c>
      <c r="AQ66" s="201">
        <f t="shared" ref="AQ66:AQ69" si="216">U71</f>
        <v>658187.11415931943</v>
      </c>
      <c r="AS66" s="197" t="s">
        <v>93</v>
      </c>
      <c r="AT66" s="202">
        <f t="shared" si="178"/>
        <v>-0.69670625552852528</v>
      </c>
      <c r="AU66" s="202">
        <f t="shared" si="160"/>
        <v>-2.2146990944969787</v>
      </c>
      <c r="AV66" s="202">
        <f t="shared" si="161"/>
        <v>-3.6947789650449465</v>
      </c>
      <c r="AW66" s="202">
        <f t="shared" si="162"/>
        <v>2.5478126587004368</v>
      </c>
      <c r="AX66" s="202">
        <f t="shared" si="163"/>
        <v>8.2172736320956119E-2</v>
      </c>
      <c r="AY66" s="202">
        <f t="shared" si="164"/>
        <v>35.368780270950509</v>
      </c>
      <c r="AZ66" s="202">
        <f t="shared" si="165"/>
        <v>-2.0709541987985034</v>
      </c>
      <c r="BA66" s="202">
        <f t="shared" si="166"/>
        <v>32.456511691976431</v>
      </c>
      <c r="BB66" s="202">
        <f t="shared" si="167"/>
        <v>6.9443605373704003</v>
      </c>
      <c r="BC66" s="202">
        <f t="shared" si="168"/>
        <v>4.4105098392517732</v>
      </c>
      <c r="BD66" s="202">
        <f t="shared" si="169"/>
        <v>21.435171391772329</v>
      </c>
      <c r="BE66" s="202">
        <f t="shared" si="170"/>
        <v>-84.810860962537816</v>
      </c>
      <c r="BF66" s="202">
        <f t="shared" si="171"/>
        <v>-0.69670625552849685</v>
      </c>
      <c r="BG66" s="202">
        <f t="shared" si="172"/>
        <v>-1.2481493186941606</v>
      </c>
      <c r="BH66" s="202">
        <f t="shared" si="173"/>
        <v>-2.2465617410625356</v>
      </c>
      <c r="BI66" s="202">
        <f t="shared" si="174"/>
        <v>-1.7899098384865795</v>
      </c>
      <c r="BJ66" s="202">
        <f t="shared" si="175"/>
        <v>-0.21228966131930349</v>
      </c>
      <c r="BK66" s="202">
        <f t="shared" si="176"/>
        <v>1.4390707636550388</v>
      </c>
      <c r="BL66" s="202">
        <f t="shared" si="177"/>
        <v>-0.74324792071377033</v>
      </c>
      <c r="BN66" s="197" t="s">
        <v>93</v>
      </c>
      <c r="BO66" s="202">
        <f t="shared" si="151"/>
        <v>-0.94252557292564632</v>
      </c>
      <c r="BP66" s="202">
        <f t="shared" si="133"/>
        <v>-0.56988265715253306</v>
      </c>
      <c r="BQ66" s="202">
        <f t="shared" si="134"/>
        <v>-3.8058240726484343</v>
      </c>
      <c r="BR66" s="202">
        <f t="shared" si="135"/>
        <v>-43.58016684970648</v>
      </c>
      <c r="BS66" s="202">
        <f t="shared" si="136"/>
        <v>0.18643321409595615</v>
      </c>
      <c r="BT66" s="202">
        <f t="shared" si="137"/>
        <v>-50.066783330859643</v>
      </c>
      <c r="BU66" s="202">
        <f t="shared" si="138"/>
        <v>3.7851210573475811</v>
      </c>
      <c r="BV66" s="202">
        <f t="shared" si="139"/>
        <v>-48.27318659288872</v>
      </c>
      <c r="BW66" s="202">
        <f t="shared" si="140"/>
        <v>8.1517994093993877</v>
      </c>
      <c r="BX66" s="202">
        <f t="shared" si="141"/>
        <v>7.4470700427286403</v>
      </c>
      <c r="BY66" s="202">
        <f t="shared" si="142"/>
        <v>-206.36483411400832</v>
      </c>
      <c r="BZ66" s="202">
        <f t="shared" si="143"/>
        <v>14.32920110929723</v>
      </c>
      <c r="CA66" s="202">
        <f t="shared" si="144"/>
        <v>-0.94252557292561789</v>
      </c>
      <c r="CB66" s="202">
        <f t="shared" si="145"/>
        <v>-5.8106970924663841</v>
      </c>
      <c r="CC66" s="202">
        <f t="shared" si="146"/>
        <v>-0.6407709584859731</v>
      </c>
      <c r="CD66" s="202">
        <f t="shared" si="147"/>
        <v>-7.6322358499492822</v>
      </c>
      <c r="CE66" s="202">
        <f t="shared" si="148"/>
        <v>-2.1806229438649751</v>
      </c>
      <c r="CF66" s="202">
        <f t="shared" si="149"/>
        <v>-4.7335633497254292</v>
      </c>
      <c r="CG66" s="202">
        <f t="shared" si="150"/>
        <v>-1.3116013490361667</v>
      </c>
    </row>
    <row r="67" spans="1:85" x14ac:dyDescent="0.25">
      <c r="A67" s="197" t="s">
        <v>90</v>
      </c>
      <c r="B67" s="192">
        <f>'Adj PDB'!B24</f>
        <v>2589789.1</v>
      </c>
      <c r="C67" s="192">
        <f>'Adj PDB'!C24</f>
        <v>1386530.1778062</v>
      </c>
      <c r="D67" s="192">
        <f>'Adj PDB'!D24</f>
        <v>32340.49535913</v>
      </c>
      <c r="E67" s="192">
        <f>'Adj PDB'!E24</f>
        <v>194973.88805981001</v>
      </c>
      <c r="F67" s="192">
        <f>'Adj PDB'!F24</f>
        <v>165978.69702865099</v>
      </c>
      <c r="G67" s="192">
        <f>'Adj PDB'!G24</f>
        <v>10983.071293798799</v>
      </c>
      <c r="H67" s="192">
        <f>'Adj PDB'!H24</f>
        <v>576122.44417661102</v>
      </c>
      <c r="I67" s="192">
        <f>'Adj PDB'!I24</f>
        <v>38122.927771008603</v>
      </c>
      <c r="J67" s="192">
        <f>'Adj PDB'!J24</f>
        <v>474512.65320551</v>
      </c>
      <c r="K67" s="192">
        <f>'Adj PDB'!K24</f>
        <v>392642.64749238</v>
      </c>
      <c r="L67" s="192">
        <f>'Adj PDB'!L24</f>
        <v>66004.87</v>
      </c>
      <c r="M67" s="192"/>
      <c r="N67" s="192">
        <f>'Adj PDB'!N24</f>
        <v>36862.522791659998</v>
      </c>
      <c r="O67" s="192">
        <f>'Adj PDB'!O24</f>
        <v>2589789.0999999992</v>
      </c>
      <c r="P67" s="192">
        <f>'Adj PDB'!P24</f>
        <v>2405051.7014952092</v>
      </c>
      <c r="Q67" s="192">
        <f>'Adj PDB'!Q24</f>
        <v>1418870.67316533</v>
      </c>
      <c r="R67" s="192">
        <f>'Adj PDB'!R24</f>
        <v>1613844.56122514</v>
      </c>
      <c r="S67" s="192">
        <f>'Adj PDB'!S24</f>
        <v>791207.14027006936</v>
      </c>
      <c r="T67" s="192">
        <f>'Adj PDB'!T24</f>
        <v>176961.76832244979</v>
      </c>
      <c r="U67" s="192">
        <f>'Adj PDB'!U24</f>
        <v>614245.3719476196</v>
      </c>
      <c r="V67" s="188"/>
      <c r="X67" s="197" t="s">
        <v>94</v>
      </c>
      <c r="Y67" s="201">
        <f t="shared" ref="Y67:Y69" si="217">B72</f>
        <v>2772939.4</v>
      </c>
      <c r="Z67" s="201">
        <f t="shared" ref="Z67:AI69" si="218">C72</f>
        <v>1469151.765896</v>
      </c>
      <c r="AA67" s="201">
        <f t="shared" si="218"/>
        <v>33632.061950989999</v>
      </c>
      <c r="AB67" s="201">
        <f t="shared" si="218"/>
        <v>210680.43069636999</v>
      </c>
      <c r="AC67" s="201">
        <f t="shared" si="218"/>
        <v>197733.522918398</v>
      </c>
      <c r="AD67" s="201">
        <f t="shared" si="218"/>
        <v>11974.883158861699</v>
      </c>
      <c r="AE67" s="201">
        <f t="shared" si="218"/>
        <v>604395.95948331</v>
      </c>
      <c r="AF67" s="201">
        <f t="shared" si="218"/>
        <v>36602.650322919697</v>
      </c>
      <c r="AG67" s="201">
        <f t="shared" si="218"/>
        <v>623998.53362520004</v>
      </c>
      <c r="AH67" s="201">
        <f t="shared" si="218"/>
        <v>517641.46922421001</v>
      </c>
      <c r="AI67" s="201">
        <f t="shared" si="218"/>
        <v>56016.227550000003</v>
      </c>
      <c r="AJ67" s="201">
        <f>N72</f>
        <v>46394.833622179998</v>
      </c>
      <c r="AK67" s="201">
        <f t="shared" si="210"/>
        <v>2772939.4000000195</v>
      </c>
      <c r="AL67" s="201">
        <f t="shared" si="211"/>
        <v>2564171.2744268496</v>
      </c>
      <c r="AM67" s="201">
        <f t="shared" si="212"/>
        <v>1502783.82784699</v>
      </c>
      <c r="AN67" s="201">
        <f t="shared" si="213"/>
        <v>1713464.25854336</v>
      </c>
      <c r="AO67" s="201">
        <f t="shared" si="214"/>
        <v>850707.0158834894</v>
      </c>
      <c r="AP67" s="201">
        <f t="shared" si="215"/>
        <v>209708.40607725969</v>
      </c>
      <c r="AQ67" s="201">
        <f t="shared" si="216"/>
        <v>640998.60980622971</v>
      </c>
      <c r="AS67" s="197" t="s">
        <v>94</v>
      </c>
      <c r="AT67" s="202">
        <f t="shared" si="178"/>
        <v>7.0720160186016585</v>
      </c>
      <c r="AU67" s="202">
        <f t="shared" si="160"/>
        <v>5.9588741314325944</v>
      </c>
      <c r="AV67" s="202">
        <f t="shared" si="161"/>
        <v>3.9936512335930558</v>
      </c>
      <c r="AW67" s="202">
        <f t="shared" si="162"/>
        <v>8.0557159693824616</v>
      </c>
      <c r="AX67" s="202">
        <f t="shared" si="163"/>
        <v>19.131868401319934</v>
      </c>
      <c r="AY67" s="202">
        <f t="shared" si="164"/>
        <v>9.0303689972666632</v>
      </c>
      <c r="AZ67" s="202">
        <f t="shared" si="165"/>
        <v>4.9075531759758491</v>
      </c>
      <c r="BA67" s="202">
        <f t="shared" si="166"/>
        <v>-3.9878297312858422</v>
      </c>
      <c r="BB67" s="202">
        <f t="shared" si="167"/>
        <v>31.503033567146645</v>
      </c>
      <c r="BC67" s="202">
        <f t="shared" si="168"/>
        <v>31.835263573668669</v>
      </c>
      <c r="BD67" s="202">
        <f t="shared" si="169"/>
        <v>-15.133190096427711</v>
      </c>
      <c r="BE67" s="202">
        <f t="shared" si="170"/>
        <v>25.85908426396864</v>
      </c>
      <c r="BF67" s="202">
        <f t="shared" si="171"/>
        <v>7.0720160186024543</v>
      </c>
      <c r="BG67" s="202">
        <f t="shared" si="172"/>
        <v>6.6160562300060519</v>
      </c>
      <c r="BH67" s="202">
        <f t="shared" si="173"/>
        <v>5.914080562004969</v>
      </c>
      <c r="BI67" s="202">
        <f t="shared" si="174"/>
        <v>6.1728186042027744</v>
      </c>
      <c r="BJ67" s="202">
        <f t="shared" si="175"/>
        <v>7.5201388593523717</v>
      </c>
      <c r="BK67" s="202">
        <f t="shared" si="176"/>
        <v>18.504922314711962</v>
      </c>
      <c r="BL67" s="202">
        <f t="shared" si="177"/>
        <v>4.3554642949579261</v>
      </c>
      <c r="BN67" s="197" t="s">
        <v>94</v>
      </c>
      <c r="BO67" s="202">
        <f t="shared" si="151"/>
        <v>3.3059598223799185</v>
      </c>
      <c r="BP67" s="202">
        <f t="shared" si="133"/>
        <v>1.2874247535147276</v>
      </c>
      <c r="BQ67" s="202">
        <f t="shared" si="134"/>
        <v>7.0084241324336318</v>
      </c>
      <c r="BR67" s="202">
        <f t="shared" si="135"/>
        <v>28.731636474765054</v>
      </c>
      <c r="BS67" s="202">
        <f t="shared" si="136"/>
        <v>-3.629187474643075</v>
      </c>
      <c r="BT67" s="202">
        <f t="shared" si="137"/>
        <v>7.8965705186095079</v>
      </c>
      <c r="BU67" s="202">
        <f t="shared" si="138"/>
        <v>-3.2055448323778961</v>
      </c>
      <c r="BV67" s="202">
        <f t="shared" si="139"/>
        <v>8.3708799804477394</v>
      </c>
      <c r="BW67" s="202">
        <f t="shared" si="140"/>
        <v>6.365967661502367</v>
      </c>
      <c r="BX67" s="202">
        <f t="shared" si="141"/>
        <v>6.3762258719197291</v>
      </c>
      <c r="BY67" s="202">
        <f t="shared" si="142"/>
        <v>-8.7401434236464866</v>
      </c>
      <c r="BZ67" s="202">
        <f t="shared" si="143"/>
        <v>1587.2081905204038</v>
      </c>
      <c r="CA67" s="202">
        <f t="shared" si="144"/>
        <v>3.305959822380288</v>
      </c>
      <c r="CB67" s="202">
        <f t="shared" si="145"/>
        <v>1.7515594963614802</v>
      </c>
      <c r="CC67" s="202">
        <f t="shared" si="146"/>
        <v>1.4087598347787207</v>
      </c>
      <c r="CD67" s="202">
        <f t="shared" si="147"/>
        <v>4.1261377320591635</v>
      </c>
      <c r="CE67" s="202">
        <f t="shared" si="148"/>
        <v>-2.7169131238042752</v>
      </c>
      <c r="CF67" s="202">
        <f t="shared" si="149"/>
        <v>-3.0377347266508821</v>
      </c>
      <c r="CG67" s="202">
        <f t="shared" si="150"/>
        <v>-2.611492079276573</v>
      </c>
    </row>
    <row r="68" spans="1:85" x14ac:dyDescent="0.25">
      <c r="A68" s="197" t="s">
        <v>91</v>
      </c>
      <c r="B68" s="192">
        <f>'Adj PDB'!B25</f>
        <v>2720491.9</v>
      </c>
      <c r="C68" s="192">
        <f>'Adj PDB'!C25</f>
        <v>1451572.6760080999</v>
      </c>
      <c r="D68" s="192">
        <f>'Adj PDB'!D25</f>
        <v>32600.181887139999</v>
      </c>
      <c r="E68" s="192">
        <f>'Adj PDB'!E25</f>
        <v>228134.79462982001</v>
      </c>
      <c r="F68" s="192">
        <f>'Adj PDB'!F25</f>
        <v>197785.254845155</v>
      </c>
      <c r="G68" s="192">
        <f>'Adj PDB'!G25</f>
        <v>18576.762867464498</v>
      </c>
      <c r="H68" s="192">
        <f>'Adj PDB'!H25</f>
        <v>586263.12941966404</v>
      </c>
      <c r="I68" s="192">
        <f>'Adj PDB'!I25</f>
        <v>55064.120637775603</v>
      </c>
      <c r="J68" s="192">
        <f>'Adj PDB'!J25</f>
        <v>524767.87987799</v>
      </c>
      <c r="K68" s="192">
        <f>'Adj PDB'!K25</f>
        <v>392576.99141650001</v>
      </c>
      <c r="L68" s="192">
        <f>'Adj PDB'!L25</f>
        <v>-7509.0660542699998</v>
      </c>
      <c r="M68" s="192"/>
      <c r="N68" s="192">
        <f>'Adj PDB'!N25</f>
        <v>25813.157297649999</v>
      </c>
      <c r="O68" s="192">
        <f>'Adj PDB'!O25</f>
        <v>2720491.8999999887</v>
      </c>
      <c r="P68" s="192">
        <f>'Adj PDB'!P25</f>
        <v>2569996.9202951193</v>
      </c>
      <c r="Q68" s="192">
        <f>'Adj PDB'!Q25</f>
        <v>1484172.85789524</v>
      </c>
      <c r="R68" s="192">
        <f>'Adj PDB'!R25</f>
        <v>1712307.6525250599</v>
      </c>
      <c r="S68" s="192">
        <f>'Adj PDB'!S25</f>
        <v>857689.26777005917</v>
      </c>
      <c r="T68" s="192">
        <f>'Adj PDB'!T25</f>
        <v>216362.0177126195</v>
      </c>
      <c r="U68" s="192">
        <f>'Adj PDB'!U25</f>
        <v>641327.25005743967</v>
      </c>
      <c r="V68" s="188"/>
      <c r="X68" s="197" t="s">
        <v>95</v>
      </c>
      <c r="Y68" s="201">
        <f t="shared" si="217"/>
        <v>2815869.7</v>
      </c>
      <c r="Z68" s="201">
        <f t="shared" si="218"/>
        <v>1466420.5130441999</v>
      </c>
      <c r="AA68" s="201">
        <f t="shared" si="218"/>
        <v>33508.2156244</v>
      </c>
      <c r="AB68" s="201">
        <f t="shared" si="218"/>
        <v>229541.09232361999</v>
      </c>
      <c r="AC68" s="201">
        <f t="shared" si="218"/>
        <v>211754.00842930301</v>
      </c>
      <c r="AD68" s="201">
        <f t="shared" si="218"/>
        <v>15345.5188068961</v>
      </c>
      <c r="AE68" s="201">
        <f t="shared" si="218"/>
        <v>618060.948172178</v>
      </c>
      <c r="AF68" s="201">
        <f t="shared" si="218"/>
        <v>44790.018259090997</v>
      </c>
      <c r="AG68" s="201">
        <f t="shared" si="218"/>
        <v>677795.79793190002</v>
      </c>
      <c r="AH68" s="201">
        <f t="shared" si="218"/>
        <v>510150.16078062</v>
      </c>
      <c r="AI68" s="201">
        <f t="shared" si="218"/>
        <v>8033.2369766399997</v>
      </c>
      <c r="AJ68" s="201">
        <f>N73</f>
        <v>20770.511212400001</v>
      </c>
      <c r="AK68" s="201">
        <f t="shared" si="210"/>
        <v>2815869.7000000081</v>
      </c>
      <c r="AL68" s="201">
        <f t="shared" si="211"/>
        <v>2619420.3146596877</v>
      </c>
      <c r="AM68" s="201">
        <f t="shared" si="212"/>
        <v>1499928.7286685999</v>
      </c>
      <c r="AN68" s="201">
        <f t="shared" si="213"/>
        <v>1729469.8209922197</v>
      </c>
      <c r="AO68" s="201">
        <f t="shared" si="214"/>
        <v>889950.49366746808</v>
      </c>
      <c r="AP68" s="201">
        <f t="shared" si="215"/>
        <v>227099.52723619912</v>
      </c>
      <c r="AQ68" s="201">
        <f t="shared" si="216"/>
        <v>662850.96643126896</v>
      </c>
      <c r="AS68" s="197" t="s">
        <v>95</v>
      </c>
      <c r="AT68" s="202">
        <f t="shared" si="178"/>
        <v>3.505902737663007</v>
      </c>
      <c r="AU68" s="202">
        <f t="shared" si="160"/>
        <v>1.0228793419377666</v>
      </c>
      <c r="AV68" s="202">
        <f t="shared" si="161"/>
        <v>2.7853640215982978</v>
      </c>
      <c r="AW68" s="202">
        <f t="shared" si="162"/>
        <v>0.61643279626937897</v>
      </c>
      <c r="AX68" s="202">
        <f t="shared" si="163"/>
        <v>7.0625859319412285</v>
      </c>
      <c r="AY68" s="202">
        <f t="shared" si="164"/>
        <v>-17.394010375336308</v>
      </c>
      <c r="AZ68" s="202">
        <f t="shared" si="165"/>
        <v>5.423813498896024</v>
      </c>
      <c r="BA68" s="202">
        <f t="shared" si="166"/>
        <v>-18.658433585582884</v>
      </c>
      <c r="BB68" s="202">
        <f t="shared" si="167"/>
        <v>29.161067954366672</v>
      </c>
      <c r="BC68" s="202">
        <f t="shared" si="168"/>
        <v>29.949072904117827</v>
      </c>
      <c r="BD68" s="202">
        <f t="shared" si="169"/>
        <v>-206.98050754357038</v>
      </c>
      <c r="BE68" s="202">
        <f t="shared" si="170"/>
        <v>-19.535177456610768</v>
      </c>
      <c r="BF68" s="202">
        <f t="shared" si="171"/>
        <v>3.5059027376637175</v>
      </c>
      <c r="BG68" s="202">
        <f t="shared" si="172"/>
        <v>1.923091579381861</v>
      </c>
      <c r="BH68" s="202">
        <f t="shared" si="173"/>
        <v>1.0615927039458199</v>
      </c>
      <c r="BI68" s="202">
        <f t="shared" si="174"/>
        <v>1.0022829975589786</v>
      </c>
      <c r="BJ68" s="202">
        <f t="shared" si="175"/>
        <v>3.7614118667109011</v>
      </c>
      <c r="BK68" s="202">
        <f t="shared" si="176"/>
        <v>4.9627516128277023</v>
      </c>
      <c r="BL68" s="202">
        <f t="shared" si="177"/>
        <v>3.3561206656822264</v>
      </c>
      <c r="BN68" s="197" t="s">
        <v>95</v>
      </c>
      <c r="BO68" s="202">
        <f t="shared" si="151"/>
        <v>1.5481874576848185</v>
      </c>
      <c r="BP68" s="202">
        <f t="shared" si="133"/>
        <v>-0.18590678752200063</v>
      </c>
      <c r="BQ68" s="202">
        <f t="shared" si="134"/>
        <v>-0.36823887506652397</v>
      </c>
      <c r="BR68" s="202">
        <f t="shared" si="135"/>
        <v>8.9522608079493295</v>
      </c>
      <c r="BS68" s="202">
        <f t="shared" si="136"/>
        <v>7.0905961234965105</v>
      </c>
      <c r="BT68" s="202">
        <f t="shared" si="137"/>
        <v>28.147545185357814</v>
      </c>
      <c r="BU68" s="202">
        <f t="shared" si="138"/>
        <v>2.26093316384015</v>
      </c>
      <c r="BV68" s="202">
        <f t="shared" si="139"/>
        <v>22.368237993532844</v>
      </c>
      <c r="BW68" s="202">
        <f t="shared" si="140"/>
        <v>8.6213767192941759</v>
      </c>
      <c r="BX68" s="202">
        <f t="shared" si="141"/>
        <v>-1.4472002126910866</v>
      </c>
      <c r="BY68" s="202">
        <f t="shared" si="142"/>
        <v>-85.659089645996701</v>
      </c>
      <c r="BZ68" s="202">
        <f t="shared" si="143"/>
        <v>-55.230982437513831</v>
      </c>
      <c r="CA68" s="202">
        <f t="shared" si="144"/>
        <v>1.5481874576843637</v>
      </c>
      <c r="CB68" s="202">
        <f t="shared" si="145"/>
        <v>2.1546548307381528</v>
      </c>
      <c r="CC68" s="202">
        <f t="shared" si="146"/>
        <v>-0.18998735050806204</v>
      </c>
      <c r="CD68" s="202">
        <f t="shared" si="147"/>
        <v>0.93410541650085577</v>
      </c>
      <c r="CE68" s="202">
        <f t="shared" si="148"/>
        <v>4.6130426869964083</v>
      </c>
      <c r="CF68" s="202">
        <f t="shared" si="149"/>
        <v>8.2930014510397285</v>
      </c>
      <c r="CG68" s="202">
        <f t="shared" si="150"/>
        <v>3.4091113913094375</v>
      </c>
    </row>
    <row r="69" spans="1:85" x14ac:dyDescent="0.25">
      <c r="A69" s="197" t="s">
        <v>92</v>
      </c>
      <c r="B69" s="192">
        <f>'Adj PDB'!B26</f>
        <v>2709740.8</v>
      </c>
      <c r="C69" s="192">
        <f>'Adj PDB'!C26</f>
        <v>1458791.3525986001</v>
      </c>
      <c r="D69" s="192">
        <f>'Adj PDB'!D26</f>
        <v>32672.829572089999</v>
      </c>
      <c r="E69" s="192">
        <f>'Adj PDB'!E26</f>
        <v>290072.86863302003</v>
      </c>
      <c r="F69" s="192">
        <f>'Adj PDB'!F26</f>
        <v>204798.07399634199</v>
      </c>
      <c r="G69" s="192">
        <f>'Adj PDB'!G26</f>
        <v>22226.6545539576</v>
      </c>
      <c r="H69" s="192">
        <f>'Adj PDB'!H26</f>
        <v>601638.99408120802</v>
      </c>
      <c r="I69" s="192">
        <f>'Adj PDB'!I26</f>
        <v>65295.643785561399</v>
      </c>
      <c r="J69" s="192">
        <f>'Adj PDB'!J26</f>
        <v>542434.275593</v>
      </c>
      <c r="K69" s="192">
        <f>'Adj PDB'!K26</f>
        <v>452887.05366322002</v>
      </c>
      <c r="L69" s="192">
        <f>'Adj PDB'!L26</f>
        <v>-57707.998072189999</v>
      </c>
      <c r="M69" s="192"/>
      <c r="N69" s="192">
        <f>'Adj PDB'!N26</f>
        <v>2405.1589216399998</v>
      </c>
      <c r="O69" s="192">
        <f>'Adj PDB'!O26</f>
        <v>2709740.8000000087</v>
      </c>
      <c r="P69" s="192">
        <f>'Adj PDB'!P26</f>
        <v>2675496.4172207788</v>
      </c>
      <c r="Q69" s="192">
        <f>'Adj PDB'!Q26</f>
        <v>1491464.18217069</v>
      </c>
      <c r="R69" s="192">
        <f>'Adj PDB'!R26</f>
        <v>1781537.05080371</v>
      </c>
      <c r="S69" s="192">
        <f>'Adj PDB'!S26</f>
        <v>893959.36641706899</v>
      </c>
      <c r="T69" s="192">
        <f>'Adj PDB'!T26</f>
        <v>227024.72855029959</v>
      </c>
      <c r="U69" s="192">
        <f>'Adj PDB'!U26</f>
        <v>666934.63786676945</v>
      </c>
      <c r="V69" s="188"/>
      <c r="X69" s="197" t="s">
        <v>96</v>
      </c>
      <c r="Y69" s="201">
        <f t="shared" si="217"/>
        <v>2845858.6</v>
      </c>
      <c r="Z69" s="201">
        <f t="shared" si="218"/>
        <v>1510647.2008907001</v>
      </c>
      <c r="AA69" s="201">
        <f t="shared" si="218"/>
        <v>33747.116520900003</v>
      </c>
      <c r="AB69" s="201">
        <f t="shared" si="218"/>
        <v>305293.09848468</v>
      </c>
      <c r="AC69" s="201">
        <f t="shared" si="218"/>
        <v>238613.71176069899</v>
      </c>
      <c r="AD69" s="201">
        <f t="shared" si="218"/>
        <v>12016.564599580601</v>
      </c>
      <c r="AE69" s="201">
        <f t="shared" si="218"/>
        <v>650696.51593509095</v>
      </c>
      <c r="AF69" s="201">
        <f t="shared" si="218"/>
        <v>32769.016754148797</v>
      </c>
      <c r="AG69" s="201">
        <f t="shared" si="218"/>
        <v>704235.57420675003</v>
      </c>
      <c r="AH69" s="201">
        <f t="shared" si="218"/>
        <v>586946.16959572001</v>
      </c>
      <c r="AI69" s="201">
        <f t="shared" si="218"/>
        <v>-62721.39558525</v>
      </c>
      <c r="AJ69" s="201">
        <f>N74</f>
        <v>7507.3660284199996</v>
      </c>
      <c r="AK69" s="201">
        <f t="shared" si="210"/>
        <v>2845858.6</v>
      </c>
      <c r="AL69" s="201">
        <f t="shared" si="211"/>
        <v>2783783.2249457994</v>
      </c>
      <c r="AM69" s="201">
        <f t="shared" si="212"/>
        <v>1544394.3174116001</v>
      </c>
      <c r="AN69" s="201">
        <f t="shared" si="213"/>
        <v>1849687.4158962802</v>
      </c>
      <c r="AO69" s="201">
        <f t="shared" si="214"/>
        <v>934095.80904951924</v>
      </c>
      <c r="AP69" s="201">
        <f t="shared" si="215"/>
        <v>250630.27636027959</v>
      </c>
      <c r="AQ69" s="201">
        <f t="shared" si="216"/>
        <v>683465.53268923971</v>
      </c>
      <c r="AS69" s="197" t="s">
        <v>96</v>
      </c>
      <c r="AT69" s="202">
        <f t="shared" si="178"/>
        <v>5.0232775031471704</v>
      </c>
      <c r="AU69" s="202">
        <f t="shared" si="160"/>
        <v>3.5547131671521868</v>
      </c>
      <c r="AV69" s="202">
        <f t="shared" si="161"/>
        <v>3.288013198978291</v>
      </c>
      <c r="AW69" s="202">
        <f t="shared" si="162"/>
        <v>5.2470366923269722</v>
      </c>
      <c r="AX69" s="202">
        <f t="shared" si="163"/>
        <v>16.511697158324353</v>
      </c>
      <c r="AY69" s="202">
        <f t="shared" si="164"/>
        <v>-45.936242584734941</v>
      </c>
      <c r="AZ69" s="202">
        <f t="shared" si="165"/>
        <v>8.1539797680170381</v>
      </c>
      <c r="BA69" s="202">
        <f t="shared" si="166"/>
        <v>-49.814390586658256</v>
      </c>
      <c r="BB69" s="202">
        <f t="shared" si="167"/>
        <v>29.828737949287159</v>
      </c>
      <c r="BC69" s="202">
        <f t="shared" si="168"/>
        <v>29.601004234532667</v>
      </c>
      <c r="BD69" s="202">
        <f t="shared" si="169"/>
        <v>8.6875263057790875</v>
      </c>
      <c r="BE69" s="202">
        <f t="shared" si="170"/>
        <v>212.13596577231459</v>
      </c>
      <c r="BF69" s="202">
        <f t="shared" si="171"/>
        <v>5.0232775031468435</v>
      </c>
      <c r="BG69" s="202">
        <f t="shared" si="172"/>
        <v>4.0473538677919549</v>
      </c>
      <c r="BH69" s="202">
        <f t="shared" si="173"/>
        <v>3.5488706918777666</v>
      </c>
      <c r="BI69" s="202">
        <f t="shared" si="174"/>
        <v>3.8253689454185178</v>
      </c>
      <c r="BJ69" s="202">
        <f t="shared" si="175"/>
        <v>4.4897390351548552</v>
      </c>
      <c r="BK69" s="202">
        <f t="shared" si="176"/>
        <v>10.397787043163433</v>
      </c>
      <c r="BL69" s="202">
        <f t="shared" si="177"/>
        <v>2.4786379180042672</v>
      </c>
      <c r="BN69" s="197" t="s">
        <v>96</v>
      </c>
      <c r="BO69" s="202">
        <f t="shared" si="151"/>
        <v>1.0649960117117558</v>
      </c>
      <c r="BP69" s="202">
        <f t="shared" si="133"/>
        <v>3.0159621645423016</v>
      </c>
      <c r="BQ69" s="202">
        <f t="shared" si="134"/>
        <v>0.71296215584229117</v>
      </c>
      <c r="BR69" s="202">
        <f t="shared" si="135"/>
        <v>33.001501123058432</v>
      </c>
      <c r="BS69" s="202">
        <f t="shared" si="136"/>
        <v>12.684389556839704</v>
      </c>
      <c r="BT69" s="202">
        <f t="shared" si="137"/>
        <v>-21.693331122956266</v>
      </c>
      <c r="BU69" s="202">
        <f t="shared" si="138"/>
        <v>5.2803154542327491</v>
      </c>
      <c r="BV69" s="202">
        <f t="shared" si="139"/>
        <v>-26.838572459171317</v>
      </c>
      <c r="BW69" s="202">
        <f t="shared" si="140"/>
        <v>3.9008468856731611</v>
      </c>
      <c r="BX69" s="202">
        <f t="shared" si="141"/>
        <v>15.053608666434329</v>
      </c>
      <c r="BY69" s="202">
        <f t="shared" si="142"/>
        <v>-880.77362547175846</v>
      </c>
      <c r="BZ69" s="202">
        <f t="shared" si="143"/>
        <v>-63.855651160198214</v>
      </c>
      <c r="CA69" s="202">
        <f t="shared" si="144"/>
        <v>1.0649960117114858</v>
      </c>
      <c r="CB69" s="202">
        <f t="shared" si="145"/>
        <v>6.2747818426179407</v>
      </c>
      <c r="CC69" s="202">
        <f t="shared" si="146"/>
        <v>2.9645134394131958</v>
      </c>
      <c r="CD69" s="202">
        <f t="shared" si="147"/>
        <v>6.951124179495082</v>
      </c>
      <c r="CE69" s="202">
        <f t="shared" si="148"/>
        <v>4.9604237197654868</v>
      </c>
      <c r="CF69" s="202">
        <f t="shared" si="149"/>
        <v>10.361425851673772</v>
      </c>
      <c r="CG69" s="202">
        <f t="shared" si="150"/>
        <v>3.1099850949841255</v>
      </c>
    </row>
    <row r="70" spans="1:85" x14ac:dyDescent="0.25">
      <c r="A70" s="198">
        <v>2020</v>
      </c>
      <c r="B70" s="193">
        <f>'Adj PDB'!B27</f>
        <v>10723054.800000001</v>
      </c>
      <c r="C70" s="193">
        <f>'Adj PDB'!C27</f>
        <v>5780223.4391754</v>
      </c>
      <c r="D70" s="193">
        <f>'Adj PDB'!D27</f>
        <v>130248.66285794001</v>
      </c>
      <c r="E70" s="193">
        <f>'Adj PDB'!E27</f>
        <v>872774.06163948006</v>
      </c>
      <c r="F70" s="193">
        <f>'Adj PDB'!F27</f>
        <v>773573.44800291094</v>
      </c>
      <c r="G70" s="193">
        <f>'Adj PDB'!G27</f>
        <v>59985.191218497188</v>
      </c>
      <c r="H70" s="193">
        <f>'Adj PDB'!H27</f>
        <v>2401641.0717767491</v>
      </c>
      <c r="I70" s="193">
        <f>'Adj PDB'!I27</f>
        <v>183981.89596506921</v>
      </c>
      <c r="J70" s="193">
        <f>'Adj PDB'!J27</f>
        <v>2090273.35512007</v>
      </c>
      <c r="K70" s="193">
        <f>'Adj PDB'!K27</f>
        <v>1704165.0142038499</v>
      </c>
      <c r="L70" s="193">
        <f>'Adj PDB'!L27</f>
        <v>51334.130893310001</v>
      </c>
      <c r="M70" s="192"/>
      <c r="N70" s="193">
        <f>'Adj PDB'!N27</f>
        <v>83184.557554430008</v>
      </c>
      <c r="O70" s="193">
        <f>'Adj PDB'!O27</f>
        <v>10723054.800000008</v>
      </c>
      <c r="P70" s="193">
        <f>'Adj PDB'!P27</f>
        <v>10202427.770636046</v>
      </c>
      <c r="Q70" s="193">
        <f>'Adj PDB'!Q27</f>
        <v>5910472.1020333404</v>
      </c>
      <c r="R70" s="193">
        <f>'Adj PDB'!R27</f>
        <v>6783246.1636728207</v>
      </c>
      <c r="S70" s="193">
        <f>'Adj PDB'!S27</f>
        <v>3419181.6069632261</v>
      </c>
      <c r="T70" s="193">
        <f>'Adj PDB'!T27</f>
        <v>833558.63922140817</v>
      </c>
      <c r="U70" s="193">
        <f>'Adj PDB'!U27</f>
        <v>2585622.9677418182</v>
      </c>
      <c r="V70" s="189"/>
      <c r="X70" s="197" t="s">
        <v>97</v>
      </c>
      <c r="Y70" s="201">
        <f t="shared" ref="Y70:AI70" si="219">B76</f>
        <v>2806868.7765599997</v>
      </c>
      <c r="Z70" s="201">
        <f t="shared" si="219"/>
        <v>1504000.5901667478</v>
      </c>
      <c r="AA70" s="201">
        <f t="shared" si="219"/>
        <v>32787.107474689663</v>
      </c>
      <c r="AB70" s="201">
        <f t="shared" si="219"/>
        <v>166522.65449571784</v>
      </c>
      <c r="AC70" s="201">
        <f t="shared" si="219"/>
        <v>229801.47190347197</v>
      </c>
      <c r="AD70" s="201">
        <f t="shared" si="219"/>
        <v>12430.30160593648</v>
      </c>
      <c r="AE70" s="201">
        <f t="shared" si="219"/>
        <v>633777.9347104209</v>
      </c>
      <c r="AF70" s="201">
        <f t="shared" si="219"/>
        <v>34281.98616128834</v>
      </c>
      <c r="AG70" s="201">
        <f t="shared" si="219"/>
        <v>670074.40516584157</v>
      </c>
      <c r="AH70" s="201">
        <f t="shared" si="219"/>
        <v>552063.43524722394</v>
      </c>
      <c r="AI70" s="201">
        <f t="shared" si="219"/>
        <v>72505.961142588974</v>
      </c>
      <c r="AJ70" s="201">
        <f>N76</f>
        <v>2749.7989805199995</v>
      </c>
      <c r="AK70" s="201">
        <f t="shared" ref="AK70:AK73" si="220">O76</f>
        <v>2806868.7765599997</v>
      </c>
      <c r="AL70" s="201">
        <f t="shared" ref="AL70:AL73" si="221">P76</f>
        <v>2613602.0465182732</v>
      </c>
      <c r="AM70" s="201">
        <f t="shared" ref="AM70:AM73" si="222">Q76</f>
        <v>1536787.6976414374</v>
      </c>
      <c r="AN70" s="201">
        <f t="shared" ref="AN70:AN73" si="223">R76</f>
        <v>1703310.3521371554</v>
      </c>
      <c r="AO70" s="201">
        <f t="shared" ref="AO70:AO73" si="224">S76</f>
        <v>910291.6943811177</v>
      </c>
      <c r="AP70" s="201">
        <f t="shared" ref="AP70:AP73" si="225">T76</f>
        <v>242231.77350940846</v>
      </c>
      <c r="AQ70" s="201">
        <f t="shared" ref="AQ70:AQ73" si="226">U76</f>
        <v>668059.92087170924</v>
      </c>
      <c r="AS70" s="197" t="s">
        <v>97</v>
      </c>
      <c r="AT70" s="202">
        <f t="shared" si="178"/>
        <v>4.569999999999979</v>
      </c>
      <c r="AU70" s="202">
        <f t="shared" si="160"/>
        <v>3.6899999999999977</v>
      </c>
      <c r="AV70" s="202">
        <f t="shared" si="161"/>
        <v>4.3199999999999932</v>
      </c>
      <c r="AW70" s="202">
        <f t="shared" si="162"/>
        <v>1.75</v>
      </c>
      <c r="AX70" s="202">
        <f t="shared" si="163"/>
        <v>11.999999999999986</v>
      </c>
      <c r="AY70" s="202">
        <f t="shared" si="164"/>
        <v>11.999999999999986</v>
      </c>
      <c r="AZ70" s="202">
        <f t="shared" si="165"/>
        <v>1.5000000000000142</v>
      </c>
      <c r="BA70" s="202">
        <f t="shared" si="166"/>
        <v>1.4999999999999858</v>
      </c>
      <c r="BB70" s="202">
        <f t="shared" si="167"/>
        <v>14.219999999999985</v>
      </c>
      <c r="BC70" s="202">
        <f t="shared" si="168"/>
        <v>13.449999999999989</v>
      </c>
      <c r="BD70" s="202">
        <f t="shared" si="169"/>
        <v>18.124406162430517</v>
      </c>
      <c r="BE70" s="202">
        <f t="shared" si="170"/>
        <v>0</v>
      </c>
      <c r="BF70" s="202">
        <f t="shared" si="171"/>
        <v>4.5699999999996237</v>
      </c>
      <c r="BG70" s="202">
        <f t="shared" si="172"/>
        <v>3.7130736111063385</v>
      </c>
      <c r="BH70" s="202">
        <f t="shared" si="173"/>
        <v>3.7033614944056694</v>
      </c>
      <c r="BI70" s="202">
        <f t="shared" si="174"/>
        <v>3.5090912709501794</v>
      </c>
      <c r="BJ70" s="202">
        <f t="shared" si="175"/>
        <v>4.0969268311360452</v>
      </c>
      <c r="BK70" s="202">
        <f t="shared" si="176"/>
        <v>12.000000000000014</v>
      </c>
      <c r="BL70" s="202">
        <f t="shared" si="177"/>
        <v>1.5000000000000142</v>
      </c>
      <c r="BN70" s="197" t="s">
        <v>97</v>
      </c>
      <c r="BO70" s="202">
        <f t="shared" si="151"/>
        <v>-1.3700548382832665</v>
      </c>
      <c r="BP70" s="202">
        <f t="shared" si="133"/>
        <v>-0.43998431401013249</v>
      </c>
      <c r="BQ70" s="202">
        <f t="shared" si="134"/>
        <v>-2.8447142902292057</v>
      </c>
      <c r="BR70" s="202">
        <f t="shared" si="135"/>
        <v>-45.454825109951123</v>
      </c>
      <c r="BS70" s="202">
        <f t="shared" si="136"/>
        <v>-3.6930986874990026</v>
      </c>
      <c r="BT70" s="202">
        <f t="shared" si="137"/>
        <v>3.4430556497846254</v>
      </c>
      <c r="BU70" s="202">
        <f t="shared" si="138"/>
        <v>-2.6000725085114453</v>
      </c>
      <c r="BV70" s="202">
        <f t="shared" si="139"/>
        <v>4.6170729457361261</v>
      </c>
      <c r="BW70" s="202">
        <f t="shared" si="140"/>
        <v>-4.8508155924084804</v>
      </c>
      <c r="BX70" s="202">
        <f t="shared" si="141"/>
        <v>-5.9430891886597976</v>
      </c>
      <c r="BY70" s="202">
        <f t="shared" si="142"/>
        <v>-215.60004439639732</v>
      </c>
      <c r="BZ70" s="202">
        <f t="shared" si="143"/>
        <v>-63.371987324045229</v>
      </c>
      <c r="CA70" s="202">
        <f t="shared" si="144"/>
        <v>-1.3700548382832665</v>
      </c>
      <c r="CB70" s="202">
        <f t="shared" si="145"/>
        <v>-6.1133056950165212</v>
      </c>
      <c r="CC70" s="202">
        <f t="shared" si="146"/>
        <v>-0.49253093490472111</v>
      </c>
      <c r="CD70" s="202">
        <f t="shared" si="147"/>
        <v>-7.9136108350608367</v>
      </c>
      <c r="CE70" s="202">
        <f t="shared" si="148"/>
        <v>-2.5483590053383551</v>
      </c>
      <c r="CF70" s="202">
        <f t="shared" si="149"/>
        <v>-3.3509530344204421</v>
      </c>
      <c r="CG70" s="202">
        <f t="shared" si="150"/>
        <v>-2.2540437053078364</v>
      </c>
    </row>
    <row r="71" spans="1:85" x14ac:dyDescent="0.25">
      <c r="A71" s="197" t="s">
        <v>93</v>
      </c>
      <c r="B71" s="192">
        <f>'Adj PDB'!B28</f>
        <v>2684200.7999999998</v>
      </c>
      <c r="C71" s="192">
        <f>'Adj PDB'!C28</f>
        <v>1450477.9536760999</v>
      </c>
      <c r="D71" s="192">
        <f>'Adj PDB'!D28</f>
        <v>31429.359159020001</v>
      </c>
      <c r="E71" s="192">
        <f>'Adj PDB'!E28</f>
        <v>163658.62849701999</v>
      </c>
      <c r="F71" s="192">
        <f>'Adj PDB'!F28</f>
        <v>205179.88562809999</v>
      </c>
      <c r="G71" s="192">
        <f>'Adj PDB'!G28</f>
        <v>11098.483576729001</v>
      </c>
      <c r="H71" s="192">
        <f>'Adj PDB'!H28</f>
        <v>624411.75833539001</v>
      </c>
      <c r="I71" s="192">
        <f>'Adj PDB'!I28</f>
        <v>33775.3558239294</v>
      </c>
      <c r="J71" s="192">
        <f>'Adj PDB'!J28</f>
        <v>586652.42966717004</v>
      </c>
      <c r="K71" s="192">
        <f>'Adj PDB'!K28</f>
        <v>486613.86976397003</v>
      </c>
      <c r="L71" s="192">
        <f>'Adj PDB'!L28</f>
        <v>61381.01642</v>
      </c>
      <c r="M71" s="192"/>
      <c r="N71" s="192">
        <f>'Adj PDB'!N28</f>
        <v>2749.79898052</v>
      </c>
      <c r="O71" s="192">
        <f>'Adj PDB'!O28</f>
        <v>2684200.8000000091</v>
      </c>
      <c r="P71" s="192">
        <f>'Adj PDB'!P28</f>
        <v>2520031.4246962885</v>
      </c>
      <c r="Q71" s="192">
        <f>'Adj PDB'!Q28</f>
        <v>1481907.3128351199</v>
      </c>
      <c r="R71" s="192">
        <f>'Adj PDB'!R28</f>
        <v>1645565.94133214</v>
      </c>
      <c r="S71" s="192">
        <f>'Adj PDB'!S28</f>
        <v>874465.48336414841</v>
      </c>
      <c r="T71" s="192">
        <f>'Adj PDB'!T28</f>
        <v>216278.36920482898</v>
      </c>
      <c r="U71" s="192">
        <f>'Adj PDB'!U28</f>
        <v>658187.11415931943</v>
      </c>
      <c r="V71" s="188"/>
      <c r="X71" s="197" t="s">
        <v>98</v>
      </c>
      <c r="Y71" s="201">
        <f t="shared" ref="Y71:Y73" si="227">B77</f>
        <v>2914359.3094000001</v>
      </c>
      <c r="Z71" s="201">
        <f t="shared" ref="Z71:AI73" si="228">C77</f>
        <v>1533353.6980656553</v>
      </c>
      <c r="AA71" s="201">
        <f t="shared" si="228"/>
        <v>35088.330233467866</v>
      </c>
      <c r="AB71" s="201">
        <f t="shared" si="228"/>
        <v>223342.32458122182</v>
      </c>
      <c r="AC71" s="201">
        <f t="shared" si="228"/>
        <v>217803.47549461538</v>
      </c>
      <c r="AD71" s="201">
        <f t="shared" si="228"/>
        <v>13190.333799486163</v>
      </c>
      <c r="AE71" s="201">
        <f t="shared" si="228"/>
        <v>624220.14695436251</v>
      </c>
      <c r="AF71" s="201">
        <f t="shared" si="228"/>
        <v>37803.217253511466</v>
      </c>
      <c r="AG71" s="201">
        <f t="shared" si="228"/>
        <v>653638.46397239703</v>
      </c>
      <c r="AH71" s="201">
        <f t="shared" si="228"/>
        <v>538140.07140548865</v>
      </c>
      <c r="AI71" s="201">
        <f t="shared" si="228"/>
        <v>67664.556828591027</v>
      </c>
      <c r="AJ71" s="201">
        <f>N77</f>
        <v>46394.833622179998</v>
      </c>
      <c r="AK71" s="201">
        <f t="shared" si="220"/>
        <v>2914359.3093999997</v>
      </c>
      <c r="AL71" s="201">
        <f t="shared" si="221"/>
        <v>2684801.5263823206</v>
      </c>
      <c r="AM71" s="201">
        <f t="shared" si="222"/>
        <v>1568442.0282991233</v>
      </c>
      <c r="AN71" s="201">
        <f t="shared" si="223"/>
        <v>1791784.3528803452</v>
      </c>
      <c r="AO71" s="201">
        <f t="shared" si="224"/>
        <v>893017.17350197549</v>
      </c>
      <c r="AP71" s="201">
        <f t="shared" si="225"/>
        <v>230993.80929410155</v>
      </c>
      <c r="AQ71" s="201">
        <f t="shared" si="226"/>
        <v>662023.36420787394</v>
      </c>
      <c r="AS71" s="197" t="s">
        <v>98</v>
      </c>
      <c r="AT71" s="202">
        <f t="shared" si="178"/>
        <v>5.1000000000000227</v>
      </c>
      <c r="AU71" s="202">
        <f t="shared" si="160"/>
        <v>4.3700000000000045</v>
      </c>
      <c r="AV71" s="202">
        <f t="shared" si="161"/>
        <v>4.3300000000000125</v>
      </c>
      <c r="AW71" s="202">
        <f t="shared" si="162"/>
        <v>6.0100000000000051</v>
      </c>
      <c r="AX71" s="202">
        <f t="shared" si="163"/>
        <v>10.149999999999991</v>
      </c>
      <c r="AY71" s="202">
        <f t="shared" si="164"/>
        <v>10.15000000000002</v>
      </c>
      <c r="AZ71" s="202">
        <f t="shared" si="165"/>
        <v>3.2800000000000011</v>
      </c>
      <c r="BA71" s="202">
        <f t="shared" si="166"/>
        <v>3.2800000000000153</v>
      </c>
      <c r="BB71" s="202">
        <f t="shared" si="167"/>
        <v>4.7499999999999858</v>
      </c>
      <c r="BC71" s="202">
        <f t="shared" si="168"/>
        <v>3.9599999999999795</v>
      </c>
      <c r="BD71" s="202">
        <f t="shared" si="169"/>
        <v>20.794562197523476</v>
      </c>
      <c r="BE71" s="202">
        <f t="shared" si="170"/>
        <v>0</v>
      </c>
      <c r="BF71" s="202">
        <f t="shared" si="171"/>
        <v>5.0999999999992554</v>
      </c>
      <c r="BG71" s="202">
        <f t="shared" si="172"/>
        <v>4.7044537608914112</v>
      </c>
      <c r="BH71" s="202">
        <f t="shared" si="173"/>
        <v>4.369104806391249</v>
      </c>
      <c r="BI71" s="202">
        <f t="shared" si="174"/>
        <v>4.5708624470268262</v>
      </c>
      <c r="BJ71" s="202">
        <f t="shared" si="175"/>
        <v>4.9735287035978644</v>
      </c>
      <c r="BK71" s="202">
        <f t="shared" si="176"/>
        <v>10.149999999999991</v>
      </c>
      <c r="BL71" s="202">
        <f t="shared" si="177"/>
        <v>3.2800000000000011</v>
      </c>
      <c r="BN71" s="197" t="s">
        <v>98</v>
      </c>
      <c r="BO71" s="202">
        <f t="shared" si="151"/>
        <v>3.8295531924273689</v>
      </c>
      <c r="BP71" s="202">
        <f t="shared" si="133"/>
        <v>1.9516686423409766</v>
      </c>
      <c r="BQ71" s="202">
        <f t="shared" si="134"/>
        <v>7.018681841802163</v>
      </c>
      <c r="BR71" s="202">
        <f t="shared" si="135"/>
        <v>34.121285333561104</v>
      </c>
      <c r="BS71" s="202">
        <f t="shared" si="136"/>
        <v>-5.2210267886779889</v>
      </c>
      <c r="BT71" s="202">
        <f t="shared" si="137"/>
        <v>6.1143503805788981</v>
      </c>
      <c r="BU71" s="202">
        <f t="shared" si="138"/>
        <v>-1.5080657171230598</v>
      </c>
      <c r="BV71" s="202">
        <f t="shared" si="139"/>
        <v>10.271374230351185</v>
      </c>
      <c r="BW71" s="202">
        <f t="shared" si="140"/>
        <v>-2.4528531558188291</v>
      </c>
      <c r="BX71" s="202">
        <f t="shared" si="141"/>
        <v>-2.522058689777225</v>
      </c>
      <c r="BY71" s="202">
        <f t="shared" si="142"/>
        <v>-6.6772500325551505</v>
      </c>
      <c r="BZ71" s="202">
        <f t="shared" si="143"/>
        <v>1587.2081905204038</v>
      </c>
      <c r="CA71" s="202">
        <f t="shared" si="144"/>
        <v>3.8295531924273547</v>
      </c>
      <c r="CB71" s="202">
        <f t="shared" si="145"/>
        <v>2.7241897808771682</v>
      </c>
      <c r="CC71" s="202">
        <f t="shared" si="146"/>
        <v>2.0597725181081898</v>
      </c>
      <c r="CD71" s="202">
        <f t="shared" si="147"/>
        <v>5.1942384212120203</v>
      </c>
      <c r="CE71" s="202">
        <f t="shared" si="148"/>
        <v>-1.8976907057123782</v>
      </c>
      <c r="CF71" s="202">
        <f t="shared" si="149"/>
        <v>-4.6393435726838845</v>
      </c>
      <c r="CG71" s="202">
        <f t="shared" si="150"/>
        <v>-0.90359509308065356</v>
      </c>
    </row>
    <row r="72" spans="1:85" x14ac:dyDescent="0.25">
      <c r="A72" s="197" t="s">
        <v>94</v>
      </c>
      <c r="B72" s="194">
        <f>'Adj PDB'!B29</f>
        <v>2772939.4</v>
      </c>
      <c r="C72" s="194">
        <f>'Adj PDB'!C29</f>
        <v>1469151.765896</v>
      </c>
      <c r="D72" s="194">
        <f>'Adj PDB'!D29</f>
        <v>33632.061950989999</v>
      </c>
      <c r="E72" s="194">
        <f>'Adj PDB'!E29</f>
        <v>210680.43069636999</v>
      </c>
      <c r="F72" s="194">
        <f>'Adj PDB'!F29</f>
        <v>197733.522918398</v>
      </c>
      <c r="G72" s="194">
        <f>'Adj PDB'!G29</f>
        <v>11974.883158861699</v>
      </c>
      <c r="H72" s="194">
        <f>'Adj PDB'!H29</f>
        <v>604395.95948331</v>
      </c>
      <c r="I72" s="194">
        <f>'Adj PDB'!I29</f>
        <v>36602.650322919697</v>
      </c>
      <c r="J72" s="194">
        <f>'Adj PDB'!J29</f>
        <v>623998.53362520004</v>
      </c>
      <c r="K72" s="194">
        <f>'Adj PDB'!K29</f>
        <v>517641.46922421001</v>
      </c>
      <c r="L72" s="194">
        <f>'Adj PDB'!L29</f>
        <v>56016.227550000003</v>
      </c>
      <c r="M72" s="192"/>
      <c r="N72" s="194">
        <f>'Adj PDB'!N29</f>
        <v>46394.833622179998</v>
      </c>
      <c r="O72" s="194">
        <f>'Adj PDB'!O29</f>
        <v>2772939.4000000195</v>
      </c>
      <c r="P72" s="194">
        <f>'Adj PDB'!P29</f>
        <v>2564171.2744268496</v>
      </c>
      <c r="Q72" s="194">
        <f>'Adj PDB'!Q29</f>
        <v>1502783.82784699</v>
      </c>
      <c r="R72" s="194">
        <f>'Adj PDB'!R29</f>
        <v>1713464.25854336</v>
      </c>
      <c r="S72" s="194">
        <f>'Adj PDB'!S29</f>
        <v>850707.0158834894</v>
      </c>
      <c r="T72" s="194">
        <f>'Adj PDB'!T29</f>
        <v>209708.40607725969</v>
      </c>
      <c r="U72" s="194">
        <f>'Adj PDB'!U29</f>
        <v>640998.60980622971</v>
      </c>
      <c r="V72" s="190"/>
      <c r="X72" s="197" t="s">
        <v>99</v>
      </c>
      <c r="Y72" s="201">
        <f t="shared" si="227"/>
        <v>2968771.4247099999</v>
      </c>
      <c r="Z72" s="201">
        <f t="shared" si="228"/>
        <v>1552352.7551085902</v>
      </c>
      <c r="AA72" s="201">
        <f t="shared" si="228"/>
        <v>35304.255981867842</v>
      </c>
      <c r="AB72" s="201">
        <f t="shared" si="228"/>
        <v>233098.9792546361</v>
      </c>
      <c r="AC72" s="201">
        <f t="shared" si="228"/>
        <v>228355.52269016037</v>
      </c>
      <c r="AD72" s="201">
        <f t="shared" si="228"/>
        <v>16548.607481356754</v>
      </c>
      <c r="AE72" s="201">
        <f t="shared" si="228"/>
        <v>656009.89038994978</v>
      </c>
      <c r="AF72" s="201">
        <f t="shared" si="228"/>
        <v>47540.125380199192</v>
      </c>
      <c r="AG72" s="201">
        <f t="shared" si="228"/>
        <v>704839.8502693827</v>
      </c>
      <c r="AH72" s="201">
        <f t="shared" si="228"/>
        <v>542595.71100626746</v>
      </c>
      <c r="AI72" s="201">
        <f t="shared" si="228"/>
        <v>16546.637947724244</v>
      </c>
      <c r="AJ72" s="201">
        <f>N78</f>
        <v>20770.511212400001</v>
      </c>
      <c r="AK72" s="201">
        <f t="shared" si="220"/>
        <v>2968771.4247100004</v>
      </c>
      <c r="AL72" s="201">
        <f t="shared" si="221"/>
        <v>2769210.1362867607</v>
      </c>
      <c r="AM72" s="201">
        <f t="shared" si="222"/>
        <v>1587657.0110904581</v>
      </c>
      <c r="AN72" s="201">
        <f t="shared" si="223"/>
        <v>1820755.9903450944</v>
      </c>
      <c r="AO72" s="201">
        <f t="shared" si="224"/>
        <v>948454.14594166609</v>
      </c>
      <c r="AP72" s="201">
        <f t="shared" si="225"/>
        <v>244904.13017151714</v>
      </c>
      <c r="AQ72" s="201">
        <f t="shared" si="226"/>
        <v>703550.01577014895</v>
      </c>
      <c r="AS72" s="197" t="s">
        <v>99</v>
      </c>
      <c r="AT72" s="202">
        <f t="shared" si="178"/>
        <v>5.4300000000000068</v>
      </c>
      <c r="AU72" s="202">
        <f t="shared" si="160"/>
        <v>5.8600000000000136</v>
      </c>
      <c r="AV72" s="202">
        <f t="shared" si="161"/>
        <v>5.3600000000000136</v>
      </c>
      <c r="AW72" s="202">
        <f t="shared" si="162"/>
        <v>1.5500000000000114</v>
      </c>
      <c r="AX72" s="202">
        <f t="shared" si="163"/>
        <v>7.8400000000000034</v>
      </c>
      <c r="AY72" s="202">
        <f t="shared" si="164"/>
        <v>7.8400000000000034</v>
      </c>
      <c r="AZ72" s="202">
        <f t="shared" si="165"/>
        <v>6.1400000000000148</v>
      </c>
      <c r="BA72" s="202">
        <f t="shared" si="166"/>
        <v>6.1400000000000148</v>
      </c>
      <c r="BB72" s="202">
        <f t="shared" si="167"/>
        <v>3.9899999999999807</v>
      </c>
      <c r="BC72" s="202">
        <f t="shared" si="168"/>
        <v>6.3600000000000136</v>
      </c>
      <c r="BD72" s="202">
        <f t="shared" si="169"/>
        <v>105.97721685343683</v>
      </c>
      <c r="BE72" s="202">
        <f t="shared" si="170"/>
        <v>0</v>
      </c>
      <c r="BF72" s="202">
        <f t="shared" si="171"/>
        <v>5.4299999999997084</v>
      </c>
      <c r="BG72" s="202">
        <f t="shared" si="172"/>
        <v>5.7184339904813584</v>
      </c>
      <c r="BH72" s="202">
        <f t="shared" si="173"/>
        <v>5.8488300640610902</v>
      </c>
      <c r="BI72" s="202">
        <f t="shared" si="174"/>
        <v>5.278274777902908</v>
      </c>
      <c r="BJ72" s="202">
        <f t="shared" si="175"/>
        <v>6.5738097445292283</v>
      </c>
      <c r="BK72" s="202">
        <f t="shared" si="176"/>
        <v>7.8400000000000034</v>
      </c>
      <c r="BL72" s="202">
        <f t="shared" si="177"/>
        <v>6.1400000000000148</v>
      </c>
      <c r="BN72" s="197" t="s">
        <v>99</v>
      </c>
      <c r="BO72" s="202">
        <f t="shared" si="151"/>
        <v>1.867035239426329</v>
      </c>
      <c r="BP72" s="202">
        <f t="shared" si="133"/>
        <v>1.2390524812965396</v>
      </c>
      <c r="BQ72" s="202">
        <f t="shared" si="134"/>
        <v>0.61537766819699868</v>
      </c>
      <c r="BR72" s="202">
        <f t="shared" si="135"/>
        <v>4.3684754744576395</v>
      </c>
      <c r="BS72" s="202">
        <f t="shared" si="136"/>
        <v>4.8447561140069411</v>
      </c>
      <c r="BT72" s="202">
        <f t="shared" si="137"/>
        <v>25.460111418874121</v>
      </c>
      <c r="BU72" s="202">
        <f t="shared" si="138"/>
        <v>5.0927134586560214</v>
      </c>
      <c r="BV72" s="202">
        <f t="shared" si="139"/>
        <v>25.756823979798398</v>
      </c>
      <c r="BW72" s="202">
        <f t="shared" si="140"/>
        <v>7.833288449063474</v>
      </c>
      <c r="BX72" s="202">
        <f t="shared" si="141"/>
        <v>0.82797023257192848</v>
      </c>
      <c r="BY72" s="202">
        <f t="shared" si="142"/>
        <v>-75.546078001160254</v>
      </c>
      <c r="BZ72" s="202">
        <f t="shared" si="143"/>
        <v>-55.230982437513831</v>
      </c>
      <c r="CA72" s="202">
        <f t="shared" si="144"/>
        <v>1.8670352394263574</v>
      </c>
      <c r="CB72" s="202">
        <f t="shared" si="145"/>
        <v>3.1439422644465651</v>
      </c>
      <c r="CC72" s="202">
        <f t="shared" si="146"/>
        <v>1.2250999682896975</v>
      </c>
      <c r="CD72" s="202">
        <f t="shared" si="147"/>
        <v>1.6169154183189676</v>
      </c>
      <c r="CE72" s="202">
        <f t="shared" si="148"/>
        <v>6.2078282573552173</v>
      </c>
      <c r="CF72" s="202">
        <f t="shared" si="149"/>
        <v>6.0219453152984528</v>
      </c>
      <c r="CG72" s="202">
        <f t="shared" si="150"/>
        <v>6.2726867067543139</v>
      </c>
    </row>
    <row r="73" spans="1:85" x14ac:dyDescent="0.25">
      <c r="A73" s="197" t="s">
        <v>95</v>
      </c>
      <c r="B73" s="194">
        <f>'Adj PDB'!B30</f>
        <v>2815869.7</v>
      </c>
      <c r="C73" s="194">
        <f>'Adj PDB'!C30</f>
        <v>1466420.5130441999</v>
      </c>
      <c r="D73" s="194">
        <f>'Adj PDB'!D30</f>
        <v>33508.2156244</v>
      </c>
      <c r="E73" s="194">
        <f>'Adj PDB'!E30</f>
        <v>229541.09232361999</v>
      </c>
      <c r="F73" s="194">
        <f>'Adj PDB'!F30</f>
        <v>211754.00842930301</v>
      </c>
      <c r="G73" s="194">
        <f>'Adj PDB'!G30</f>
        <v>15345.5188068961</v>
      </c>
      <c r="H73" s="194">
        <f>'Adj PDB'!H30</f>
        <v>618060.948172178</v>
      </c>
      <c r="I73" s="194">
        <f>'Adj PDB'!I30</f>
        <v>44790.018259090997</v>
      </c>
      <c r="J73" s="194">
        <f>'Adj PDB'!J30</f>
        <v>677795.79793190002</v>
      </c>
      <c r="K73" s="194">
        <f>'Adj PDB'!K30</f>
        <v>510150.16078062</v>
      </c>
      <c r="L73" s="194">
        <f>'Adj PDB'!L30</f>
        <v>8033.2369766399997</v>
      </c>
      <c r="M73" s="192"/>
      <c r="N73" s="194">
        <f>'Adj PDB'!N30</f>
        <v>20770.511212400001</v>
      </c>
      <c r="O73" s="194">
        <f>'Adj PDB'!O30</f>
        <v>2815869.7000000081</v>
      </c>
      <c r="P73" s="194">
        <f>'Adj PDB'!P30</f>
        <v>2619420.3146596877</v>
      </c>
      <c r="Q73" s="194">
        <f>'Adj PDB'!Q30</f>
        <v>1499928.7286685999</v>
      </c>
      <c r="R73" s="194">
        <f>'Adj PDB'!R30</f>
        <v>1729469.8209922197</v>
      </c>
      <c r="S73" s="194">
        <f>'Adj PDB'!S30</f>
        <v>889950.49366746808</v>
      </c>
      <c r="T73" s="194">
        <f>'Adj PDB'!T30</f>
        <v>227099.52723619912</v>
      </c>
      <c r="U73" s="194">
        <f>'Adj PDB'!U30</f>
        <v>662850.96643126896</v>
      </c>
      <c r="V73" s="190"/>
      <c r="X73" s="197" t="s">
        <v>100</v>
      </c>
      <c r="Y73" s="201">
        <f t="shared" si="227"/>
        <v>2994412.4189200001</v>
      </c>
      <c r="Z73" s="201">
        <f t="shared" si="228"/>
        <v>1589654.0494972838</v>
      </c>
      <c r="AA73" s="201">
        <f t="shared" si="228"/>
        <v>35528.964273203521</v>
      </c>
      <c r="AB73" s="201">
        <f t="shared" si="228"/>
        <v>317046.88277634018</v>
      </c>
      <c r="AC73" s="201">
        <f t="shared" si="228"/>
        <v>258752.709033302</v>
      </c>
      <c r="AD73" s="201">
        <f t="shared" si="228"/>
        <v>13030.762651785202</v>
      </c>
      <c r="AE73" s="201">
        <f t="shared" si="228"/>
        <v>692796.58051609132</v>
      </c>
      <c r="AF73" s="201">
        <f t="shared" si="228"/>
        <v>34889.172138142225</v>
      </c>
      <c r="AG73" s="201">
        <f t="shared" si="228"/>
        <v>737405.06975188793</v>
      </c>
      <c r="AH73" s="201">
        <f t="shared" si="228"/>
        <v>627445.45529782469</v>
      </c>
      <c r="AI73" s="201">
        <f t="shared" si="228"/>
        <v>-64753.682448631458</v>
      </c>
      <c r="AJ73" s="201">
        <f>N79</f>
        <v>7507.3660284199996</v>
      </c>
      <c r="AK73" s="201">
        <f t="shared" si="220"/>
        <v>2994412.418920001</v>
      </c>
      <c r="AL73" s="201">
        <f t="shared" si="221"/>
        <v>2941699.1208861484</v>
      </c>
      <c r="AM73" s="201">
        <f t="shared" si="222"/>
        <v>1625183.0137704874</v>
      </c>
      <c r="AN73" s="201">
        <f t="shared" si="223"/>
        <v>1942229.8965468276</v>
      </c>
      <c r="AO73" s="201">
        <f t="shared" si="224"/>
        <v>999469.22433932079</v>
      </c>
      <c r="AP73" s="201">
        <f t="shared" si="225"/>
        <v>271783.47168508719</v>
      </c>
      <c r="AQ73" s="201">
        <f t="shared" si="226"/>
        <v>727685.75265423348</v>
      </c>
      <c r="AS73" s="197" t="s">
        <v>100</v>
      </c>
      <c r="AT73" s="202">
        <f t="shared" si="178"/>
        <v>5.2199999999999989</v>
      </c>
      <c r="AU73" s="202">
        <f t="shared" si="160"/>
        <v>5.230000000000004</v>
      </c>
      <c r="AV73" s="202">
        <f t="shared" si="161"/>
        <v>5.2800000000000011</v>
      </c>
      <c r="AW73" s="202">
        <f t="shared" si="162"/>
        <v>3.8499999999999943</v>
      </c>
      <c r="AX73" s="202">
        <f t="shared" si="163"/>
        <v>8.4399999999999977</v>
      </c>
      <c r="AY73" s="202">
        <f t="shared" si="164"/>
        <v>8.4399999999999835</v>
      </c>
      <c r="AZ73" s="202">
        <f t="shared" si="165"/>
        <v>6.4699999999999989</v>
      </c>
      <c r="BA73" s="202">
        <f t="shared" si="166"/>
        <v>6.4699999999999989</v>
      </c>
      <c r="BB73" s="202">
        <f t="shared" si="167"/>
        <v>4.7099999999999937</v>
      </c>
      <c r="BC73" s="202">
        <f t="shared" si="168"/>
        <v>6.8999999999999915</v>
      </c>
      <c r="BD73" s="202">
        <f t="shared" si="169"/>
        <v>3.2401811924276984</v>
      </c>
      <c r="BE73" s="202">
        <f t="shared" si="170"/>
        <v>0</v>
      </c>
      <c r="BF73" s="202">
        <f t="shared" si="171"/>
        <v>5.2200000000000273</v>
      </c>
      <c r="BG73" s="202">
        <f t="shared" si="172"/>
        <v>5.6727080803292012</v>
      </c>
      <c r="BH73" s="202">
        <f t="shared" si="173"/>
        <v>5.2310925680100269</v>
      </c>
      <c r="BI73" s="202">
        <f t="shared" si="174"/>
        <v>5.0031416041020691</v>
      </c>
      <c r="BJ73" s="202">
        <f t="shared" si="175"/>
        <v>6.9985770898941979</v>
      </c>
      <c r="BK73" s="202">
        <f t="shared" si="176"/>
        <v>8.4399999999999977</v>
      </c>
      <c r="BL73" s="202">
        <f t="shared" si="177"/>
        <v>6.4699999999999989</v>
      </c>
      <c r="BN73" s="197" t="s">
        <v>100</v>
      </c>
      <c r="BO73" s="202">
        <f t="shared" si="151"/>
        <v>0.86369041404070401</v>
      </c>
      <c r="BP73" s="202">
        <f t="shared" si="133"/>
        <v>2.4028877628451255</v>
      </c>
      <c r="BQ73" s="202">
        <f t="shared" si="134"/>
        <v>0.63649065838148999</v>
      </c>
      <c r="BR73" s="202">
        <f t="shared" si="135"/>
        <v>36.01384432919366</v>
      </c>
      <c r="BS73" s="202">
        <f t="shared" si="136"/>
        <v>13.311342762831032</v>
      </c>
      <c r="BT73" s="202">
        <f t="shared" si="137"/>
        <v>-21.257648618076587</v>
      </c>
      <c r="BU73" s="202">
        <f t="shared" si="138"/>
        <v>5.6076426079909396</v>
      </c>
      <c r="BV73" s="202">
        <f t="shared" si="139"/>
        <v>-26.611106177953374</v>
      </c>
      <c r="BW73" s="202">
        <f t="shared" si="140"/>
        <v>4.6202296124515669</v>
      </c>
      <c r="BX73" s="202">
        <f t="shared" si="141"/>
        <v>15.637746957896084</v>
      </c>
      <c r="BY73" s="202">
        <f t="shared" si="142"/>
        <v>-491.34042004912186</v>
      </c>
      <c r="BZ73" s="202">
        <f t="shared" si="143"/>
        <v>-63.855651160198214</v>
      </c>
      <c r="CA73" s="202">
        <f t="shared" si="144"/>
        <v>0.86369041404073243</v>
      </c>
      <c r="CB73" s="202">
        <f t="shared" si="145"/>
        <v>6.2288152978769062</v>
      </c>
      <c r="CC73" s="202">
        <f t="shared" si="146"/>
        <v>2.3636089166548118</v>
      </c>
      <c r="CD73" s="202">
        <f t="shared" si="147"/>
        <v>6.6716191980623449</v>
      </c>
      <c r="CE73" s="202">
        <f t="shared" si="148"/>
        <v>5.3787606513127457</v>
      </c>
      <c r="CF73" s="202">
        <f t="shared" si="149"/>
        <v>10.975454556338121</v>
      </c>
      <c r="CG73" s="202">
        <f t="shared" si="150"/>
        <v>3.4305644720459725</v>
      </c>
    </row>
    <row r="74" spans="1:85" x14ac:dyDescent="0.25">
      <c r="A74" s="197" t="s">
        <v>96</v>
      </c>
      <c r="B74" s="194">
        <f>'Adj PDB'!B31</f>
        <v>2845858.6</v>
      </c>
      <c r="C74" s="194">
        <f>'Adj PDB'!C31</f>
        <v>1510647.2008907001</v>
      </c>
      <c r="D74" s="194">
        <f>'Adj PDB'!D31</f>
        <v>33747.116520900003</v>
      </c>
      <c r="E74" s="194">
        <f>'Adj PDB'!E31</f>
        <v>305293.09848468</v>
      </c>
      <c r="F74" s="194">
        <f>'Adj PDB'!F31</f>
        <v>238613.71176069899</v>
      </c>
      <c r="G74" s="194">
        <f>'Adj PDB'!G31</f>
        <v>12016.564599580601</v>
      </c>
      <c r="H74" s="194">
        <f>'Adj PDB'!H31</f>
        <v>650696.51593509095</v>
      </c>
      <c r="I74" s="194">
        <f>'Adj PDB'!I31</f>
        <v>32769.016754148797</v>
      </c>
      <c r="J74" s="194">
        <f>'Adj PDB'!J31</f>
        <v>704235.57420675003</v>
      </c>
      <c r="K74" s="194">
        <f>'Adj PDB'!K31</f>
        <v>586946.16959572001</v>
      </c>
      <c r="L74" s="194">
        <f>'Adj PDB'!L31</f>
        <v>-62721.39558525</v>
      </c>
      <c r="M74" s="192"/>
      <c r="N74" s="194">
        <f>'Adj PDB'!N31</f>
        <v>7507.3660284199996</v>
      </c>
      <c r="O74" s="194">
        <f>'Adj PDB'!O31</f>
        <v>2845858.6</v>
      </c>
      <c r="P74" s="194">
        <f>'Adj PDB'!P31</f>
        <v>2783783.2249457994</v>
      </c>
      <c r="Q74" s="194">
        <f>'Adj PDB'!Q31</f>
        <v>1544394.3174116001</v>
      </c>
      <c r="R74" s="194">
        <f>'Adj PDB'!R31</f>
        <v>1849687.4158962802</v>
      </c>
      <c r="S74" s="194">
        <f>'Adj PDB'!S31</f>
        <v>934095.80904951924</v>
      </c>
      <c r="T74" s="194">
        <f>'Adj PDB'!T31</f>
        <v>250630.27636027959</v>
      </c>
      <c r="U74" s="194">
        <f>'Adj PDB'!U31</f>
        <v>683465.53268923971</v>
      </c>
      <c r="V74" s="190"/>
      <c r="X74" s="197" t="s">
        <v>302</v>
      </c>
      <c r="Y74" s="201">
        <f t="shared" ref="Y74:AI74" si="229">B81</f>
        <v>2954229.3873293996</v>
      </c>
      <c r="Z74" s="201">
        <f t="shared" si="229"/>
        <v>1581607.0206193519</v>
      </c>
      <c r="AA74" s="201">
        <f t="shared" si="229"/>
        <v>35777.291676381363</v>
      </c>
      <c r="AB74" s="201">
        <f t="shared" si="229"/>
        <v>173066.99481739957</v>
      </c>
      <c r="AC74" s="201">
        <f t="shared" si="229"/>
        <v>252276.05585563154</v>
      </c>
      <c r="AD74" s="201">
        <f t="shared" si="229"/>
        <v>13645.985102997069</v>
      </c>
      <c r="AE74" s="201">
        <f t="shared" si="229"/>
        <v>678332.5235205635</v>
      </c>
      <c r="AF74" s="201">
        <f t="shared" si="229"/>
        <v>36692.009788426913</v>
      </c>
      <c r="AG74" s="201">
        <f t="shared" si="229"/>
        <v>710412.88435682515</v>
      </c>
      <c r="AH74" s="201">
        <f t="shared" si="229"/>
        <v>595897.27200585348</v>
      </c>
      <c r="AI74" s="201">
        <f t="shared" si="229"/>
        <v>65566.094617155948</v>
      </c>
      <c r="AJ74" s="201">
        <f t="shared" ref="AJ74:AQ74" si="230">N81</f>
        <v>2749.7989805199995</v>
      </c>
      <c r="AK74" s="201">
        <f t="shared" si="230"/>
        <v>2954229.3873294001</v>
      </c>
      <c r="AL74" s="201">
        <f t="shared" si="230"/>
        <v>2771397.8813807517</v>
      </c>
      <c r="AM74" s="201">
        <f t="shared" si="230"/>
        <v>1617384.3122957333</v>
      </c>
      <c r="AN74" s="201">
        <f t="shared" si="230"/>
        <v>1790451.3071131329</v>
      </c>
      <c r="AO74" s="201">
        <f t="shared" si="230"/>
        <v>980946.57426761894</v>
      </c>
      <c r="AP74" s="201">
        <f t="shared" si="230"/>
        <v>265922.04095862858</v>
      </c>
      <c r="AQ74" s="201">
        <f t="shared" si="230"/>
        <v>715024.53330899042</v>
      </c>
      <c r="AS74" s="197" t="s">
        <v>302</v>
      </c>
      <c r="AT74" s="202">
        <f t="shared" ref="AT74:AT77" si="231">Y74/Y70*100-100</f>
        <v>5.25</v>
      </c>
      <c r="AU74" s="202">
        <f t="shared" ref="AU74:AU77" si="232">Z74/Z70*100-100</f>
        <v>5.1599999999999824</v>
      </c>
      <c r="AV74" s="202">
        <f t="shared" ref="AV74:AV77" si="233">AA74/AA70*100-100</f>
        <v>9.1200000000000188</v>
      </c>
      <c r="AW74" s="202">
        <f t="shared" ref="AW74:AW77" si="234">AB74/AB70*100-100</f>
        <v>3.9300000000000068</v>
      </c>
      <c r="AX74" s="202">
        <f t="shared" ref="AX74:AX77" si="235">AC74/AC70*100-100</f>
        <v>9.7800000000000153</v>
      </c>
      <c r="AY74" s="202">
        <f t="shared" ref="AY74:AY77" si="236">AD74/AD70*100-100</f>
        <v>9.7800000000000153</v>
      </c>
      <c r="AZ74" s="202">
        <f t="shared" ref="AZ74:AZ77" si="237">AE74/AE70*100-100</f>
        <v>7.0300000000000011</v>
      </c>
      <c r="BA74" s="202">
        <f t="shared" ref="BA74:BA77" si="238">AF74/AF70*100-100</f>
        <v>7.0300000000000011</v>
      </c>
      <c r="BB74" s="202">
        <f t="shared" ref="BB74:BB77" si="239">AG74/AG70*100-100</f>
        <v>6.0199999999999818</v>
      </c>
      <c r="BC74" s="202">
        <f t="shared" ref="BC74:BC77" si="240">AH74/AH70*100-100</f>
        <v>7.9399999999999977</v>
      </c>
      <c r="BD74" s="202">
        <f t="shared" ref="BD74:BD77" si="241">AI74/AI70*100-100</f>
        <v>-9.5714427008080065</v>
      </c>
      <c r="BE74" s="202">
        <f t="shared" ref="BE74:BE77" si="242">AJ74/AJ70*100-100</f>
        <v>0</v>
      </c>
      <c r="BF74" s="202">
        <f t="shared" ref="BF74:BF77" si="243">AK74/AK70*100-100</f>
        <v>5.2500000000000284</v>
      </c>
      <c r="BG74" s="202">
        <f t="shared" ref="BG74:BG77" si="244">AL74/AL70*100-100</f>
        <v>6.0374851279553923</v>
      </c>
      <c r="BH74" s="202">
        <f t="shared" ref="BH74:BH77" si="245">AM74/AM70*100-100</f>
        <v>5.2444859350442812</v>
      </c>
      <c r="BI74" s="202">
        <f t="shared" ref="BI74:BI77" si="246">AN74/AN70*100-100</f>
        <v>5.1159763613625131</v>
      </c>
      <c r="BJ74" s="202">
        <f t="shared" ref="BJ74:BJ77" si="247">AO74/AO70*100-100</f>
        <v>7.7617845271605574</v>
      </c>
      <c r="BK74" s="202">
        <f t="shared" ref="BK74:BK77" si="248">AP74/AP70*100-100</f>
        <v>9.7799999999999869</v>
      </c>
      <c r="BL74" s="202">
        <f t="shared" ref="BL74:BL77" si="249">AQ74/AQ70*100-100</f>
        <v>7.0300000000000011</v>
      </c>
      <c r="BN74" s="197" t="s">
        <v>302</v>
      </c>
      <c r="BO74" s="202">
        <f t="shared" ref="BO74:BO77" si="250">Y74/Y73*100-100</f>
        <v>-1.3419337742759438</v>
      </c>
      <c r="BP74" s="202">
        <f t="shared" ref="BP74:BP77" si="251">Z74/Z73*100-100</f>
        <v>-0.50621258634711808</v>
      </c>
      <c r="BQ74" s="202">
        <f t="shared" ref="BQ74:BQ77" si="252">AA74/AA73*100-100</f>
        <v>0.69894354720926799</v>
      </c>
      <c r="BR74" s="202">
        <f t="shared" ref="BR74:BR77" si="253">AB74/AB73*100-100</f>
        <v>-45.412806679607321</v>
      </c>
      <c r="BS74" s="202">
        <f t="shared" ref="BS74:BS77" si="254">AC74/AC73*100-100</f>
        <v>-2.5030281622430977</v>
      </c>
      <c r="BT74" s="202">
        <f t="shared" ref="BT74:BT77" si="255">AD74/AD73*100-100</f>
        <v>4.7213080895735686</v>
      </c>
      <c r="BU74" s="202">
        <f t="shared" ref="BU74:BU77" si="256">AE74/AE73*100-100</f>
        <v>-2.0877783468204996</v>
      </c>
      <c r="BV74" s="202">
        <f t="shared" ref="BV74:BV77" si="257">AF74/AF73*100-100</f>
        <v>5.1673271098162701</v>
      </c>
      <c r="BW74" s="202">
        <f t="shared" ref="BW74:BW77" si="258">AG74/AG73*100-100</f>
        <v>-3.6604285083291899</v>
      </c>
      <c r="BX74" s="202">
        <f t="shared" ref="BX74:BX77" si="259">AH74/AH73*100-100</f>
        <v>-5.0280359871275948</v>
      </c>
      <c r="BY74" s="202">
        <f t="shared" ref="BY74:BY77" si="260">AI74/AI73*100-100</f>
        <v>-201.25461925531258</v>
      </c>
      <c r="BZ74" s="202">
        <f t="shared" ref="BZ74:BZ77" si="261">AJ74/AJ73*100-100</f>
        <v>-63.371987324045229</v>
      </c>
      <c r="CA74" s="202">
        <f t="shared" ref="CA74:CA77" si="262">AK74/AK73*100-100</f>
        <v>-1.3419337742759438</v>
      </c>
      <c r="CB74" s="202">
        <f t="shared" ref="CB74:CB77" si="263">AL74/AL73*100-100</f>
        <v>-5.7892133935878434</v>
      </c>
      <c r="CC74" s="202">
        <f t="shared" ref="CC74:CC77" si="264">AM74/AM73*100-100</f>
        <v>-0.47986604638826691</v>
      </c>
      <c r="CD74" s="202">
        <f t="shared" ref="CD74:CD77" si="265">AN74/AN73*100-100</f>
        <v>-7.8146562208494572</v>
      </c>
      <c r="CE74" s="202">
        <f t="shared" ref="CE74:CE77" si="266">AO74/AO73*100-100</f>
        <v>-1.8532486664555137</v>
      </c>
      <c r="CF74" s="202">
        <f t="shared" ref="CF74:CF77" si="267">AP74/AP73*100-100</f>
        <v>-2.1566545934957304</v>
      </c>
      <c r="CG74" s="202">
        <f t="shared" ref="CG74:CG77" si="268">AQ74/AQ73*100-100</f>
        <v>-1.7399295367624461</v>
      </c>
    </row>
    <row r="75" spans="1:85" x14ac:dyDescent="0.25">
      <c r="A75" s="198">
        <v>2021</v>
      </c>
      <c r="B75" s="193">
        <f>'Adj PDB'!B32</f>
        <v>11118868.5</v>
      </c>
      <c r="C75" s="193">
        <f>'Adj PDB'!C32</f>
        <v>5896697.4335070001</v>
      </c>
      <c r="D75" s="193">
        <f>'Adj PDB'!D32</f>
        <v>132316.75325531</v>
      </c>
      <c r="E75" s="193">
        <f>'Adj PDB'!E32</f>
        <v>909173.25000168988</v>
      </c>
      <c r="F75" s="193">
        <f>'Adj PDB'!F32</f>
        <v>853281.12873649993</v>
      </c>
      <c r="G75" s="193">
        <f>'Adj PDB'!G32</f>
        <v>50435.450142067406</v>
      </c>
      <c r="H75" s="193">
        <f>'Adj PDB'!H32</f>
        <v>2497565.1819259687</v>
      </c>
      <c r="I75" s="193">
        <f>'Adj PDB'!I32</f>
        <v>147937.04116008891</v>
      </c>
      <c r="J75" s="193">
        <f>'Adj PDB'!J32</f>
        <v>2592682.3354310202</v>
      </c>
      <c r="K75" s="193">
        <f>'Adj PDB'!K32</f>
        <v>2101351.6693645203</v>
      </c>
      <c r="L75" s="193">
        <f>'Adj PDB'!L32</f>
        <v>62709.085361390004</v>
      </c>
      <c r="M75" s="192"/>
      <c r="N75" s="193">
        <f>'Adj PDB'!N32</f>
        <v>77422.509843519991</v>
      </c>
      <c r="O75" s="193">
        <f>'Adj PDB'!O32</f>
        <v>11118868.500000035</v>
      </c>
      <c r="P75" s="193">
        <f>'Adj PDB'!P32</f>
        <v>10487406.238728624</v>
      </c>
      <c r="Q75" s="193">
        <f>'Adj PDB'!Q32</f>
        <v>6029014.1867623106</v>
      </c>
      <c r="R75" s="193">
        <f>'Adj PDB'!R32</f>
        <v>6938187.436764</v>
      </c>
      <c r="S75" s="193">
        <f>'Adj PDB'!S32</f>
        <v>3549218.8019646248</v>
      </c>
      <c r="T75" s="193">
        <f>'Adj PDB'!T32</f>
        <v>903716.57887856732</v>
      </c>
      <c r="U75" s="193">
        <f>'Adj PDB'!U32</f>
        <v>2645502.2230860577</v>
      </c>
      <c r="V75" s="189"/>
      <c r="X75" s="197" t="s">
        <v>303</v>
      </c>
      <c r="Y75" s="201">
        <f t="shared" ref="Y75:AI75" si="269">B82</f>
        <v>3067654.6090744399</v>
      </c>
      <c r="Z75" s="201">
        <f t="shared" si="269"/>
        <v>1613701.4318442955</v>
      </c>
      <c r="AA75" s="201">
        <f t="shared" si="269"/>
        <v>37867.325987958524</v>
      </c>
      <c r="AB75" s="201">
        <f t="shared" si="269"/>
        <v>230221.26817832343</v>
      </c>
      <c r="AC75" s="201">
        <f t="shared" si="269"/>
        <v>239823.406867121</v>
      </c>
      <c r="AD75" s="201">
        <f t="shared" si="269"/>
        <v>14523.876546614214</v>
      </c>
      <c r="AE75" s="201">
        <f t="shared" si="269"/>
        <v>670662.12588776706</v>
      </c>
      <c r="AF75" s="201">
        <f t="shared" si="269"/>
        <v>40615.77661717272</v>
      </c>
      <c r="AG75" s="201">
        <f t="shared" si="269"/>
        <v>695209.87028104137</v>
      </c>
      <c r="AH75" s="201">
        <f t="shared" si="269"/>
        <v>582859.51133928483</v>
      </c>
      <c r="AI75" s="201">
        <f t="shared" si="269"/>
        <v>61494.204581250713</v>
      </c>
      <c r="AJ75" s="201">
        <f t="shared" ref="AJ75:AQ75" si="270">N82</f>
        <v>46394.833622179998</v>
      </c>
      <c r="AK75" s="201">
        <f t="shared" si="270"/>
        <v>3067654.6090744399</v>
      </c>
      <c r="AL75" s="201">
        <f t="shared" si="270"/>
        <v>2847415.2119292524</v>
      </c>
      <c r="AM75" s="201">
        <f t="shared" si="270"/>
        <v>1651568.7578322541</v>
      </c>
      <c r="AN75" s="201">
        <f t="shared" si="270"/>
        <v>1881790.0260105776</v>
      </c>
      <c r="AO75" s="201">
        <f t="shared" si="270"/>
        <v>965625.18591867504</v>
      </c>
      <c r="AP75" s="201">
        <f t="shared" si="270"/>
        <v>254347.28341373522</v>
      </c>
      <c r="AQ75" s="201">
        <f t="shared" si="270"/>
        <v>711277.90250493982</v>
      </c>
      <c r="AS75" s="197" t="s">
        <v>303</v>
      </c>
      <c r="AT75" s="202">
        <f t="shared" si="231"/>
        <v>5.2599999999999909</v>
      </c>
      <c r="AU75" s="202">
        <f t="shared" si="232"/>
        <v>5.2399999999999807</v>
      </c>
      <c r="AV75" s="202">
        <f t="shared" si="233"/>
        <v>7.9200000000000159</v>
      </c>
      <c r="AW75" s="202">
        <f t="shared" si="234"/>
        <v>3.0799999999999983</v>
      </c>
      <c r="AX75" s="202">
        <f t="shared" si="235"/>
        <v>10.11</v>
      </c>
      <c r="AY75" s="202">
        <f t="shared" si="236"/>
        <v>10.11</v>
      </c>
      <c r="AZ75" s="202">
        <f t="shared" si="237"/>
        <v>7.4399999999999977</v>
      </c>
      <c r="BA75" s="202">
        <f t="shared" si="238"/>
        <v>7.4399999999999977</v>
      </c>
      <c r="BB75" s="202">
        <f t="shared" si="239"/>
        <v>6.3599999999999852</v>
      </c>
      <c r="BC75" s="202">
        <f t="shared" si="240"/>
        <v>8.3100000000000165</v>
      </c>
      <c r="BD75" s="202">
        <f t="shared" si="241"/>
        <v>-9.1190314938013302</v>
      </c>
      <c r="BE75" s="202">
        <f t="shared" si="242"/>
        <v>0</v>
      </c>
      <c r="BF75" s="202">
        <f t="shared" si="243"/>
        <v>5.2599999999999909</v>
      </c>
      <c r="BG75" s="202">
        <f t="shared" si="244"/>
        <v>6.0568233423961289</v>
      </c>
      <c r="BH75" s="202">
        <f t="shared" si="245"/>
        <v>5.2999554993611326</v>
      </c>
      <c r="BI75" s="202">
        <f t="shared" si="246"/>
        <v>5.0232425004463011</v>
      </c>
      <c r="BJ75" s="202">
        <f t="shared" si="247"/>
        <v>8.130640100902724</v>
      </c>
      <c r="BK75" s="202">
        <f t="shared" si="248"/>
        <v>10.11</v>
      </c>
      <c r="BL75" s="202">
        <f t="shared" si="249"/>
        <v>7.4399999999999977</v>
      </c>
      <c r="BN75" s="197" t="s">
        <v>303</v>
      </c>
      <c r="BO75" s="202">
        <f t="shared" si="250"/>
        <v>3.8394182331107345</v>
      </c>
      <c r="BP75" s="202">
        <f t="shared" si="251"/>
        <v>2.0292279185998723</v>
      </c>
      <c r="BQ75" s="202">
        <f t="shared" si="252"/>
        <v>5.8417901793190055</v>
      </c>
      <c r="BR75" s="202">
        <f t="shared" si="253"/>
        <v>33.024363438694053</v>
      </c>
      <c r="BS75" s="202">
        <f t="shared" si="254"/>
        <v>-4.9361200555778169</v>
      </c>
      <c r="BT75" s="202">
        <f t="shared" si="255"/>
        <v>6.4333313937469825</v>
      </c>
      <c r="BU75" s="202">
        <f t="shared" si="256"/>
        <v>-1.1307724997449498</v>
      </c>
      <c r="BV75" s="202">
        <f t="shared" si="257"/>
        <v>10.693790968036325</v>
      </c>
      <c r="BW75" s="202">
        <f t="shared" si="258"/>
        <v>-2.1400251051961021</v>
      </c>
      <c r="BX75" s="202">
        <f t="shared" si="259"/>
        <v>-2.1879208513041419</v>
      </c>
      <c r="BY75" s="202">
        <f t="shared" si="260"/>
        <v>-6.2103592713295228</v>
      </c>
      <c r="BZ75" s="202">
        <f t="shared" si="261"/>
        <v>1587.2081905204038</v>
      </c>
      <c r="CA75" s="202">
        <f t="shared" si="262"/>
        <v>3.8394182331107203</v>
      </c>
      <c r="CB75" s="202">
        <f t="shared" si="263"/>
        <v>2.7429237446998229</v>
      </c>
      <c r="CC75" s="202">
        <f t="shared" si="264"/>
        <v>2.113563565359371</v>
      </c>
      <c r="CD75" s="202">
        <f t="shared" si="265"/>
        <v>5.1014355170996737</v>
      </c>
      <c r="CE75" s="202">
        <f t="shared" si="266"/>
        <v>-1.5618983490903133</v>
      </c>
      <c r="CF75" s="202">
        <f t="shared" si="267"/>
        <v>-4.352688292842231</v>
      </c>
      <c r="CG75" s="202">
        <f t="shared" si="268"/>
        <v>-0.52398632907208764</v>
      </c>
    </row>
    <row r="76" spans="1:85" x14ac:dyDescent="0.25">
      <c r="A76" s="197" t="s">
        <v>97</v>
      </c>
      <c r="B76" s="194">
        <f>'Adj PDB'!B33</f>
        <v>2806868.7765599997</v>
      </c>
      <c r="C76" s="194">
        <f>'Adj PDB'!C33</f>
        <v>1504000.5901667478</v>
      </c>
      <c r="D76" s="194">
        <f>'Adj PDB'!D33</f>
        <v>32787.107474689663</v>
      </c>
      <c r="E76" s="194">
        <f>'Adj PDB'!E33</f>
        <v>166522.65449571784</v>
      </c>
      <c r="F76" s="194">
        <f>'Adj PDB'!F33</f>
        <v>229801.47190347197</v>
      </c>
      <c r="G76" s="194">
        <f>'Adj PDB'!G33</f>
        <v>12430.30160593648</v>
      </c>
      <c r="H76" s="194">
        <f>'Adj PDB'!H33</f>
        <v>633777.9347104209</v>
      </c>
      <c r="I76" s="194">
        <f>'Adj PDB'!I33</f>
        <v>34281.98616128834</v>
      </c>
      <c r="J76" s="194">
        <f>'Adj PDB'!J33</f>
        <v>670074.40516584157</v>
      </c>
      <c r="K76" s="194">
        <f>'Adj PDB'!K33</f>
        <v>552063.43524722394</v>
      </c>
      <c r="L76" s="194">
        <f>'Adj PDB'!L33</f>
        <v>72505.961142588974</v>
      </c>
      <c r="M76" s="192"/>
      <c r="N76" s="194">
        <f>'Adj PDB'!N33</f>
        <v>2749.7989805199995</v>
      </c>
      <c r="O76" s="194">
        <f>'Adj PDB'!O33</f>
        <v>2806868.7765599997</v>
      </c>
      <c r="P76" s="194">
        <f>'Adj PDB'!P33</f>
        <v>2613602.0465182732</v>
      </c>
      <c r="Q76" s="194">
        <f>'Adj PDB'!Q33</f>
        <v>1536787.6976414374</v>
      </c>
      <c r="R76" s="194">
        <f>'Adj PDB'!R33</f>
        <v>1703310.3521371554</v>
      </c>
      <c r="S76" s="194">
        <f>'Adj PDB'!S33</f>
        <v>910291.6943811177</v>
      </c>
      <c r="T76" s="194">
        <f>'Adj PDB'!T33</f>
        <v>242231.77350940846</v>
      </c>
      <c r="U76" s="194">
        <f>'Adj PDB'!U33</f>
        <v>668059.92087170924</v>
      </c>
      <c r="V76" s="190"/>
      <c r="X76" s="197" t="s">
        <v>304</v>
      </c>
      <c r="Y76" s="201">
        <f t="shared" ref="Y76:AI76" si="271">B83</f>
        <v>3126413.1873621009</v>
      </c>
      <c r="Z76" s="201">
        <f t="shared" si="271"/>
        <v>1635093.1569558783</v>
      </c>
      <c r="AA76" s="201">
        <f t="shared" si="271"/>
        <v>37800.266879785893</v>
      </c>
      <c r="AB76" s="201">
        <f t="shared" si="271"/>
        <v>237947.43802313253</v>
      </c>
      <c r="AC76" s="201">
        <f t="shared" si="271"/>
        <v>252150.1681544751</v>
      </c>
      <c r="AD76" s="201">
        <f t="shared" si="271"/>
        <v>18272.972380914129</v>
      </c>
      <c r="AE76" s="201">
        <f t="shared" si="271"/>
        <v>706719.45491709292</v>
      </c>
      <c r="AF76" s="201">
        <f t="shared" si="271"/>
        <v>51214.977072088586</v>
      </c>
      <c r="AG76" s="201">
        <f t="shared" si="271"/>
        <v>751641.21632726968</v>
      </c>
      <c r="AH76" s="201">
        <f t="shared" si="271"/>
        <v>594305.08226516482</v>
      </c>
      <c r="AI76" s="201">
        <f t="shared" si="271"/>
        <v>9108.1077042287652</v>
      </c>
      <c r="AJ76" s="201">
        <f t="shared" ref="AJ76:AQ76" si="272">N83</f>
        <v>20770.511212400001</v>
      </c>
      <c r="AK76" s="201">
        <f t="shared" si="272"/>
        <v>3126413.1873621009</v>
      </c>
      <c r="AL76" s="201">
        <f t="shared" si="272"/>
        <v>2939198.4343833672</v>
      </c>
      <c r="AM76" s="201">
        <f t="shared" si="272"/>
        <v>1672893.4238356641</v>
      </c>
      <c r="AN76" s="201">
        <f t="shared" si="272"/>
        <v>1910840.8618587966</v>
      </c>
      <c r="AO76" s="201">
        <f t="shared" si="272"/>
        <v>1028357.5725245707</v>
      </c>
      <c r="AP76" s="201">
        <f t="shared" si="272"/>
        <v>270423.14053538925</v>
      </c>
      <c r="AQ76" s="201">
        <f t="shared" si="272"/>
        <v>757934.43198918155</v>
      </c>
      <c r="AS76" s="197" t="s">
        <v>304</v>
      </c>
      <c r="AT76" s="202">
        <f t="shared" si="231"/>
        <v>5.3099999999999881</v>
      </c>
      <c r="AU76" s="202">
        <f t="shared" si="232"/>
        <v>5.3300000000000125</v>
      </c>
      <c r="AV76" s="202">
        <f t="shared" si="233"/>
        <v>7.069999999999979</v>
      </c>
      <c r="AW76" s="202">
        <f t="shared" si="234"/>
        <v>2.0799999999999983</v>
      </c>
      <c r="AX76" s="202">
        <f t="shared" si="235"/>
        <v>10.420000000000002</v>
      </c>
      <c r="AY76" s="202">
        <f t="shared" si="236"/>
        <v>10.420000000000002</v>
      </c>
      <c r="AZ76" s="202">
        <f t="shared" si="237"/>
        <v>7.7300000000000182</v>
      </c>
      <c r="BA76" s="202">
        <f t="shared" si="238"/>
        <v>7.7299999999999898</v>
      </c>
      <c r="BB76" s="202">
        <f t="shared" si="239"/>
        <v>6.6400000000000006</v>
      </c>
      <c r="BC76" s="202">
        <f t="shared" si="240"/>
        <v>9.5300000000000153</v>
      </c>
      <c r="BD76" s="202">
        <f t="shared" si="241"/>
        <v>-44.954934452521478</v>
      </c>
      <c r="BE76" s="202">
        <f t="shared" si="242"/>
        <v>0</v>
      </c>
      <c r="BF76" s="202">
        <f t="shared" si="243"/>
        <v>5.3099999999999881</v>
      </c>
      <c r="BG76" s="202">
        <f t="shared" si="244"/>
        <v>6.1385120568908604</v>
      </c>
      <c r="BH76" s="202">
        <f t="shared" si="245"/>
        <v>5.3686918616422332</v>
      </c>
      <c r="BI76" s="202">
        <f t="shared" si="246"/>
        <v>4.947663058168942</v>
      </c>
      <c r="BJ76" s="202">
        <f t="shared" si="247"/>
        <v>8.4245956354139935</v>
      </c>
      <c r="BK76" s="202">
        <f t="shared" si="248"/>
        <v>10.420000000000002</v>
      </c>
      <c r="BL76" s="202">
        <f t="shared" si="249"/>
        <v>7.7300000000000182</v>
      </c>
      <c r="BN76" s="197" t="s">
        <v>304</v>
      </c>
      <c r="BO76" s="202">
        <f t="shared" si="250"/>
        <v>1.9154235328138611</v>
      </c>
      <c r="BP76" s="202">
        <f t="shared" si="251"/>
        <v>1.3256309184242525</v>
      </c>
      <c r="BQ76" s="202">
        <f t="shared" si="252"/>
        <v>-0.1770896318212607</v>
      </c>
      <c r="BR76" s="202">
        <f t="shared" si="253"/>
        <v>3.3559757123849323</v>
      </c>
      <c r="BS76" s="202">
        <f t="shared" si="254"/>
        <v>5.1399325230101454</v>
      </c>
      <c r="BT76" s="202">
        <f t="shared" si="255"/>
        <v>25.813327607593166</v>
      </c>
      <c r="BU76" s="202">
        <f t="shared" si="256"/>
        <v>5.3763777075671584</v>
      </c>
      <c r="BV76" s="202">
        <f t="shared" si="257"/>
        <v>26.096264401932984</v>
      </c>
      <c r="BW76" s="202">
        <f t="shared" si="258"/>
        <v>8.1171669820245427</v>
      </c>
      <c r="BX76" s="202">
        <f t="shared" si="259"/>
        <v>1.9636929145379298</v>
      </c>
      <c r="BY76" s="202">
        <f t="shared" si="260"/>
        <v>-85.188673036343687</v>
      </c>
      <c r="BZ76" s="202">
        <f t="shared" si="261"/>
        <v>-55.230982437513831</v>
      </c>
      <c r="CA76" s="202">
        <f t="shared" si="262"/>
        <v>1.9154235328138611</v>
      </c>
      <c r="CB76" s="202">
        <f t="shared" si="263"/>
        <v>3.2233873749633943</v>
      </c>
      <c r="CC76" s="202">
        <f t="shared" si="264"/>
        <v>1.2911763983353381</v>
      </c>
      <c r="CD76" s="202">
        <f t="shared" si="265"/>
        <v>1.5437873220003837</v>
      </c>
      <c r="CE76" s="202">
        <f t="shared" si="266"/>
        <v>6.4965565853808442</v>
      </c>
      <c r="CF76" s="202">
        <f t="shared" si="267"/>
        <v>6.3204359432863129</v>
      </c>
      <c r="CG76" s="202">
        <f t="shared" si="268"/>
        <v>6.5595359169642791</v>
      </c>
    </row>
    <row r="77" spans="1:85" x14ac:dyDescent="0.25">
      <c r="A77" s="197" t="s">
        <v>98</v>
      </c>
      <c r="B77" s="194">
        <f>'Adj PDB'!B34</f>
        <v>2914359.3094000001</v>
      </c>
      <c r="C77" s="194">
        <f>'Adj PDB'!C34</f>
        <v>1533353.6980656553</v>
      </c>
      <c r="D77" s="194">
        <f>'Adj PDB'!D34</f>
        <v>35088.330233467866</v>
      </c>
      <c r="E77" s="194">
        <f>'Adj PDB'!E34</f>
        <v>223342.32458122182</v>
      </c>
      <c r="F77" s="194">
        <f>'Adj PDB'!F34</f>
        <v>217803.47549461538</v>
      </c>
      <c r="G77" s="194">
        <f>'Adj PDB'!G34</f>
        <v>13190.333799486163</v>
      </c>
      <c r="H77" s="194">
        <f>'Adj PDB'!H34</f>
        <v>624220.14695436251</v>
      </c>
      <c r="I77" s="194">
        <f>'Adj PDB'!I34</f>
        <v>37803.217253511466</v>
      </c>
      <c r="J77" s="194">
        <f>'Adj PDB'!J34</f>
        <v>653638.46397239703</v>
      </c>
      <c r="K77" s="194">
        <f>'Adj PDB'!K34</f>
        <v>538140.07140548865</v>
      </c>
      <c r="L77" s="194">
        <f>'Adj PDB'!L34</f>
        <v>67664.556828591027</v>
      </c>
      <c r="M77" s="192"/>
      <c r="N77" s="194">
        <f>'Adj PDB'!N34</f>
        <v>46394.833622179998</v>
      </c>
      <c r="O77" s="194">
        <f>'Adj PDB'!O34</f>
        <v>2914359.3093999997</v>
      </c>
      <c r="P77" s="194">
        <f>'Adj PDB'!P34</f>
        <v>2684801.5263823206</v>
      </c>
      <c r="Q77" s="194">
        <f>'Adj PDB'!Q34</f>
        <v>1568442.0282991233</v>
      </c>
      <c r="R77" s="194">
        <f>'Adj PDB'!R34</f>
        <v>1791784.3528803452</v>
      </c>
      <c r="S77" s="194">
        <f>'Adj PDB'!S34</f>
        <v>893017.17350197549</v>
      </c>
      <c r="T77" s="194">
        <f>'Adj PDB'!T34</f>
        <v>230993.80929410155</v>
      </c>
      <c r="U77" s="194">
        <f>'Adj PDB'!U34</f>
        <v>662023.36420787394</v>
      </c>
      <c r="V77" s="190"/>
      <c r="X77" s="197" t="s">
        <v>305</v>
      </c>
      <c r="Y77" s="201">
        <f t="shared" ref="Y77:AI77" si="273">B84</f>
        <v>3148325.2172524882</v>
      </c>
      <c r="Z77" s="201">
        <f t="shared" si="273"/>
        <v>1670726.4060216451</v>
      </c>
      <c r="AA77" s="201">
        <f t="shared" si="273"/>
        <v>38506.291479297972</v>
      </c>
      <c r="AB77" s="201">
        <f t="shared" si="273"/>
        <v>321485.53913520894</v>
      </c>
      <c r="AC77" s="201">
        <f t="shared" si="273"/>
        <v>283023.71314062574</v>
      </c>
      <c r="AD77" s="201">
        <f t="shared" si="273"/>
        <v>14253.048188522655</v>
      </c>
      <c r="AE77" s="201">
        <f t="shared" si="273"/>
        <v>746072.63755777862</v>
      </c>
      <c r="AF77" s="201">
        <f t="shared" si="273"/>
        <v>37572.149475565362</v>
      </c>
      <c r="AG77" s="201">
        <f t="shared" si="273"/>
        <v>789244.64615544572</v>
      </c>
      <c r="AH77" s="201">
        <f t="shared" si="273"/>
        <v>682472.42172744393</v>
      </c>
      <c r="AI77" s="201">
        <f t="shared" si="273"/>
        <v>-77594.158202578037</v>
      </c>
      <c r="AJ77" s="201">
        <f t="shared" ref="AJ77:AQ77" si="274">N84</f>
        <v>7507.3660284199996</v>
      </c>
      <c r="AK77" s="201">
        <f t="shared" si="274"/>
        <v>3148325.2172524882</v>
      </c>
      <c r="AL77" s="201">
        <f t="shared" si="274"/>
        <v>3111639.7849986441</v>
      </c>
      <c r="AM77" s="201">
        <f t="shared" si="274"/>
        <v>1709232.697500943</v>
      </c>
      <c r="AN77" s="201">
        <f t="shared" si="274"/>
        <v>2030718.236636152</v>
      </c>
      <c r="AO77" s="201">
        <f t="shared" si="274"/>
        <v>1080921.5483624924</v>
      </c>
      <c r="AP77" s="201">
        <f t="shared" si="274"/>
        <v>297276.76132914837</v>
      </c>
      <c r="AQ77" s="201">
        <f t="shared" si="274"/>
        <v>783644.78703334404</v>
      </c>
      <c r="AS77" s="197" t="s">
        <v>305</v>
      </c>
      <c r="AT77" s="202">
        <f t="shared" si="231"/>
        <v>5.1400000000000148</v>
      </c>
      <c r="AU77" s="202">
        <f t="shared" si="232"/>
        <v>5.0999999999999943</v>
      </c>
      <c r="AV77" s="202">
        <f t="shared" si="233"/>
        <v>8.3799999999999812</v>
      </c>
      <c r="AW77" s="202">
        <f t="shared" si="234"/>
        <v>1.4000000000000057</v>
      </c>
      <c r="AX77" s="202">
        <f t="shared" si="235"/>
        <v>9.3800000000000097</v>
      </c>
      <c r="AY77" s="202">
        <f t="shared" si="236"/>
        <v>9.3800000000000097</v>
      </c>
      <c r="AZ77" s="202">
        <f t="shared" si="237"/>
        <v>7.6899999999999693</v>
      </c>
      <c r="BA77" s="202">
        <f t="shared" si="238"/>
        <v>7.6899999999999977</v>
      </c>
      <c r="BB77" s="202">
        <f t="shared" si="239"/>
        <v>7.0300000000000011</v>
      </c>
      <c r="BC77" s="202">
        <f t="shared" si="240"/>
        <v>8.7700000000000102</v>
      </c>
      <c r="BD77" s="202">
        <f t="shared" si="241"/>
        <v>19.829722833342828</v>
      </c>
      <c r="BE77" s="202">
        <f t="shared" si="242"/>
        <v>0</v>
      </c>
      <c r="BF77" s="202">
        <f t="shared" si="243"/>
        <v>5.1399999999999721</v>
      </c>
      <c r="BG77" s="202">
        <f t="shared" si="244"/>
        <v>5.7769560083800684</v>
      </c>
      <c r="BH77" s="202">
        <f t="shared" si="245"/>
        <v>5.1717057721060655</v>
      </c>
      <c r="BI77" s="202">
        <f t="shared" si="246"/>
        <v>4.5560178147113959</v>
      </c>
      <c r="BJ77" s="202">
        <f t="shared" si="247"/>
        <v>8.149557989343208</v>
      </c>
      <c r="BK77" s="202">
        <f t="shared" si="248"/>
        <v>9.3800000000000097</v>
      </c>
      <c r="BL77" s="202">
        <f t="shared" si="249"/>
        <v>7.6899999999999977</v>
      </c>
      <c r="BN77" s="197" t="s">
        <v>305</v>
      </c>
      <c r="BO77" s="202">
        <f t="shared" si="250"/>
        <v>0.70086800999185073</v>
      </c>
      <c r="BP77" s="202">
        <f t="shared" si="251"/>
        <v>2.1792794443655339</v>
      </c>
      <c r="BQ77" s="202">
        <f t="shared" si="252"/>
        <v>1.8677767587128642</v>
      </c>
      <c r="BR77" s="202">
        <f t="shared" si="253"/>
        <v>35.107795993144947</v>
      </c>
      <c r="BS77" s="202">
        <f t="shared" si="254"/>
        <v>12.244110409332151</v>
      </c>
      <c r="BT77" s="202">
        <f t="shared" si="255"/>
        <v>-21.999290036634818</v>
      </c>
      <c r="BU77" s="202">
        <f t="shared" si="256"/>
        <v>5.5684306363551741</v>
      </c>
      <c r="BV77" s="202">
        <f t="shared" si="257"/>
        <v>-26.638355372726238</v>
      </c>
      <c r="BW77" s="202">
        <f t="shared" si="258"/>
        <v>5.0028429803140568</v>
      </c>
      <c r="BX77" s="202">
        <f t="shared" si="259"/>
        <v>14.835366900487145</v>
      </c>
      <c r="BY77" s="202">
        <f t="shared" si="260"/>
        <v>-951.92402991185713</v>
      </c>
      <c r="BZ77" s="202">
        <f t="shared" si="261"/>
        <v>-63.855651160198214</v>
      </c>
      <c r="CA77" s="202">
        <f t="shared" si="262"/>
        <v>0.70086800999185073</v>
      </c>
      <c r="CB77" s="202">
        <f t="shared" si="263"/>
        <v>5.8669516354534323</v>
      </c>
      <c r="CC77" s="202">
        <f t="shared" si="264"/>
        <v>2.172240810293772</v>
      </c>
      <c r="CD77" s="202">
        <f t="shared" si="265"/>
        <v>6.2735404695471573</v>
      </c>
      <c r="CE77" s="202">
        <f t="shared" si="266"/>
        <v>5.1114492898495882</v>
      </c>
      <c r="CF77" s="202">
        <f t="shared" si="267"/>
        <v>9.9302229611688517</v>
      </c>
      <c r="CG77" s="202">
        <f t="shared" si="268"/>
        <v>3.3921608465109898</v>
      </c>
    </row>
    <row r="78" spans="1:85" x14ac:dyDescent="0.25">
      <c r="A78" s="197" t="s">
        <v>99</v>
      </c>
      <c r="B78" s="194">
        <f>'Adj PDB'!B35</f>
        <v>2968771.4247099999</v>
      </c>
      <c r="C78" s="194">
        <f>'Adj PDB'!C35</f>
        <v>1552352.7551085902</v>
      </c>
      <c r="D78" s="194">
        <f>'Adj PDB'!D35</f>
        <v>35304.255981867842</v>
      </c>
      <c r="E78" s="194">
        <f>'Adj PDB'!E35</f>
        <v>233098.9792546361</v>
      </c>
      <c r="F78" s="194">
        <f>'Adj PDB'!F35</f>
        <v>228355.52269016037</v>
      </c>
      <c r="G78" s="194">
        <f>'Adj PDB'!G35</f>
        <v>16548.607481356754</v>
      </c>
      <c r="H78" s="194">
        <f>'Adj PDB'!H35</f>
        <v>656009.89038994978</v>
      </c>
      <c r="I78" s="194">
        <f>'Adj PDB'!I35</f>
        <v>47540.125380199192</v>
      </c>
      <c r="J78" s="194">
        <f>'Adj PDB'!J35</f>
        <v>704839.8502693827</v>
      </c>
      <c r="K78" s="194">
        <f>'Adj PDB'!K35</f>
        <v>542595.71100626746</v>
      </c>
      <c r="L78" s="194">
        <f>'Adj PDB'!L35</f>
        <v>16546.637947724244</v>
      </c>
      <c r="M78" s="192"/>
      <c r="N78" s="194">
        <f>'Adj PDB'!N35</f>
        <v>20770.511212400001</v>
      </c>
      <c r="O78" s="194">
        <f>'Adj PDB'!O35</f>
        <v>2968771.4247100004</v>
      </c>
      <c r="P78" s="194">
        <f>'Adj PDB'!P35</f>
        <v>2769210.1362867607</v>
      </c>
      <c r="Q78" s="194">
        <f>'Adj PDB'!Q35</f>
        <v>1587657.0110904581</v>
      </c>
      <c r="R78" s="194">
        <f>'Adj PDB'!R35</f>
        <v>1820755.9903450944</v>
      </c>
      <c r="S78" s="194">
        <f>'Adj PDB'!S35</f>
        <v>948454.14594166609</v>
      </c>
      <c r="T78" s="194">
        <f>'Adj PDB'!T35</f>
        <v>244904.13017151714</v>
      </c>
      <c r="U78" s="194">
        <f>'Adj PDB'!U35</f>
        <v>703550.01577014895</v>
      </c>
      <c r="V78" s="190"/>
    </row>
    <row r="79" spans="1:85" x14ac:dyDescent="0.25">
      <c r="A79" s="197" t="s">
        <v>100</v>
      </c>
      <c r="B79" s="194">
        <f>'Adj PDB'!B36</f>
        <v>2994412.4189200001</v>
      </c>
      <c r="C79" s="194">
        <f>'Adj PDB'!C36</f>
        <v>1589654.0494972838</v>
      </c>
      <c r="D79" s="194">
        <f>'Adj PDB'!D36</f>
        <v>35528.964273203521</v>
      </c>
      <c r="E79" s="194">
        <f>'Adj PDB'!E36</f>
        <v>317046.88277634018</v>
      </c>
      <c r="F79" s="194">
        <f>'Adj PDB'!F36</f>
        <v>258752.709033302</v>
      </c>
      <c r="G79" s="194">
        <f>'Adj PDB'!G36</f>
        <v>13030.762651785202</v>
      </c>
      <c r="H79" s="194">
        <f>'Adj PDB'!H36</f>
        <v>692796.58051609132</v>
      </c>
      <c r="I79" s="194">
        <f>'Adj PDB'!I36</f>
        <v>34889.172138142225</v>
      </c>
      <c r="J79" s="194">
        <f>'Adj PDB'!J36</f>
        <v>737405.06975188793</v>
      </c>
      <c r="K79" s="194">
        <f>'Adj PDB'!K36</f>
        <v>627445.45529782469</v>
      </c>
      <c r="L79" s="194">
        <f>'Adj PDB'!L36</f>
        <v>-64753.682448631458</v>
      </c>
      <c r="M79" s="192"/>
      <c r="N79" s="194">
        <f>'Adj PDB'!N36</f>
        <v>7507.3660284199996</v>
      </c>
      <c r="O79" s="194">
        <f>'Adj PDB'!O36</f>
        <v>2994412.418920001</v>
      </c>
      <c r="P79" s="194">
        <f>'Adj PDB'!P36</f>
        <v>2941699.1208861484</v>
      </c>
      <c r="Q79" s="194">
        <f>'Adj PDB'!Q36</f>
        <v>1625183.0137704874</v>
      </c>
      <c r="R79" s="194">
        <f>'Adj PDB'!R36</f>
        <v>1942229.8965468276</v>
      </c>
      <c r="S79" s="194">
        <f>'Adj PDB'!S36</f>
        <v>999469.22433932079</v>
      </c>
      <c r="T79" s="194">
        <f>'Adj PDB'!T36</f>
        <v>271783.47168508719</v>
      </c>
      <c r="U79" s="194">
        <f>'Adj PDB'!U36</f>
        <v>727685.75265423348</v>
      </c>
      <c r="V79" s="190"/>
    </row>
    <row r="80" spans="1:85" x14ac:dyDescent="0.25">
      <c r="A80" s="198">
        <v>2022</v>
      </c>
      <c r="B80" s="193">
        <f>'Adj PDB'!B37</f>
        <v>11684411.929589998</v>
      </c>
      <c r="C80" s="193">
        <f>'Adj PDB'!C37</f>
        <v>6179361.0928382771</v>
      </c>
      <c r="D80" s="193">
        <f>'Adj PDB'!D37</f>
        <v>138708.65796322888</v>
      </c>
      <c r="E80" s="193">
        <f>'Adj PDB'!E37</f>
        <v>940010.84110791585</v>
      </c>
      <c r="F80" s="193">
        <f>'Adj PDB'!F37</f>
        <v>934713.17912154971</v>
      </c>
      <c r="G80" s="193">
        <f>'Adj PDB'!G37</f>
        <v>55200.005538564597</v>
      </c>
      <c r="H80" s="193">
        <f>'Adj PDB'!H37</f>
        <v>2606804.5525708245</v>
      </c>
      <c r="I80" s="193">
        <f>'Adj PDB'!I37</f>
        <v>154514.50093314121</v>
      </c>
      <c r="J80" s="193">
        <f>'Adj PDB'!J37</f>
        <v>2765957.7891595094</v>
      </c>
      <c r="K80" s="193">
        <f>'Adj PDB'!K37</f>
        <v>2260244.6729568047</v>
      </c>
      <c r="L80" s="193">
        <f>'Adj PDB'!L37</f>
        <v>91963.473470272773</v>
      </c>
      <c r="M80" s="192"/>
      <c r="N80" s="193">
        <f>'Adj PDB'!N37</f>
        <v>77422.509843519991</v>
      </c>
      <c r="O80" s="193">
        <f>'Adj PDB'!O37</f>
        <v>11684411.92959</v>
      </c>
      <c r="P80" s="193">
        <f>'Adj PDB'!P37</f>
        <v>11009312.830073502</v>
      </c>
      <c r="Q80" s="193">
        <f>'Adj PDB'!Q37</f>
        <v>6318069.7508015055</v>
      </c>
      <c r="R80" s="193">
        <f>'Adj PDB'!R37</f>
        <v>7258080.5919094216</v>
      </c>
      <c r="S80" s="193">
        <f>'Adj PDB'!S37</f>
        <v>3751232.2381640803</v>
      </c>
      <c r="T80" s="193">
        <f>'Adj PDB'!T37</f>
        <v>989913.18466011435</v>
      </c>
      <c r="U80" s="193">
        <f>'Adj PDB'!U37</f>
        <v>2761319.053503966</v>
      </c>
      <c r="V80" s="189"/>
    </row>
    <row r="81" spans="1:22" x14ac:dyDescent="0.25">
      <c r="A81" s="197" t="s">
        <v>302</v>
      </c>
      <c r="B81" s="194">
        <f>'Adj PDB'!B38</f>
        <v>2954229.3873293996</v>
      </c>
      <c r="C81" s="194">
        <f>'Adj PDB'!C38</f>
        <v>1581607.0206193519</v>
      </c>
      <c r="D81" s="194">
        <f>'Adj PDB'!D38</f>
        <v>35777.291676381363</v>
      </c>
      <c r="E81" s="194">
        <f>'Adj PDB'!E38</f>
        <v>173066.99481739957</v>
      </c>
      <c r="F81" s="194">
        <f>'Adj PDB'!F38</f>
        <v>252276.05585563154</v>
      </c>
      <c r="G81" s="194">
        <f>'Adj PDB'!G38</f>
        <v>13645.985102997069</v>
      </c>
      <c r="H81" s="194">
        <f>'Adj PDB'!H38</f>
        <v>678332.5235205635</v>
      </c>
      <c r="I81" s="194">
        <f>'Adj PDB'!I38</f>
        <v>36692.009788426913</v>
      </c>
      <c r="J81" s="194">
        <f>'Adj PDB'!J38</f>
        <v>710412.88435682515</v>
      </c>
      <c r="K81" s="194">
        <f>'Adj PDB'!K38</f>
        <v>595897.27200585348</v>
      </c>
      <c r="L81" s="194">
        <f>'Adj PDB'!L38</f>
        <v>65566.094617155948</v>
      </c>
      <c r="M81" s="192"/>
      <c r="N81" s="194">
        <f>'Adj PDB'!N38</f>
        <v>2749.7989805199995</v>
      </c>
      <c r="O81" s="194">
        <f>'Adj PDB'!O38</f>
        <v>2954229.3873294001</v>
      </c>
      <c r="P81" s="194">
        <f>'Adj PDB'!P38</f>
        <v>2771397.8813807517</v>
      </c>
      <c r="Q81" s="194">
        <f>'Adj PDB'!Q38</f>
        <v>1617384.3122957333</v>
      </c>
      <c r="R81" s="194">
        <f>'Adj PDB'!R38</f>
        <v>1790451.3071131329</v>
      </c>
      <c r="S81" s="194">
        <f>'Adj PDB'!S38</f>
        <v>980946.57426761894</v>
      </c>
      <c r="T81" s="194">
        <f>'Adj PDB'!T38</f>
        <v>265922.04095862858</v>
      </c>
      <c r="U81" s="194">
        <f>'Adj PDB'!U38</f>
        <v>715024.53330899042</v>
      </c>
      <c r="V81" s="190"/>
    </row>
    <row r="82" spans="1:22" x14ac:dyDescent="0.25">
      <c r="A82" s="197" t="s">
        <v>303</v>
      </c>
      <c r="B82" s="194">
        <f>'Adj PDB'!B39</f>
        <v>3067654.6090744399</v>
      </c>
      <c r="C82" s="194">
        <f>'Adj PDB'!C39</f>
        <v>1613701.4318442955</v>
      </c>
      <c r="D82" s="194">
        <f>'Adj PDB'!D39</f>
        <v>37867.325987958524</v>
      </c>
      <c r="E82" s="194">
        <f>'Adj PDB'!E39</f>
        <v>230221.26817832343</v>
      </c>
      <c r="F82" s="194">
        <f>'Adj PDB'!F39</f>
        <v>239823.406867121</v>
      </c>
      <c r="G82" s="194">
        <f>'Adj PDB'!G39</f>
        <v>14523.876546614214</v>
      </c>
      <c r="H82" s="194">
        <f>'Adj PDB'!H39</f>
        <v>670662.12588776706</v>
      </c>
      <c r="I82" s="194">
        <f>'Adj PDB'!I39</f>
        <v>40615.77661717272</v>
      </c>
      <c r="J82" s="194">
        <f>'Adj PDB'!J39</f>
        <v>695209.87028104137</v>
      </c>
      <c r="K82" s="194">
        <f>'Adj PDB'!K39</f>
        <v>582859.51133928483</v>
      </c>
      <c r="L82" s="194">
        <f>'Adj PDB'!L39</f>
        <v>61494.204581250713</v>
      </c>
      <c r="M82" s="192"/>
      <c r="N82" s="194">
        <f>'Adj PDB'!N39</f>
        <v>46394.833622179998</v>
      </c>
      <c r="O82" s="194">
        <f>'Adj PDB'!O39</f>
        <v>3067654.6090744399</v>
      </c>
      <c r="P82" s="194">
        <f>'Adj PDB'!P39</f>
        <v>2847415.2119292524</v>
      </c>
      <c r="Q82" s="194">
        <f>'Adj PDB'!Q39</f>
        <v>1651568.7578322541</v>
      </c>
      <c r="R82" s="194">
        <f>'Adj PDB'!R39</f>
        <v>1881790.0260105776</v>
      </c>
      <c r="S82" s="194">
        <f>'Adj PDB'!S39</f>
        <v>965625.18591867504</v>
      </c>
      <c r="T82" s="194">
        <f>'Adj PDB'!T39</f>
        <v>254347.28341373522</v>
      </c>
      <c r="U82" s="194">
        <f>'Adj PDB'!U39</f>
        <v>711277.90250493982</v>
      </c>
      <c r="V82" s="190"/>
    </row>
    <row r="83" spans="1:22" x14ac:dyDescent="0.25">
      <c r="A83" s="197" t="s">
        <v>304</v>
      </c>
      <c r="B83" s="194">
        <f>'Adj PDB'!B40</f>
        <v>3126413.1873621009</v>
      </c>
      <c r="C83" s="194">
        <f>'Adj PDB'!C40</f>
        <v>1635093.1569558783</v>
      </c>
      <c r="D83" s="194">
        <f>'Adj PDB'!D40</f>
        <v>37800.266879785893</v>
      </c>
      <c r="E83" s="194">
        <f>'Adj PDB'!E40</f>
        <v>237947.43802313253</v>
      </c>
      <c r="F83" s="194">
        <f>'Adj PDB'!F40</f>
        <v>252150.1681544751</v>
      </c>
      <c r="G83" s="194">
        <f>'Adj PDB'!G40</f>
        <v>18272.972380914129</v>
      </c>
      <c r="H83" s="194">
        <f>'Adj PDB'!H40</f>
        <v>706719.45491709292</v>
      </c>
      <c r="I83" s="194">
        <f>'Adj PDB'!I40</f>
        <v>51214.977072088586</v>
      </c>
      <c r="J83" s="194">
        <f>'Adj PDB'!J40</f>
        <v>751641.21632726968</v>
      </c>
      <c r="K83" s="194">
        <f>'Adj PDB'!K40</f>
        <v>594305.08226516482</v>
      </c>
      <c r="L83" s="194">
        <f>'Adj PDB'!L40</f>
        <v>9108.1077042287652</v>
      </c>
      <c r="M83" s="192"/>
      <c r="N83" s="194">
        <f>'Adj PDB'!N40</f>
        <v>20770.511212400001</v>
      </c>
      <c r="O83" s="194">
        <f>'Adj PDB'!O40</f>
        <v>3126413.1873621009</v>
      </c>
      <c r="P83" s="194">
        <f>'Adj PDB'!P40</f>
        <v>2939198.4343833672</v>
      </c>
      <c r="Q83" s="194">
        <f>'Adj PDB'!Q40</f>
        <v>1672893.4238356641</v>
      </c>
      <c r="R83" s="194">
        <f>'Adj PDB'!R40</f>
        <v>1910840.8618587966</v>
      </c>
      <c r="S83" s="194">
        <f>'Adj PDB'!S40</f>
        <v>1028357.5725245707</v>
      </c>
      <c r="T83" s="194">
        <f>'Adj PDB'!T40</f>
        <v>270423.14053538925</v>
      </c>
      <c r="U83" s="194">
        <f>'Adj PDB'!U40</f>
        <v>757934.43198918155</v>
      </c>
      <c r="V83" s="190"/>
    </row>
    <row r="84" spans="1:22" x14ac:dyDescent="0.25">
      <c r="A84" s="197" t="s">
        <v>305</v>
      </c>
      <c r="B84" s="194">
        <f>'Adj PDB'!B41</f>
        <v>3148325.2172524882</v>
      </c>
      <c r="C84" s="194">
        <f>'Adj PDB'!C41</f>
        <v>1670726.4060216451</v>
      </c>
      <c r="D84" s="194">
        <f>'Adj PDB'!D41</f>
        <v>38506.291479297972</v>
      </c>
      <c r="E84" s="194">
        <f>'Adj PDB'!E41</f>
        <v>321485.53913520894</v>
      </c>
      <c r="F84" s="194">
        <f>'Adj PDB'!F41</f>
        <v>283023.71314062574</v>
      </c>
      <c r="G84" s="194">
        <f>'Adj PDB'!G41</f>
        <v>14253.048188522655</v>
      </c>
      <c r="H84" s="194">
        <f>'Adj PDB'!H41</f>
        <v>746072.63755777862</v>
      </c>
      <c r="I84" s="194">
        <f>'Adj PDB'!I41</f>
        <v>37572.149475565362</v>
      </c>
      <c r="J84" s="194">
        <f>'Adj PDB'!J41</f>
        <v>789244.64615544572</v>
      </c>
      <c r="K84" s="194">
        <f>'Adj PDB'!K41</f>
        <v>682472.42172744393</v>
      </c>
      <c r="L84" s="194">
        <f>'Adj PDB'!L41</f>
        <v>-77594.158202578037</v>
      </c>
      <c r="M84" s="192"/>
      <c r="N84" s="194">
        <f>'Adj PDB'!N41</f>
        <v>7507.3660284199996</v>
      </c>
      <c r="O84" s="194">
        <f>'Adj PDB'!O41</f>
        <v>3148325.2172524882</v>
      </c>
      <c r="P84" s="194">
        <f>'Adj PDB'!P41</f>
        <v>3111639.7849986441</v>
      </c>
      <c r="Q84" s="194">
        <f>'Adj PDB'!Q41</f>
        <v>1709232.697500943</v>
      </c>
      <c r="R84" s="194">
        <f>'Adj PDB'!R41</f>
        <v>2030718.236636152</v>
      </c>
      <c r="S84" s="194">
        <f>'Adj PDB'!S41</f>
        <v>1080921.5483624924</v>
      </c>
      <c r="T84" s="194">
        <f>'Adj PDB'!T41</f>
        <v>297276.76132914837</v>
      </c>
      <c r="U84" s="194">
        <f>'Adj PDB'!U41</f>
        <v>783644.78703334404</v>
      </c>
      <c r="V84" s="190"/>
    </row>
    <row r="85" spans="1:22" x14ac:dyDescent="0.25">
      <c r="A85" s="198">
        <v>2023</v>
      </c>
      <c r="B85" s="193">
        <f>'Adj PDB'!B42</f>
        <v>12296622.40101843</v>
      </c>
      <c r="C85" s="193">
        <f>'Adj PDB'!C42</f>
        <v>6501128.0154411709</v>
      </c>
      <c r="D85" s="193">
        <f>'Adj PDB'!D42</f>
        <v>149951.17602342376</v>
      </c>
      <c r="E85" s="193">
        <f>'Adj PDB'!E42</f>
        <v>962721.24015406449</v>
      </c>
      <c r="F85" s="193">
        <f>'Adj PDB'!F42</f>
        <v>1027273.3440178534</v>
      </c>
      <c r="G85" s="193">
        <f>'Adj PDB'!G42</f>
        <v>60695.882219048064</v>
      </c>
      <c r="H85" s="193">
        <f>'Adj PDB'!H42</f>
        <v>2801786.741883202</v>
      </c>
      <c r="I85" s="193">
        <f>'Adj PDB'!I42</f>
        <v>166094.91295325357</v>
      </c>
      <c r="J85" s="193">
        <f>'Adj PDB'!J42</f>
        <v>2946508.6171205821</v>
      </c>
      <c r="K85" s="193">
        <f>'Adj PDB'!K42</f>
        <v>2455534.2873377469</v>
      </c>
      <c r="L85" s="193">
        <f>'Adj PDB'!L42</f>
        <v>58574.248700057375</v>
      </c>
      <c r="M85" s="192"/>
      <c r="N85" s="193">
        <f>'Adj PDB'!N42</f>
        <v>77422.509843519991</v>
      </c>
      <c r="O85" s="193">
        <f>'Adj PDB'!O42</f>
        <v>12296622.401018431</v>
      </c>
      <c r="P85" s="193">
        <f>'Adj PDB'!P42</f>
        <v>11669651.312692016</v>
      </c>
      <c r="Q85" s="193">
        <f>'Adj PDB'!Q42</f>
        <v>6651079.1914645946</v>
      </c>
      <c r="R85" s="193">
        <f>'Adj PDB'!R42</f>
        <v>7613800.4316186588</v>
      </c>
      <c r="S85" s="193">
        <f>'Adj PDB'!S42</f>
        <v>4055850.8810733571</v>
      </c>
      <c r="T85" s="193">
        <f>'Adj PDB'!T42</f>
        <v>1087969.2262369015</v>
      </c>
      <c r="U85" s="193">
        <f>'Adj PDB'!U42</f>
        <v>2967881.6548364554</v>
      </c>
      <c r="V85" s="189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350"/>
  <sheetViews>
    <sheetView topLeftCell="A223" zoomScale="85" zoomScaleNormal="85" workbookViewId="0">
      <selection activeCell="BC292" sqref="BC292"/>
    </sheetView>
  </sheetViews>
  <sheetFormatPr defaultRowHeight="15" x14ac:dyDescent="0.25"/>
  <cols>
    <col min="3" max="3" width="12.42578125" bestFit="1" customWidth="1"/>
    <col min="4" max="4" width="12.85546875" bestFit="1" customWidth="1"/>
    <col min="5" max="5" width="13.5703125" bestFit="1" customWidth="1"/>
    <col min="6" max="6" width="14" bestFit="1" customWidth="1"/>
    <col min="35" max="35" width="16.140625" customWidth="1"/>
    <col min="36" max="36" width="18.42578125" customWidth="1"/>
    <col min="37" max="37" width="14.5703125" customWidth="1"/>
  </cols>
  <sheetData>
    <row r="1" spans="1:54" x14ac:dyDescent="0.25">
      <c r="A1" s="203"/>
      <c r="B1" s="203"/>
      <c r="C1" s="392" t="s">
        <v>172</v>
      </c>
      <c r="D1" s="393"/>
      <c r="E1" s="393"/>
      <c r="F1" s="394"/>
      <c r="AI1" s="392" t="s">
        <v>172</v>
      </c>
      <c r="AJ1" s="393"/>
      <c r="AK1" s="393"/>
      <c r="AX1" t="s">
        <v>308</v>
      </c>
      <c r="AY1">
        <v>2020</v>
      </c>
      <c r="AZ1">
        <v>2021</v>
      </c>
      <c r="BA1">
        <v>2022</v>
      </c>
      <c r="BB1">
        <v>2023</v>
      </c>
    </row>
    <row r="2" spans="1:54" x14ac:dyDescent="0.25">
      <c r="A2" s="211"/>
      <c r="B2" s="212"/>
      <c r="C2" s="204" t="str">
        <f>CONCATENATE("YoY-",'PDB Rekap'!C44)</f>
        <v>YoY-Track Feb</v>
      </c>
      <c r="D2" s="204" t="str">
        <f>CONCATENATE("QtQ-",'PDB Rekap'!C44)</f>
        <v>QtQ-Track Feb</v>
      </c>
      <c r="E2" s="204" t="str">
        <f>CONCATENATE("YoY-",'PDB Rekap'!C1)</f>
        <v>YoY-Base Jan</v>
      </c>
      <c r="F2" s="204" t="str">
        <f>CONCATENATE("QtQ-",'PDB Rekap'!C1)</f>
        <v>QtQ-Base Jan</v>
      </c>
      <c r="AG2" s="213"/>
      <c r="AH2" s="213"/>
      <c r="AI2" s="204" t="str">
        <f>CONCATENATE("Indeks ",'PDB Rekap'!C44)</f>
        <v>Indeks Track Feb</v>
      </c>
      <c r="AJ2" s="204" t="str">
        <f>CONCATENATE("Indeks ",'PDB Rekap'!C1)</f>
        <v>Indeks Base Jan</v>
      </c>
      <c r="AK2" s="214" t="s">
        <v>227</v>
      </c>
      <c r="AW2" t="s">
        <v>215</v>
      </c>
      <c r="AX2" s="103">
        <f>AVERAGE(D3,D7,D11)</f>
        <v>-0.40906552138847968</v>
      </c>
      <c r="AY2" s="103">
        <f>D15</f>
        <v>-2.4087064090774248</v>
      </c>
      <c r="AZ2" s="103">
        <f>D19</f>
        <v>-0.94252557292564632</v>
      </c>
      <c r="BA2" s="103">
        <f>D23</f>
        <v>-1.3700548382832665</v>
      </c>
      <c r="BB2" s="103">
        <f>D27</f>
        <v>-1.3419337742759438</v>
      </c>
    </row>
    <row r="3" spans="1:54" ht="15.75" x14ac:dyDescent="0.25">
      <c r="A3" s="205">
        <v>2017</v>
      </c>
      <c r="B3" s="206" t="s">
        <v>215</v>
      </c>
      <c r="C3" s="207">
        <f>'PDB Rekap'!AT50</f>
        <v>5.0083608532794983</v>
      </c>
      <c r="D3" s="208">
        <f>'PDB Rekap'!BO50</f>
        <v>-0.29517184985259348</v>
      </c>
      <c r="E3" s="207">
        <f>'PDB Rekap'!AT7</f>
        <v>5.0083608532794983</v>
      </c>
      <c r="F3" s="207">
        <f>'PDB Rekap'!BO7</f>
        <v>-0.29517184985259348</v>
      </c>
      <c r="AG3" s="205">
        <v>2017</v>
      </c>
      <c r="AH3" s="206" t="s">
        <v>215</v>
      </c>
      <c r="AI3" s="207">
        <f>'PDB Rekap'!Y50/'PDB Rekap'!$Y$61*100</f>
        <v>85.861468774001509</v>
      </c>
      <c r="AJ3" s="207">
        <f>'PDB Rekap'!Y7/'PDB Rekap'!$Y$18*100</f>
        <v>85.860247401650852</v>
      </c>
      <c r="AK3" s="207">
        <v>100</v>
      </c>
      <c r="AW3" t="s">
        <v>216</v>
      </c>
      <c r="AX3" s="103">
        <f>AVERAGE(D4,D8,D12)</f>
        <v>4.1392006829520227</v>
      </c>
      <c r="AY3" s="103">
        <f>D16</f>
        <v>-4.1895122997018461</v>
      </c>
      <c r="AZ3" s="103">
        <f>D20</f>
        <v>3.3059598223799185</v>
      </c>
      <c r="BA3" s="103">
        <f t="shared" ref="BA3:BA5" si="0">D24</f>
        <v>3.8295531924273689</v>
      </c>
      <c r="BB3" s="103">
        <f>D28</f>
        <v>3.8394182331107345</v>
      </c>
    </row>
    <row r="4" spans="1:54" ht="15.75" x14ac:dyDescent="0.25">
      <c r="A4" s="205"/>
      <c r="B4" s="206" t="s">
        <v>216</v>
      </c>
      <c r="C4" s="207">
        <f>'PDB Rekap'!AT51</f>
        <v>5.0125517683494962</v>
      </c>
      <c r="D4" s="208">
        <f>'PDB Rekap'!BO51</f>
        <v>4.010118973331501</v>
      </c>
      <c r="E4" s="207">
        <f>'PDB Rekap'!AT8</f>
        <v>5.0125517683494962</v>
      </c>
      <c r="F4" s="207">
        <f>'PDB Rekap'!BO8</f>
        <v>4.010118973331501</v>
      </c>
      <c r="AG4" s="205"/>
      <c r="AH4" s="206" t="s">
        <v>216</v>
      </c>
      <c r="AI4" s="207">
        <f>'PDB Rekap'!Y51/'PDB Rekap'!$Y$61*100</f>
        <v>89.304615824088827</v>
      </c>
      <c r="AJ4" s="207">
        <f>'PDB Rekap'!Y8/'PDB Rekap'!$Y$18*100</f>
        <v>89.303345473253813</v>
      </c>
      <c r="AK4" s="207">
        <v>100</v>
      </c>
      <c r="AW4" t="s">
        <v>217</v>
      </c>
      <c r="AX4" s="103">
        <f>AVERAGE(D5,D9,D13)</f>
        <v>3.108247472772883</v>
      </c>
      <c r="AY4" s="103">
        <f>D17</f>
        <v>5.0468511123164461</v>
      </c>
      <c r="AZ4" s="103">
        <f>D21</f>
        <v>1.5481874576848185</v>
      </c>
      <c r="BA4" s="103">
        <f t="shared" si="0"/>
        <v>1.867035239426329</v>
      </c>
      <c r="BB4" s="103">
        <f>D29</f>
        <v>1.9154235328138611</v>
      </c>
    </row>
    <row r="5" spans="1:54" ht="15.75" x14ac:dyDescent="0.25">
      <c r="A5" s="205"/>
      <c r="B5" s="206" t="s">
        <v>217</v>
      </c>
      <c r="C5" s="207">
        <f>'PDB Rekap'!AT52</f>
        <v>5.0647633275738144</v>
      </c>
      <c r="D5" s="208">
        <f>'PDB Rekap'!BO52</f>
        <v>3.1851056851168948</v>
      </c>
      <c r="E5" s="207">
        <f>'PDB Rekap'!AT9</f>
        <v>5.0647633275738144</v>
      </c>
      <c r="F5" s="207">
        <f>'PDB Rekap'!BO9</f>
        <v>3.1851056851168948</v>
      </c>
      <c r="AG5" s="205"/>
      <c r="AH5" s="206" t="s">
        <v>217</v>
      </c>
      <c r="AI5" s="207">
        <f>'PDB Rekap'!Y52/'PDB Rekap'!$Y$61*100</f>
        <v>92.149062219773697</v>
      </c>
      <c r="AJ5" s="207">
        <f>'PDB Rekap'!Y9/'PDB Rekap'!$Y$18*100</f>
        <v>92.147751406922012</v>
      </c>
      <c r="AK5" s="207">
        <v>100</v>
      </c>
      <c r="AW5" t="s">
        <v>218</v>
      </c>
      <c r="AX5" s="103">
        <f>AVERAGE(D6,D10,D14)</f>
        <v>-1.7093351648909068</v>
      </c>
      <c r="AY5" s="103">
        <f>D18</f>
        <v>-0.39518956112311798</v>
      </c>
      <c r="AZ5" s="103">
        <f>D22</f>
        <v>1.0649960117117558</v>
      </c>
      <c r="BA5" s="103">
        <f t="shared" si="0"/>
        <v>0.86369041404070401</v>
      </c>
      <c r="BB5" s="103">
        <f>D30</f>
        <v>0.70086800999185073</v>
      </c>
    </row>
    <row r="6" spans="1:54" ht="15.75" x14ac:dyDescent="0.25">
      <c r="A6" s="209"/>
      <c r="B6" s="210" t="s">
        <v>218</v>
      </c>
      <c r="C6" s="207">
        <f>'PDB Rekap'!AT53</f>
        <v>5.1897444678127442</v>
      </c>
      <c r="D6" s="208">
        <f>'PDB Rekap'!BO53</f>
        <v>-1.6974906015048674</v>
      </c>
      <c r="E6" s="207">
        <f>'PDB Rekap'!AT10</f>
        <v>5.1897444678127442</v>
      </c>
      <c r="F6" s="207">
        <f>'PDB Rekap'!BO10</f>
        <v>-1.6974906015048674</v>
      </c>
      <c r="AG6" s="209"/>
      <c r="AH6" s="210" t="s">
        <v>218</v>
      </c>
      <c r="AI6" s="207">
        <f>'PDB Rekap'!Y53/'PDB Rekap'!$Y$61*100</f>
        <v>90.584840549218171</v>
      </c>
      <c r="AJ6" s="207">
        <f>'PDB Rekap'!Y10/'PDB Rekap'!$Y$18*100</f>
        <v>90.583551987291443</v>
      </c>
      <c r="AK6" s="207">
        <v>100</v>
      </c>
    </row>
    <row r="7" spans="1:54" ht="15.75" x14ac:dyDescent="0.25">
      <c r="A7" s="205">
        <v>2018</v>
      </c>
      <c r="B7" s="206" t="s">
        <v>215</v>
      </c>
      <c r="C7" s="207">
        <f>'PDB Rekap'!AT54</f>
        <v>5.0691202190075444</v>
      </c>
      <c r="D7" s="208">
        <f>'PDB Rekap'!BO54</f>
        <v>-0.40950637988413519</v>
      </c>
      <c r="E7" s="207">
        <f>'PDB Rekap'!AT11</f>
        <v>5.0691202190075444</v>
      </c>
      <c r="F7" s="207">
        <f>'PDB Rekap'!BO11</f>
        <v>-0.40950637988413519</v>
      </c>
      <c r="AG7" s="205">
        <v>2018</v>
      </c>
      <c r="AH7" s="206" t="s">
        <v>215</v>
      </c>
      <c r="AI7" s="207">
        <f>'PDB Rekap'!Y54/'PDB Rekap'!$Y$61*100</f>
        <v>90.213889847961255</v>
      </c>
      <c r="AJ7" s="207">
        <f>'PDB Rekap'!Y11/'PDB Rekap'!$Y$18*100</f>
        <v>90.212606562777836</v>
      </c>
      <c r="AK7" s="207">
        <v>100</v>
      </c>
    </row>
    <row r="8" spans="1:54" ht="15.75" x14ac:dyDescent="0.25">
      <c r="A8" s="205"/>
      <c r="B8" s="206" t="s">
        <v>216</v>
      </c>
      <c r="C8" s="207">
        <f>'PDB Rekap'!AT55</f>
        <v>5.2694166260462936</v>
      </c>
      <c r="D8" s="208">
        <f>'PDB Rekap'!BO55</f>
        <v>4.208396574615378</v>
      </c>
      <c r="E8" s="207">
        <f>'PDB Rekap'!AT12</f>
        <v>5.2694166260462936</v>
      </c>
      <c r="F8" s="207">
        <f>'PDB Rekap'!BO12</f>
        <v>4.208396574615378</v>
      </c>
      <c r="AG8" s="205"/>
      <c r="AH8" s="206" t="s">
        <v>216</v>
      </c>
      <c r="AI8" s="207">
        <f>'PDB Rekap'!Y55/'PDB Rekap'!$Y$61*100</f>
        <v>94.010448098150164</v>
      </c>
      <c r="AJ8" s="207">
        <f>'PDB Rekap'!Y12/'PDB Rekap'!$Y$18*100</f>
        <v>94.009110807237022</v>
      </c>
      <c r="AK8" s="207">
        <v>100</v>
      </c>
    </row>
    <row r="9" spans="1:54" ht="15.75" x14ac:dyDescent="0.25">
      <c r="A9" s="205"/>
      <c r="B9" s="206" t="s">
        <v>217</v>
      </c>
      <c r="C9" s="207">
        <f>'PDB Rekap'!AT56</f>
        <v>5.1731951717686115</v>
      </c>
      <c r="D9" s="208">
        <f>'PDB Rekap'!BO56</f>
        <v>3.0907893941461992</v>
      </c>
      <c r="E9" s="207">
        <f>'PDB Rekap'!AT13</f>
        <v>5.1731951717686115</v>
      </c>
      <c r="F9" s="207">
        <f>'PDB Rekap'!BO13</f>
        <v>3.0907893941461992</v>
      </c>
      <c r="AG9" s="205"/>
      <c r="AH9" s="206" t="s">
        <v>217</v>
      </c>
      <c r="AI9" s="207">
        <f>'PDB Rekap'!Y56/'PDB Rekap'!$Y$61*100</f>
        <v>96.916113057357094</v>
      </c>
      <c r="AJ9" s="207">
        <f>'PDB Rekap'!Y13/'PDB Rekap'!$Y$18*100</f>
        <v>96.914734433598255</v>
      </c>
      <c r="AK9" s="207">
        <v>100</v>
      </c>
    </row>
    <row r="10" spans="1:54" ht="15.75" x14ac:dyDescent="0.25">
      <c r="A10" s="209"/>
      <c r="B10" s="210" t="s">
        <v>218</v>
      </c>
      <c r="C10" s="207">
        <f>'PDB Rekap'!AT57</f>
        <v>5.1813135093302662</v>
      </c>
      <c r="D10" s="208">
        <f>'PDB Rekap'!BO57</f>
        <v>-1.689902613394878</v>
      </c>
      <c r="E10" s="207">
        <f>'PDB Rekap'!AT14</f>
        <v>5.1813135093302662</v>
      </c>
      <c r="F10" s="207">
        <f>'PDB Rekap'!BO14</f>
        <v>-1.689902613394878</v>
      </c>
      <c r="AG10" s="209"/>
      <c r="AH10" s="210" t="s">
        <v>218</v>
      </c>
      <c r="AI10" s="207">
        <f>'PDB Rekap'!Y57/'PDB Rekap'!$Y$61*100</f>
        <v>95.278325130000084</v>
      </c>
      <c r="AJ10" s="207">
        <f>'PDB Rekap'!Y14/'PDB Rekap'!$Y$18*100</f>
        <v>95.276969803640171</v>
      </c>
      <c r="AK10" s="207">
        <v>100</v>
      </c>
    </row>
    <row r="11" spans="1:54" ht="15.75" x14ac:dyDescent="0.25">
      <c r="A11" s="205">
        <v>2019</v>
      </c>
      <c r="B11" s="206" t="s">
        <v>215</v>
      </c>
      <c r="C11" s="207">
        <f>'PDB Rekap'!AT58</f>
        <v>5.0619572797427423</v>
      </c>
      <c r="D11" s="208">
        <f>'PDB Rekap'!BO58</f>
        <v>-0.52251833442871032</v>
      </c>
      <c r="E11" s="207">
        <f>'PDB Rekap'!AT15</f>
        <v>5.0597641371154367</v>
      </c>
      <c r="F11" s="207">
        <f>'PDB Rekap'!BO15</f>
        <v>-0.52459490249526652</v>
      </c>
      <c r="AG11" s="205">
        <v>2019</v>
      </c>
      <c r="AH11" s="206" t="s">
        <v>215</v>
      </c>
      <c r="AI11" s="207">
        <f>'PDB Rekap'!Y58/'PDB Rekap'!$Y$61*100</f>
        <v>94.780478412459232</v>
      </c>
      <c r="AJ11" s="207">
        <f>'PDB Rekap'!Y15/'PDB Rekap'!$Y$18*100</f>
        <v>94.777151676798326</v>
      </c>
      <c r="AK11" s="207">
        <v>100</v>
      </c>
    </row>
    <row r="12" spans="1:54" ht="15.75" x14ac:dyDescent="0.25">
      <c r="A12" s="205"/>
      <c r="B12" s="206" t="s">
        <v>216</v>
      </c>
      <c r="C12" s="207">
        <f>'PDB Rekap'!AT59</f>
        <v>5.0525709481404704</v>
      </c>
      <c r="D12" s="208">
        <f>'PDB Rekap'!BO59</f>
        <v>4.1990865009091891</v>
      </c>
      <c r="E12" s="207">
        <f>'PDB Rekap'!AT16</f>
        <v>5.0521484971922064</v>
      </c>
      <c r="F12" s="207">
        <f>'PDB Rekap'!BO16</f>
        <v>4.2008426491729551</v>
      </c>
      <c r="AG12" s="205"/>
      <c r="AH12" s="206" t="s">
        <v>216</v>
      </c>
      <c r="AI12" s="207">
        <f>'PDB Rekap'!Y59/'PDB Rekap'!$Y$61*100</f>
        <v>98.760392686973958</v>
      </c>
      <c r="AJ12" s="207">
        <f>'PDB Rekap'!Y16/'PDB Rekap'!$Y$18*100</f>
        <v>98.75859068610859</v>
      </c>
      <c r="AK12" s="207">
        <v>100</v>
      </c>
    </row>
    <row r="13" spans="1:54" ht="15.75" x14ac:dyDescent="0.25">
      <c r="A13" s="205"/>
      <c r="B13" s="206" t="s">
        <v>217</v>
      </c>
      <c r="C13" s="207">
        <f>'PDB Rekap'!AT60</f>
        <v>5.0098307504562882</v>
      </c>
      <c r="D13" s="208">
        <f>'PDB Rekap'!BO60</f>
        <v>3.0488473390555555</v>
      </c>
      <c r="E13" s="207">
        <f>'PDB Rekap'!AT17</f>
        <v>5.0064332574038133</v>
      </c>
      <c r="F13" s="207">
        <f>'PDB Rekap'!BO17</f>
        <v>3.0459276733290324</v>
      </c>
      <c r="AG13" s="205"/>
      <c r="AH13" s="206" t="s">
        <v>217</v>
      </c>
      <c r="AI13" s="207">
        <f>'PDB Rekap'!Y60/'PDB Rekap'!$Y$61*100</f>
        <v>101.77144629145157</v>
      </c>
      <c r="AJ13" s="207">
        <f>'PDB Rekap'!Y17/'PDB Rekap'!$Y$18*100</f>
        <v>101.7667059296065</v>
      </c>
      <c r="AK13" s="207">
        <v>100</v>
      </c>
    </row>
    <row r="14" spans="1:54" ht="15.75" x14ac:dyDescent="0.25">
      <c r="A14" s="209"/>
      <c r="B14" s="210" t="s">
        <v>218</v>
      </c>
      <c r="C14" s="207">
        <f>'PDB Rekap'!AT61</f>
        <v>4.9556652717787983</v>
      </c>
      <c r="D14" s="208">
        <f>'PDB Rekap'!BO61</f>
        <v>-1.7406122797729751</v>
      </c>
      <c r="E14" s="207">
        <f>'PDB Rekap'!AT18</f>
        <v>4.9571582787463626</v>
      </c>
      <c r="F14" s="207">
        <f>'PDB Rekap'!BO18</f>
        <v>-1.7360352911772168</v>
      </c>
      <c r="AG14" s="209"/>
      <c r="AH14" s="210" t="s">
        <v>218</v>
      </c>
      <c r="AI14" s="207">
        <f>'PDB Rekap'!Y61/'PDB Rekap'!$Y$61*100</f>
        <v>100</v>
      </c>
      <c r="AJ14" s="207">
        <f>'PDB Rekap'!Y18/'PDB Rekap'!$Y$18*100</f>
        <v>100</v>
      </c>
      <c r="AK14" s="207">
        <v>100</v>
      </c>
    </row>
    <row r="15" spans="1:54" ht="15.75" x14ac:dyDescent="0.25">
      <c r="A15" s="205">
        <v>2020</v>
      </c>
      <c r="B15" s="206" t="s">
        <v>215</v>
      </c>
      <c r="C15" s="207">
        <f>'PDB Rekap'!AT62</f>
        <v>2.9656056031194709</v>
      </c>
      <c r="D15" s="208">
        <f>'PDB Rekap'!BO62</f>
        <v>-2.4087064090774248</v>
      </c>
      <c r="E15" s="207">
        <f>'PDB Rekap'!AT19</f>
        <v>2.9721738658076333</v>
      </c>
      <c r="F15" s="207">
        <f>'PDB Rekap'!BO19</f>
        <v>-2.405906590307012</v>
      </c>
      <c r="AG15" s="205">
        <v>2020</v>
      </c>
      <c r="AH15" s="206" t="s">
        <v>215</v>
      </c>
      <c r="AI15" s="207">
        <f>'PDB Rekap'!Y62/'PDB Rekap'!$Y$61*100</f>
        <v>97.591293590922575</v>
      </c>
      <c r="AJ15" s="207">
        <f>'PDB Rekap'!Y19/'PDB Rekap'!$Y$18*100</f>
        <v>97.594093409692988</v>
      </c>
      <c r="AK15" s="207">
        <v>100</v>
      </c>
    </row>
    <row r="16" spans="1:54" ht="15.75" x14ac:dyDescent="0.25">
      <c r="A16" s="205"/>
      <c r="B16" s="206" t="s">
        <v>216</v>
      </c>
      <c r="C16" s="207">
        <f>'PDB Rekap'!AT63</f>
        <v>-5.3236912100438474</v>
      </c>
      <c r="D16" s="208">
        <f>'PDB Rekap'!BO63</f>
        <v>-4.1895122997018461</v>
      </c>
      <c r="E16" s="207">
        <f>'PDB Rekap'!AT20</f>
        <v>-5.3222503111150274</v>
      </c>
      <c r="F16" s="207">
        <f>'PDB Rekap'!BO20</f>
        <v>-4.1925509840559982</v>
      </c>
      <c r="AG16" s="205"/>
      <c r="AH16" s="206" t="s">
        <v>216</v>
      </c>
      <c r="AI16" s="207">
        <f>'PDB Rekap'!Y63/'PDB Rekap'!$Y$61*100</f>
        <v>93.502694342492731</v>
      </c>
      <c r="AJ16" s="207">
        <f>'PDB Rekap'!Y20/'PDB Rekap'!$Y$18*100</f>
        <v>93.502411286064373</v>
      </c>
      <c r="AK16" s="207">
        <v>100</v>
      </c>
    </row>
    <row r="17" spans="1:37" ht="15.75" x14ac:dyDescent="0.25">
      <c r="A17" s="205"/>
      <c r="B17" s="206" t="s">
        <v>217</v>
      </c>
      <c r="C17" s="207">
        <f>'PDB Rekap'!AT64</f>
        <v>-3.4880217475960791</v>
      </c>
      <c r="D17" s="208">
        <f>'PDB Rekap'!BO64</f>
        <v>5.0468511123164461</v>
      </c>
      <c r="E17" s="207">
        <f>'PDB Rekap'!AT21</f>
        <v>-3.4853744862697482</v>
      </c>
      <c r="F17" s="207">
        <f>'PDB Rekap'!BO21</f>
        <v>5.0451574185847079</v>
      </c>
      <c r="AG17" s="205"/>
      <c r="AH17" s="206" t="s">
        <v>217</v>
      </c>
      <c r="AI17" s="207">
        <f>'PDB Rekap'!Y64/'PDB Rekap'!$Y$61*100</f>
        <v>98.221636111962667</v>
      </c>
      <c r="AJ17" s="207">
        <f>'PDB Rekap'!Y21/'PDB Rekap'!$Y$18*100</f>
        <v>98.219755125618846</v>
      </c>
      <c r="AK17" s="207">
        <v>100</v>
      </c>
    </row>
    <row r="18" spans="1:37" ht="15.75" x14ac:dyDescent="0.25">
      <c r="A18" s="209"/>
      <c r="B18" s="210" t="s">
        <v>218</v>
      </c>
      <c r="C18" s="207">
        <f>'PDB Rekap'!AT65</f>
        <v>-2.166525540716151</v>
      </c>
      <c r="D18" s="207">
        <f>'PDB Rekap'!BO65</f>
        <v>-0.39518956112311798</v>
      </c>
      <c r="E18" s="207">
        <f>'PDB Rekap'!AT22</f>
        <v>-2.1947676491427615</v>
      </c>
      <c r="F18" s="207">
        <f>'PDB Rekap'!BO22</f>
        <v>-0.42203604990812948</v>
      </c>
      <c r="AG18" s="209"/>
      <c r="AH18" s="210" t="s">
        <v>218</v>
      </c>
      <c r="AI18" s="207">
        <f>'PDB Rekap'!Y65/'PDB Rekap'!$Y$61*100</f>
        <v>97.833474459283849</v>
      </c>
      <c r="AJ18" s="207">
        <f>'PDB Rekap'!Y22/'PDB Rekap'!$Y$18*100</f>
        <v>97.805232350857239</v>
      </c>
      <c r="AK18" s="207">
        <v>100</v>
      </c>
    </row>
    <row r="19" spans="1:37" ht="15.75" x14ac:dyDescent="0.25">
      <c r="A19" s="205">
        <v>2021</v>
      </c>
      <c r="B19" s="206" t="s">
        <v>215</v>
      </c>
      <c r="C19" s="207">
        <f>'PDB Rekap'!AT66</f>
        <v>-0.69670625552852528</v>
      </c>
      <c r="D19" s="207">
        <f>'PDB Rekap'!BO66</f>
        <v>-0.94252557292564632</v>
      </c>
      <c r="E19" s="207">
        <f>'PDB Rekap'!AT23</f>
        <v>-0.70942815212923449</v>
      </c>
      <c r="F19" s="207">
        <f>'PDB Rekap'!BO23</f>
        <v>-0.92377359872403986</v>
      </c>
      <c r="AG19" s="205">
        <v>2021</v>
      </c>
      <c r="AH19" s="206" t="s">
        <v>215</v>
      </c>
      <c r="AI19" s="207">
        <f>'PDB Rekap'!Y66/'PDB Rekap'!$Y$61*100</f>
        <v>96.911368943623415</v>
      </c>
      <c r="AJ19" s="207">
        <f>'PDB Rekap'!Y23/'PDB Rekap'!$Y$18*100</f>
        <v>96.901733436229321</v>
      </c>
      <c r="AK19" s="207">
        <v>100</v>
      </c>
    </row>
    <row r="20" spans="1:37" ht="15.75" x14ac:dyDescent="0.25">
      <c r="A20" s="205"/>
      <c r="B20" s="206" t="s">
        <v>216</v>
      </c>
      <c r="C20" s="207">
        <f>'PDB Rekap'!AT67</f>
        <v>7.0720160186016585</v>
      </c>
      <c r="D20" s="207">
        <f>'PDB Rekap'!BO67</f>
        <v>3.3059598223799185</v>
      </c>
      <c r="E20" s="207">
        <f>'PDB Rekap'!AT24</f>
        <v>7.0678091252817978</v>
      </c>
      <c r="F20" s="207">
        <f>'PDB Rekap'!BO24</f>
        <v>3.3118600599462127</v>
      </c>
      <c r="AG20" s="205"/>
      <c r="AH20" s="206" t="s">
        <v>216</v>
      </c>
      <c r="AI20" s="207">
        <f>'PDB Rekap'!Y67/'PDB Rekap'!$Y$61*100</f>
        <v>100.11521986421796</v>
      </c>
      <c r="AJ20" s="207">
        <f>'PDB Rekap'!Y24/'PDB Rekap'!$Y$18*100</f>
        <v>100.11098324329934</v>
      </c>
      <c r="AK20" s="207">
        <v>100</v>
      </c>
    </row>
    <row r="21" spans="1:37" ht="15.75" x14ac:dyDescent="0.25">
      <c r="A21" s="205"/>
      <c r="B21" s="206" t="s">
        <v>217</v>
      </c>
      <c r="C21" s="207">
        <f>'PDB Rekap'!AT68</f>
        <v>3.505902737663007</v>
      </c>
      <c r="D21" s="207">
        <f>'PDB Rekap'!BO68</f>
        <v>1.5481874576848185</v>
      </c>
      <c r="E21" s="207">
        <f>'PDB Rekap'!AT25</f>
        <v>3.5085776270608307</v>
      </c>
      <c r="F21" s="207">
        <f>'PDB Rekap'!BO25</f>
        <v>1.5531644836931093</v>
      </c>
      <c r="AG21" s="205"/>
      <c r="AH21" s="206" t="s">
        <v>217</v>
      </c>
      <c r="AI21" s="207">
        <f>'PDB Rekap'!Y68/'PDB Rekap'!$Y$61*100</f>
        <v>101.66519114138937</v>
      </c>
      <c r="AJ21" s="207">
        <f>'PDB Rekap'!Y25/'PDB Rekap'!$Y$18*100</f>
        <v>101.66587147931023</v>
      </c>
      <c r="AK21" s="207">
        <v>100</v>
      </c>
    </row>
    <row r="22" spans="1:37" ht="15.75" x14ac:dyDescent="0.25">
      <c r="A22" s="209"/>
      <c r="B22" s="210" t="s">
        <v>218</v>
      </c>
      <c r="C22" s="207">
        <f>'PDB Rekap'!AT69</f>
        <v>5.0232775031471704</v>
      </c>
      <c r="D22" s="207">
        <f>'PDB Rekap'!BO69</f>
        <v>1.0649960117117558</v>
      </c>
      <c r="E22" s="207">
        <f>'PDB Rekap'!AT26</f>
        <v>4.8499999999999943</v>
      </c>
      <c r="F22" s="207">
        <f>'PDB Rekap'!BO26</f>
        <v>0.86844742263707531</v>
      </c>
      <c r="AG22" s="209"/>
      <c r="AH22" s="210" t="s">
        <v>218</v>
      </c>
      <c r="AI22" s="207">
        <f>'PDB Rekap'!Y69/'PDB Rekap'!$Y$61*100</f>
        <v>102.74792137234429</v>
      </c>
      <c r="AJ22" s="207">
        <f>'PDB Rekap'!Y26/'PDB Rekap'!$Y$18*100</f>
        <v>102.54878611987381</v>
      </c>
      <c r="AK22" s="207">
        <v>100</v>
      </c>
    </row>
    <row r="23" spans="1:37" ht="15.75" x14ac:dyDescent="0.25">
      <c r="A23" s="205">
        <v>2022</v>
      </c>
      <c r="B23" s="206" t="s">
        <v>215</v>
      </c>
      <c r="C23" s="207">
        <f>'PDB Rekap'!AT70</f>
        <v>4.569999999999979</v>
      </c>
      <c r="D23" s="207">
        <f>'PDB Rekap'!BO70</f>
        <v>-1.3700548382832665</v>
      </c>
      <c r="E23" s="207">
        <f>'PDB Rekap'!AT27</f>
        <v>4.5300000000000153</v>
      </c>
      <c r="F23" s="207">
        <f>'PDB Rekap'!BO27</f>
        <v>-1.2261521628481091</v>
      </c>
      <c r="AG23" s="205">
        <v>2022</v>
      </c>
      <c r="AH23" s="206" t="s">
        <v>215</v>
      </c>
      <c r="AI23" s="207">
        <f>'PDB Rekap'!Y70/'PDB Rekap'!$Y$61*100</f>
        <v>101.34021850434701</v>
      </c>
      <c r="AJ23" s="207">
        <f>'PDB Rekap'!Y27/'PDB Rekap'!$Y$18*100</f>
        <v>101.29138196089052</v>
      </c>
      <c r="AK23" s="207">
        <v>100</v>
      </c>
    </row>
    <row r="24" spans="1:37" ht="15.75" x14ac:dyDescent="0.25">
      <c r="A24" s="205"/>
      <c r="B24" s="206" t="s">
        <v>216</v>
      </c>
      <c r="C24" s="207">
        <f>'PDB Rekap'!AT71</f>
        <v>5.1000000000000227</v>
      </c>
      <c r="D24" s="207">
        <f>'PDB Rekap'!BO71</f>
        <v>3.8295531924273689</v>
      </c>
      <c r="E24" s="207">
        <f>'PDB Rekap'!AT28</f>
        <v>5.0900000000000176</v>
      </c>
      <c r="F24" s="207">
        <f>'PDB Rekap'!BO28</f>
        <v>3.8653341021692285</v>
      </c>
      <c r="AG24" s="205"/>
      <c r="AH24" s="206" t="s">
        <v>216</v>
      </c>
      <c r="AI24" s="207">
        <f>'PDB Rekap'!Y71/'PDB Rekap'!$Y$61*100</f>
        <v>105.22109607729308</v>
      </c>
      <c r="AJ24" s="207">
        <f>'PDB Rekap'!Y28/'PDB Rekap'!$Y$18*100</f>
        <v>105.2066322903833</v>
      </c>
      <c r="AK24" s="207">
        <v>100</v>
      </c>
    </row>
    <row r="25" spans="1:37" ht="15.75" x14ac:dyDescent="0.25">
      <c r="A25" s="205"/>
      <c r="B25" s="206" t="s">
        <v>217</v>
      </c>
      <c r="C25" s="207">
        <f>'PDB Rekap'!AT72</f>
        <v>5.4300000000000068</v>
      </c>
      <c r="D25" s="207">
        <f>'PDB Rekap'!BO72</f>
        <v>1.867035239426329</v>
      </c>
      <c r="E25" s="207">
        <f>'PDB Rekap'!AT29</f>
        <v>5.4099999999999966</v>
      </c>
      <c r="F25" s="207">
        <f>'PDB Rekap'!BO29</f>
        <v>1.8623947875734217</v>
      </c>
      <c r="AG25" s="205"/>
      <c r="AH25" s="206" t="s">
        <v>217</v>
      </c>
      <c r="AI25" s="207">
        <f>'PDB Rekap'!Y72/'PDB Rekap'!$Y$61*100</f>
        <v>107.18561102036679</v>
      </c>
      <c r="AJ25" s="207">
        <f>'PDB Rekap'!Y29/'PDB Rekap'!$Y$18*100</f>
        <v>107.1659951263409</v>
      </c>
      <c r="AK25" s="207">
        <v>100</v>
      </c>
    </row>
    <row r="26" spans="1:37" ht="15.75" x14ac:dyDescent="0.25">
      <c r="A26" s="209"/>
      <c r="B26" s="210" t="s">
        <v>218</v>
      </c>
      <c r="C26" s="207">
        <f>'PDB Rekap'!AT73</f>
        <v>5.2199999999999989</v>
      </c>
      <c r="D26" s="207">
        <f>'PDB Rekap'!BO73</f>
        <v>0.86369041404070401</v>
      </c>
      <c r="E26" s="207">
        <f>'PDB Rekap'!AT30</f>
        <v>5.1800000000000068</v>
      </c>
      <c r="F26" s="207">
        <f>'PDB Rekap'!BO30</f>
        <v>0.64835689130981677</v>
      </c>
      <c r="AG26" s="209"/>
      <c r="AH26" s="210" t="s">
        <v>218</v>
      </c>
      <c r="AI26" s="207">
        <f>'PDB Rekap'!Y73/'PDB Rekap'!$Y$61*100</f>
        <v>108.11136286798066</v>
      </c>
      <c r="AJ26" s="207">
        <f>'PDB Rekap'!Y30/'PDB Rekap'!$Y$18*100</f>
        <v>107.86081324088327</v>
      </c>
      <c r="AK26" s="207">
        <v>100</v>
      </c>
    </row>
    <row r="27" spans="1:37" ht="15.75" x14ac:dyDescent="0.25">
      <c r="A27" s="205">
        <v>2023</v>
      </c>
      <c r="B27" s="206" t="s">
        <v>215</v>
      </c>
      <c r="C27" s="207">
        <f>'PDB Rekap'!AT74</f>
        <v>5.25</v>
      </c>
      <c r="D27" s="207">
        <f>'PDB Rekap'!BO74</f>
        <v>-1.3419337742759438</v>
      </c>
      <c r="E27" s="207">
        <f>'PDB Rekap'!AT31</f>
        <v>5.230000000000004</v>
      </c>
      <c r="F27" s="207">
        <f>'PDB Rekap'!BO31</f>
        <v>-1.179197490934655</v>
      </c>
      <c r="AG27" s="205">
        <v>2023</v>
      </c>
      <c r="AH27" s="206" t="s">
        <v>215</v>
      </c>
      <c r="AI27" s="207">
        <f>'PDB Rekap'!Y74/'PDB Rekap'!$Y$61*100</f>
        <v>106.66057997582521</v>
      </c>
      <c r="AJ27" s="207">
        <f>'PDB Rekap'!Y31/'PDB Rekap'!$Y$18*100</f>
        <v>106.58892123744508</v>
      </c>
      <c r="AK27" s="207">
        <v>100</v>
      </c>
    </row>
    <row r="28" spans="1:37" ht="15.75" x14ac:dyDescent="0.25">
      <c r="A28" s="205"/>
      <c r="B28" s="206" t="s">
        <v>216</v>
      </c>
      <c r="C28" s="207">
        <f>'PDB Rekap'!AT75</f>
        <v>5.2599999999999909</v>
      </c>
      <c r="D28" s="207">
        <f>'PDB Rekap'!BO75</f>
        <v>3.8394182331107345</v>
      </c>
      <c r="E28" s="207">
        <f>'PDB Rekap'!AT32</f>
        <v>5.25</v>
      </c>
      <c r="F28" s="207">
        <f>'PDB Rekap'!BO32</f>
        <v>3.8850747339476612</v>
      </c>
      <c r="AG28" s="205"/>
      <c r="AH28" s="206" t="s">
        <v>216</v>
      </c>
      <c r="AI28" s="207">
        <f>'PDB Rekap'!Y75/'PDB Rekap'!$Y$61*100</f>
        <v>110.75572573095872</v>
      </c>
      <c r="AJ28" s="207">
        <f>'PDB Rekap'!Y32/'PDB Rekap'!$Y$18*100</f>
        <v>110.72998048562843</v>
      </c>
      <c r="AK28" s="207">
        <v>100</v>
      </c>
    </row>
    <row r="29" spans="1:37" ht="15.75" x14ac:dyDescent="0.25">
      <c r="A29" s="205"/>
      <c r="B29" s="206" t="s">
        <v>217</v>
      </c>
      <c r="C29" s="207">
        <f>'PDB Rekap'!AT76</f>
        <v>5.3099999999999881</v>
      </c>
      <c r="D29" s="207">
        <f>'PDB Rekap'!BO76</f>
        <v>1.9154235328138611</v>
      </c>
      <c r="E29" s="207">
        <f>'PDB Rekap'!AT33</f>
        <v>5.2999999999999972</v>
      </c>
      <c r="F29" s="207">
        <f>'PDB Rekap'!BO33</f>
        <v>1.9107854739332879</v>
      </c>
      <c r="AG29" s="205"/>
      <c r="AH29" s="206" t="s">
        <v>217</v>
      </c>
      <c r="AI29" s="207">
        <f>'PDB Rekap'!Y76/'PDB Rekap'!$Y$61*100</f>
        <v>112.87716696554826</v>
      </c>
      <c r="AJ29" s="207">
        <f>'PDB Rekap'!Y33/'PDB Rekap'!$Y$18*100</f>
        <v>112.84579286803698</v>
      </c>
      <c r="AK29" s="207">
        <v>100</v>
      </c>
    </row>
    <row r="30" spans="1:37" ht="15.75" x14ac:dyDescent="0.25">
      <c r="A30" s="209"/>
      <c r="B30" s="210" t="s">
        <v>218</v>
      </c>
      <c r="C30" s="207">
        <f>'PDB Rekap'!AT77</f>
        <v>5.1400000000000148</v>
      </c>
      <c r="D30" s="207">
        <f>'PDB Rekap'!BO77</f>
        <v>0.70086800999185073</v>
      </c>
      <c r="E30" s="207">
        <f>'PDB Rekap'!AT34</f>
        <v>5.1299999999999955</v>
      </c>
      <c r="F30" s="207">
        <f>'PDB Rekap'!BO34</f>
        <v>0.48586666650902544</v>
      </c>
      <c r="AG30" s="209"/>
      <c r="AH30" s="210" t="s">
        <v>218</v>
      </c>
      <c r="AI30" s="207">
        <f>'PDB Rekap'!Y77/'PDB Rekap'!$Y$61*100</f>
        <v>113.66828691939487</v>
      </c>
      <c r="AJ30" s="207">
        <f>'PDB Rekap'!Y34/'PDB Rekap'!$Y$18*100</f>
        <v>113.39407296014059</v>
      </c>
      <c r="AK30" s="207">
        <v>100</v>
      </c>
    </row>
    <row r="33" spans="1:54" x14ac:dyDescent="0.25">
      <c r="A33" s="203"/>
      <c r="B33" s="203"/>
      <c r="C33" s="392" t="s">
        <v>219</v>
      </c>
      <c r="D33" s="393"/>
      <c r="E33" s="393"/>
      <c r="F33" s="394"/>
      <c r="AI33" s="392" t="s">
        <v>219</v>
      </c>
      <c r="AJ33" s="393"/>
      <c r="AK33" s="393"/>
      <c r="AX33" t="s">
        <v>308</v>
      </c>
      <c r="AY33">
        <v>2020</v>
      </c>
      <c r="AZ33">
        <v>2021</v>
      </c>
      <c r="BA33">
        <v>2022</v>
      </c>
      <c r="BB33">
        <v>2023</v>
      </c>
    </row>
    <row r="34" spans="1:54" x14ac:dyDescent="0.25">
      <c r="A34" s="211"/>
      <c r="B34" s="212"/>
      <c r="C34" s="204" t="str">
        <f>C2</f>
        <v>YoY-Track Feb</v>
      </c>
      <c r="D34" s="204" t="str">
        <f>D2</f>
        <v>QtQ-Track Feb</v>
      </c>
      <c r="E34" s="204" t="str">
        <f>E2</f>
        <v>YoY-Base Jan</v>
      </c>
      <c r="F34" s="204" t="str">
        <f>F2</f>
        <v>QtQ-Base Jan</v>
      </c>
      <c r="AG34" s="213"/>
      <c r="AH34" s="213"/>
      <c r="AI34" s="204" t="str">
        <f>AI2</f>
        <v>Indeks Track Feb</v>
      </c>
      <c r="AJ34" s="204" t="str">
        <f>AJ2</f>
        <v>Indeks Base Jan</v>
      </c>
      <c r="AK34" s="214" t="s">
        <v>227</v>
      </c>
      <c r="AW34" t="s">
        <v>215</v>
      </c>
      <c r="AX34" s="103">
        <f>AVERAGE(D35,D39,D43)</f>
        <v>9.8074225534427725E-2</v>
      </c>
      <c r="AY34" s="103">
        <f>D47</f>
        <v>-1.9914028580617043</v>
      </c>
      <c r="AZ34" s="103">
        <f>D51</f>
        <v>-0.56988265715253306</v>
      </c>
      <c r="BA34" s="103">
        <f>D55</f>
        <v>-0.43998431401013249</v>
      </c>
      <c r="BB34" s="103">
        <f>D59</f>
        <v>-0.50621258634711808</v>
      </c>
    </row>
    <row r="35" spans="1:54" ht="15.75" x14ac:dyDescent="0.25">
      <c r="A35" s="205">
        <v>2017</v>
      </c>
      <c r="B35" s="206" t="s">
        <v>215</v>
      </c>
      <c r="C35" s="207">
        <f>'PDB Rekap'!AU50</f>
        <v>4.9267745833945469</v>
      </c>
      <c r="D35" s="208">
        <f>'PDB Rekap'!BP50</f>
        <v>0.1367661999542662</v>
      </c>
      <c r="E35" s="207">
        <f>'PDB Rekap'!AU7</f>
        <v>4.9267745833945469</v>
      </c>
      <c r="F35" s="207">
        <f>'PDB Rekap'!BP7</f>
        <v>0.1367661999542662</v>
      </c>
      <c r="AG35" s="205">
        <v>2017</v>
      </c>
      <c r="AH35" s="206" t="s">
        <v>215</v>
      </c>
      <c r="AI35" s="207">
        <f>'PDB Rekap'!Z50/'PDB Rekap'!$Z$61*100</f>
        <v>86.47432449382427</v>
      </c>
      <c r="AJ35" s="207">
        <f>'PDB Rekap'!Z7/'PDB Rekap'!$Z$18*100</f>
        <v>86.47432449382427</v>
      </c>
      <c r="AK35" s="207">
        <v>100</v>
      </c>
      <c r="AW35" t="s">
        <v>216</v>
      </c>
      <c r="AX35" s="103">
        <f>AVERAGE(D36,D40,D44)</f>
        <v>1.5609193302500586</v>
      </c>
      <c r="AY35" s="103">
        <f>D48</f>
        <v>-6.5257970259255842</v>
      </c>
      <c r="AZ35" s="103">
        <f>D52</f>
        <v>1.2874247535147276</v>
      </c>
      <c r="BA35" s="103">
        <f t="shared" ref="BA35:BA37" si="1">D56</f>
        <v>1.9516686423409766</v>
      </c>
      <c r="BB35" s="103">
        <f>D60</f>
        <v>2.0292279185998723</v>
      </c>
    </row>
    <row r="36" spans="1:54" ht="15.75" x14ac:dyDescent="0.25">
      <c r="A36" s="205"/>
      <c r="B36" s="206" t="s">
        <v>216</v>
      </c>
      <c r="C36" s="207">
        <f>'PDB Rekap'!AU51</f>
        <v>4.940235166574297</v>
      </c>
      <c r="D36" s="208">
        <f>'PDB Rekap'!BP51</f>
        <v>1.3695636796407769</v>
      </c>
      <c r="E36" s="207">
        <f>'PDB Rekap'!AU8</f>
        <v>4.940235166574297</v>
      </c>
      <c r="F36" s="207">
        <f>'PDB Rekap'!BP8</f>
        <v>1.3695636796407769</v>
      </c>
      <c r="AG36" s="205"/>
      <c r="AH36" s="206" t="s">
        <v>216</v>
      </c>
      <c r="AI36" s="207">
        <f>'PDB Rekap'!Z51/'PDB Rekap'!$Z$61*100</f>
        <v>87.658645434306408</v>
      </c>
      <c r="AJ36" s="207">
        <f>'PDB Rekap'!Z8/'PDB Rekap'!$Z$18*100</f>
        <v>87.658645434306408</v>
      </c>
      <c r="AK36" s="207">
        <v>100</v>
      </c>
      <c r="AW36" t="s">
        <v>217</v>
      </c>
      <c r="AX36" s="103">
        <f>AVERAGE(D37,D41,D45)</f>
        <v>3.2501476153524229</v>
      </c>
      <c r="AY36" s="103">
        <f>D49</f>
        <v>4.6910265094129926</v>
      </c>
      <c r="AZ36" s="103">
        <f>D53</f>
        <v>-0.18590678752200063</v>
      </c>
      <c r="BA36" s="103">
        <f t="shared" si="1"/>
        <v>1.2390524812965396</v>
      </c>
      <c r="BB36" s="103">
        <f>D61</f>
        <v>1.3256309184242525</v>
      </c>
    </row>
    <row r="37" spans="1:54" ht="15.75" x14ac:dyDescent="0.25">
      <c r="A37" s="205"/>
      <c r="B37" s="206" t="s">
        <v>217</v>
      </c>
      <c r="C37" s="207">
        <f>'PDB Rekap'!AU52</f>
        <v>4.9125254947384178</v>
      </c>
      <c r="D37" s="208">
        <f>'PDB Rekap'!BP52</f>
        <v>3.4185939643720786</v>
      </c>
      <c r="E37" s="207">
        <f>'PDB Rekap'!AU9</f>
        <v>4.9125254947384178</v>
      </c>
      <c r="F37" s="207">
        <f>'PDB Rekap'!BP9</f>
        <v>3.4185939643720786</v>
      </c>
      <c r="AG37" s="205"/>
      <c r="AH37" s="206" t="s">
        <v>217</v>
      </c>
      <c r="AI37" s="207">
        <f>'PDB Rekap'!Z52/'PDB Rekap'!$Z$61*100</f>
        <v>90.655338596373923</v>
      </c>
      <c r="AJ37" s="207">
        <f>'PDB Rekap'!Z9/'PDB Rekap'!$Z$18*100</f>
        <v>90.655338596373923</v>
      </c>
      <c r="AK37" s="207">
        <v>100</v>
      </c>
      <c r="AW37" t="s">
        <v>218</v>
      </c>
      <c r="AX37" s="103">
        <f>AVERAGE(D38,D42,D46)</f>
        <v>4.4529074820398286E-2</v>
      </c>
      <c r="AY37" s="103">
        <f>D50</f>
        <v>0.49730039079764765</v>
      </c>
      <c r="AZ37" s="103">
        <f>D54</f>
        <v>3.0159621645423016</v>
      </c>
      <c r="BA37" s="103">
        <f t="shared" si="1"/>
        <v>2.4028877628451255</v>
      </c>
      <c r="BB37" s="103">
        <f>D62</f>
        <v>2.1792794443655339</v>
      </c>
    </row>
    <row r="38" spans="1:54" ht="15.75" x14ac:dyDescent="0.25">
      <c r="A38" s="209"/>
      <c r="B38" s="210" t="s">
        <v>218</v>
      </c>
      <c r="C38" s="207">
        <f>'PDB Rekap'!AU53</f>
        <v>4.9860880768702174</v>
      </c>
      <c r="D38" s="208">
        <f>'PDB Rekap'!BP53</f>
        <v>7.3651340511275976E-3</v>
      </c>
      <c r="E38" s="207">
        <f>'PDB Rekap'!AU10</f>
        <v>4.9860880768702174</v>
      </c>
      <c r="F38" s="207">
        <f>'PDB Rekap'!BP10</f>
        <v>7.3651340511275976E-3</v>
      </c>
      <c r="AG38" s="209"/>
      <c r="AH38" s="210" t="s">
        <v>218</v>
      </c>
      <c r="AI38" s="207">
        <f>'PDB Rekap'!Z53/'PDB Rekap'!$Z$61*100</f>
        <v>90.66201548358606</v>
      </c>
      <c r="AJ38" s="207">
        <f>'PDB Rekap'!Z10/'PDB Rekap'!$Z$18*100</f>
        <v>90.66201548358606</v>
      </c>
      <c r="AK38" s="207">
        <v>100</v>
      </c>
    </row>
    <row r="39" spans="1:54" ht="15.75" x14ac:dyDescent="0.25">
      <c r="A39" s="205">
        <v>2018</v>
      </c>
      <c r="B39" s="206" t="s">
        <v>215</v>
      </c>
      <c r="C39" s="207">
        <f>'PDB Rekap'!AU54</f>
        <v>4.9567562564463969</v>
      </c>
      <c r="D39" s="208">
        <f>'PDB Rekap'!BP54</f>
        <v>0.10878922035819016</v>
      </c>
      <c r="E39" s="207">
        <f>'PDB Rekap'!AU11</f>
        <v>4.9567562564463969</v>
      </c>
      <c r="F39" s="207">
        <f>'PDB Rekap'!BP11</f>
        <v>0.10878922035819016</v>
      </c>
      <c r="AG39" s="205">
        <v>2018</v>
      </c>
      <c r="AH39" s="206" t="s">
        <v>215</v>
      </c>
      <c r="AI39" s="207">
        <f>'PDB Rekap'!Z54/'PDB Rekap'!$Z$61*100</f>
        <v>90.760645983391669</v>
      </c>
      <c r="AJ39" s="207">
        <f>'PDB Rekap'!Z11/'PDB Rekap'!$Z$18*100</f>
        <v>90.760645983391669</v>
      </c>
      <c r="AK39" s="207">
        <v>100</v>
      </c>
    </row>
    <row r="40" spans="1:54" ht="15.75" x14ac:dyDescent="0.25">
      <c r="A40" s="205"/>
      <c r="B40" s="206" t="s">
        <v>216</v>
      </c>
      <c r="C40" s="207">
        <f>'PDB Rekap'!AU55</f>
        <v>5.1722600097165525</v>
      </c>
      <c r="D40" s="208">
        <f>'PDB Rekap'!BP55</f>
        <v>1.5777019855440813</v>
      </c>
      <c r="E40" s="207">
        <f>'PDB Rekap'!AU12</f>
        <v>5.1722600097165525</v>
      </c>
      <c r="F40" s="207">
        <f>'PDB Rekap'!BP12</f>
        <v>1.5777019855440813</v>
      </c>
      <c r="AG40" s="205"/>
      <c r="AH40" s="206" t="s">
        <v>216</v>
      </c>
      <c r="AI40" s="207">
        <f>'PDB Rekap'!Z55/'PDB Rekap'!$Z$61*100</f>
        <v>92.192578497164263</v>
      </c>
      <c r="AJ40" s="207">
        <f>'PDB Rekap'!Z12/'PDB Rekap'!$Z$18*100</f>
        <v>92.192578497164263</v>
      </c>
      <c r="AK40" s="207">
        <v>100</v>
      </c>
    </row>
    <row r="41" spans="1:54" ht="15.75" x14ac:dyDescent="0.25">
      <c r="A41" s="205"/>
      <c r="B41" s="206" t="s">
        <v>217</v>
      </c>
      <c r="C41" s="207">
        <f>'PDB Rekap'!AU56</f>
        <v>5.0019764477440987</v>
      </c>
      <c r="D41" s="208">
        <f>'PDB Rekap'!BP56</f>
        <v>3.2511497490171024</v>
      </c>
      <c r="E41" s="207">
        <f>'PDB Rekap'!AU13</f>
        <v>5.0019764477440987</v>
      </c>
      <c r="F41" s="207">
        <f>'PDB Rekap'!BP13</f>
        <v>3.2511497490171024</v>
      </c>
      <c r="AG41" s="205"/>
      <c r="AH41" s="206" t="s">
        <v>217</v>
      </c>
      <c r="AI41" s="207">
        <f>'PDB Rekap'!Z56/'PDB Rekap'!$Z$61*100</f>
        <v>95.189897281587207</v>
      </c>
      <c r="AJ41" s="207">
        <f>'PDB Rekap'!Z13/'PDB Rekap'!$Z$18*100</f>
        <v>95.189897281587207</v>
      </c>
      <c r="AK41" s="207">
        <v>100</v>
      </c>
    </row>
    <row r="42" spans="1:54" ht="15.75" x14ac:dyDescent="0.25">
      <c r="A42" s="209"/>
      <c r="B42" s="210" t="s">
        <v>218</v>
      </c>
      <c r="C42" s="207">
        <f>'PDB Rekap'!AU57</f>
        <v>5.0801436661800778</v>
      </c>
      <c r="D42" s="208">
        <f>'PDB Rekap'!BP57</f>
        <v>8.1814185584278221E-2</v>
      </c>
      <c r="E42" s="207">
        <f>'PDB Rekap'!AU14</f>
        <v>5.0801436661800778</v>
      </c>
      <c r="F42" s="207">
        <f>'PDB Rekap'!BP14</f>
        <v>8.1814185584278221E-2</v>
      </c>
      <c r="AG42" s="209"/>
      <c r="AH42" s="210" t="s">
        <v>218</v>
      </c>
      <c r="AI42" s="207">
        <f>'PDB Rekap'!Z57/'PDB Rekap'!$Z$61*100</f>
        <v>95.267776120806658</v>
      </c>
      <c r="AJ42" s="207">
        <f>'PDB Rekap'!Z14/'PDB Rekap'!$Z$18*100</f>
        <v>95.267776120806658</v>
      </c>
      <c r="AK42" s="207">
        <v>100</v>
      </c>
    </row>
    <row r="43" spans="1:54" ht="15.75" x14ac:dyDescent="0.25">
      <c r="A43" s="205">
        <v>2019</v>
      </c>
      <c r="B43" s="206" t="s">
        <v>215</v>
      </c>
      <c r="C43" s="207">
        <f>'PDB Rekap'!AU58</f>
        <v>5.0170360742204565</v>
      </c>
      <c r="D43" s="208">
        <f>'PDB Rekap'!BP58</f>
        <v>4.8667256290826799E-2</v>
      </c>
      <c r="E43" s="207">
        <f>'PDB Rekap'!AU15</f>
        <v>5.0170360742204565</v>
      </c>
      <c r="F43" s="207">
        <f>'PDB Rekap'!BP15</f>
        <v>4.8667256290826799E-2</v>
      </c>
      <c r="AG43" s="205">
        <v>2019</v>
      </c>
      <c r="AH43" s="206" t="s">
        <v>215</v>
      </c>
      <c r="AI43" s="207">
        <f>'PDB Rekap'!Z58/'PDB Rekap'!$Z$61*100</f>
        <v>95.314140333573945</v>
      </c>
      <c r="AJ43" s="207">
        <f>'PDB Rekap'!Z15/'PDB Rekap'!$Z$18*100</f>
        <v>95.314140333573945</v>
      </c>
      <c r="AK43" s="207">
        <v>100</v>
      </c>
    </row>
    <row r="44" spans="1:54" ht="15.75" x14ac:dyDescent="0.25">
      <c r="A44" s="205"/>
      <c r="B44" s="206" t="s">
        <v>216</v>
      </c>
      <c r="C44" s="207">
        <f>'PDB Rekap'!AU59</f>
        <v>5.180169060163891</v>
      </c>
      <c r="D44" s="208">
        <f>'PDB Rekap'!BP59</f>
        <v>1.7354923255653176</v>
      </c>
      <c r="E44" s="207">
        <f>'PDB Rekap'!AU16</f>
        <v>5.180169060163891</v>
      </c>
      <c r="F44" s="207">
        <f>'PDB Rekap'!BP16</f>
        <v>1.7354923255653176</v>
      </c>
      <c r="AG44" s="205"/>
      <c r="AH44" s="206" t="s">
        <v>216</v>
      </c>
      <c r="AI44" s="207">
        <f>'PDB Rekap'!Z59/'PDB Rekap'!$Z$61*100</f>
        <v>96.96830992424168</v>
      </c>
      <c r="AJ44" s="207">
        <f>'PDB Rekap'!Z16/'PDB Rekap'!$Z$18*100</f>
        <v>96.96830992424168</v>
      </c>
      <c r="AK44" s="207">
        <v>100</v>
      </c>
    </row>
    <row r="45" spans="1:54" ht="15.75" x14ac:dyDescent="0.25">
      <c r="A45" s="205"/>
      <c r="B45" s="206" t="s">
        <v>217</v>
      </c>
      <c r="C45" s="207">
        <f>'PDB Rekap'!AU60</f>
        <v>5.0065339511353102</v>
      </c>
      <c r="D45" s="208">
        <f>'PDB Rekap'!BP60</f>
        <v>3.0806991326680873</v>
      </c>
      <c r="E45" s="207">
        <f>'PDB Rekap'!AU17</f>
        <v>5.0065339511353102</v>
      </c>
      <c r="F45" s="207">
        <f>'PDB Rekap'!BP17</f>
        <v>3.0806991326680873</v>
      </c>
      <c r="AG45" s="205"/>
      <c r="AH45" s="206" t="s">
        <v>217</v>
      </c>
      <c r="AI45" s="207">
        <f>'PDB Rekap'!Z60/'PDB Rekap'!$Z$61*100</f>
        <v>99.955611807040697</v>
      </c>
      <c r="AJ45" s="207">
        <f>'PDB Rekap'!Z17/'PDB Rekap'!$Z$18*100</f>
        <v>99.955611807040697</v>
      </c>
      <c r="AK45" s="207">
        <v>100</v>
      </c>
    </row>
    <row r="46" spans="1:54" ht="15.75" x14ac:dyDescent="0.25">
      <c r="A46" s="209"/>
      <c r="B46" s="210" t="s">
        <v>218</v>
      </c>
      <c r="C46" s="207">
        <f>'PDB Rekap'!AU61</f>
        <v>4.9672870217863903</v>
      </c>
      <c r="D46" s="208">
        <f>'PDB Rekap'!BP61</f>
        <v>4.4407904825789046E-2</v>
      </c>
      <c r="E46" s="207">
        <f>'PDB Rekap'!AU18</f>
        <v>4.9672870217863903</v>
      </c>
      <c r="F46" s="207">
        <f>'PDB Rekap'!BP18</f>
        <v>4.4407904825789046E-2</v>
      </c>
      <c r="AG46" s="209"/>
      <c r="AH46" s="210" t="s">
        <v>218</v>
      </c>
      <c r="AI46" s="207">
        <f>'PDB Rekap'!Z61/'PDB Rekap'!$Z$61*100</f>
        <v>100</v>
      </c>
      <c r="AJ46" s="207">
        <f>'PDB Rekap'!Z18/'PDB Rekap'!$Z$18*100</f>
        <v>100</v>
      </c>
      <c r="AK46" s="207">
        <v>100</v>
      </c>
    </row>
    <row r="47" spans="1:54" ht="15.75" x14ac:dyDescent="0.25">
      <c r="A47" s="205">
        <v>2020</v>
      </c>
      <c r="B47" s="206" t="s">
        <v>215</v>
      </c>
      <c r="C47" s="207">
        <f>'PDB Rekap'!AU62</f>
        <v>2.8269224261316026</v>
      </c>
      <c r="D47" s="208">
        <f>'PDB Rekap'!BP62</f>
        <v>-1.9914028580617043</v>
      </c>
      <c r="E47" s="207">
        <f>'PDB Rekap'!AU19</f>
        <v>2.8269224261316026</v>
      </c>
      <c r="F47" s="207">
        <f>'PDB Rekap'!BP19</f>
        <v>-1.9914028580617043</v>
      </c>
      <c r="AG47" s="205">
        <v>2020</v>
      </c>
      <c r="AH47" s="206" t="s">
        <v>215</v>
      </c>
      <c r="AI47" s="207">
        <f>'PDB Rekap'!Z62/'PDB Rekap'!$Z$61*100</f>
        <v>98.008597141938296</v>
      </c>
      <c r="AJ47" s="207">
        <f>'PDB Rekap'!Z19/'PDB Rekap'!$Z$18*100</f>
        <v>98.008597141938296</v>
      </c>
      <c r="AK47" s="207">
        <v>100</v>
      </c>
    </row>
    <row r="48" spans="1:54" ht="15.75" x14ac:dyDescent="0.25">
      <c r="A48" s="205"/>
      <c r="B48" s="206" t="s">
        <v>216</v>
      </c>
      <c r="C48" s="207">
        <f>'PDB Rekap'!AU63</f>
        <v>-5.5229949907629674</v>
      </c>
      <c r="D48" s="208">
        <f>'PDB Rekap'!BP63</f>
        <v>-6.5257970259255842</v>
      </c>
      <c r="E48" s="207">
        <f>'PDB Rekap'!AU20</f>
        <v>-5.5226793974931638</v>
      </c>
      <c r="F48" s="207">
        <f>'PDB Rekap'!BP20</f>
        <v>-6.525484782439932</v>
      </c>
      <c r="AG48" s="205"/>
      <c r="AH48" s="206" t="s">
        <v>216</v>
      </c>
      <c r="AI48" s="207">
        <f>'PDB Rekap'!Z63/'PDB Rekap'!$Z$61*100</f>
        <v>91.612755024498298</v>
      </c>
      <c r="AJ48" s="207">
        <f>'PDB Rekap'!Z20/'PDB Rekap'!$Z$18*100</f>
        <v>91.613061049958262</v>
      </c>
      <c r="AK48" s="207">
        <v>100</v>
      </c>
    </row>
    <row r="49" spans="1:37" ht="15.75" x14ac:dyDescent="0.25">
      <c r="A49" s="205"/>
      <c r="B49" s="206" t="s">
        <v>217</v>
      </c>
      <c r="C49" s="207">
        <f>'PDB Rekap'!AU64</f>
        <v>-4.0470745816140834</v>
      </c>
      <c r="D49" s="208">
        <f>'PDB Rekap'!BP64</f>
        <v>4.6910265094129926</v>
      </c>
      <c r="E49" s="207">
        <f>'PDB Rekap'!AU21</f>
        <v>-4.046089841533913</v>
      </c>
      <c r="F49" s="207">
        <f>'PDB Rekap'!BP21</f>
        <v>4.6917512115120417</v>
      </c>
      <c r="AG49" s="205"/>
      <c r="AH49" s="206" t="s">
        <v>217</v>
      </c>
      <c r="AI49" s="207">
        <f>'PDB Rekap'!Z64/'PDB Rekap'!$Z$61*100</f>
        <v>95.910333648701098</v>
      </c>
      <c r="AJ49" s="207">
        <f>'PDB Rekap'!Z21/'PDB Rekap'!$Z$18*100</f>
        <v>95.911317951672942</v>
      </c>
      <c r="AK49" s="207">
        <v>100</v>
      </c>
    </row>
    <row r="50" spans="1:37" ht="15.75" x14ac:dyDescent="0.25">
      <c r="A50" s="209"/>
      <c r="B50" s="210" t="s">
        <v>218</v>
      </c>
      <c r="C50" s="207">
        <f>'PDB Rekap'!AU65</f>
        <v>-3.6127038872485855</v>
      </c>
      <c r="D50" s="207">
        <f>'PDB Rekap'!BP65</f>
        <v>0.49730039079764765</v>
      </c>
      <c r="E50" s="207">
        <f>'PDB Rekap'!AU22</f>
        <v>-3.614344577240189</v>
      </c>
      <c r="F50" s="207">
        <f>'PDB Rekap'!BP22</f>
        <v>0.49455839124834711</v>
      </c>
      <c r="AG50" s="209"/>
      <c r="AH50" s="210" t="s">
        <v>218</v>
      </c>
      <c r="AI50" s="207">
        <f>'PDB Rekap'!Z65/'PDB Rekap'!$Z$61*100</f>
        <v>96.387296112751415</v>
      </c>
      <c r="AJ50" s="207">
        <f>'PDB Rekap'!Z22/'PDB Rekap'!$Z$18*100</f>
        <v>96.385655422759811</v>
      </c>
      <c r="AK50" s="207">
        <v>100</v>
      </c>
    </row>
    <row r="51" spans="1:37" ht="15.75" x14ac:dyDescent="0.25">
      <c r="A51" s="205">
        <v>2021</v>
      </c>
      <c r="B51" s="206" t="s">
        <v>215</v>
      </c>
      <c r="C51" s="207">
        <f>'PDB Rekap'!AU66</f>
        <v>-2.2146990944969787</v>
      </c>
      <c r="D51" s="207">
        <f>'PDB Rekap'!BP66</f>
        <v>-0.56988265715253306</v>
      </c>
      <c r="E51" s="207">
        <f>'PDB Rekap'!AU23</f>
        <v>-2.2137588698932831</v>
      </c>
      <c r="F51" s="207">
        <f>'PDB Rekap'!BP23</f>
        <v>-0.56723408780187867</v>
      </c>
      <c r="AG51" s="205">
        <v>2021</v>
      </c>
      <c r="AH51" s="206" t="s">
        <v>215</v>
      </c>
      <c r="AI51" s="207">
        <f>'PDB Rekap'!Z66/'PDB Rekap'!$Z$61*100</f>
        <v>95.838001628506603</v>
      </c>
      <c r="AJ51" s="207">
        <f>'PDB Rekap'!Z23/'PDB Rekap'!$Z$18*100</f>
        <v>95.838923129450649</v>
      </c>
      <c r="AK51" s="207">
        <v>100</v>
      </c>
    </row>
    <row r="52" spans="1:37" ht="15.75" x14ac:dyDescent="0.25">
      <c r="A52" s="205"/>
      <c r="B52" s="206" t="s">
        <v>216</v>
      </c>
      <c r="C52" s="207">
        <f>'PDB Rekap'!AU67</f>
        <v>5.9588741314325944</v>
      </c>
      <c r="D52" s="207">
        <f>'PDB Rekap'!BP67</f>
        <v>1.2874247535147276</v>
      </c>
      <c r="E52" s="207">
        <f>'PDB Rekap'!AU24</f>
        <v>5.9565261829117304</v>
      </c>
      <c r="F52" s="207">
        <f>'PDB Rekap'!BP24</f>
        <v>1.2845447848495013</v>
      </c>
      <c r="AG52" s="205"/>
      <c r="AH52" s="206" t="s">
        <v>216</v>
      </c>
      <c r="AI52" s="207">
        <f>'PDB Rekap'!Z67/'PDB Rekap'!$Z$61*100</f>
        <v>97.071843784745852</v>
      </c>
      <c r="AJ52" s="207">
        <f>'PDB Rekap'!Z24/'PDB Rekap'!$Z$18*100</f>
        <v>97.070017018365931</v>
      </c>
      <c r="AK52" s="207">
        <v>100</v>
      </c>
    </row>
    <row r="53" spans="1:37" ht="15.75" x14ac:dyDescent="0.25">
      <c r="A53" s="205"/>
      <c r="B53" s="206" t="s">
        <v>217</v>
      </c>
      <c r="C53" s="207">
        <f>'PDB Rekap'!AU68</f>
        <v>1.0228793419377666</v>
      </c>
      <c r="D53" s="207">
        <f>'PDB Rekap'!BP68</f>
        <v>-0.18590678752200063</v>
      </c>
      <c r="E53" s="207">
        <f>'PDB Rekap'!AU25</f>
        <v>1.0285789715720313</v>
      </c>
      <c r="F53" s="207">
        <f>'PDB Rekap'!BP25</f>
        <v>-0.17737240001916632</v>
      </c>
      <c r="AG53" s="205"/>
      <c r="AH53" s="206" t="s">
        <v>217</v>
      </c>
      <c r="AI53" s="207">
        <f>'PDB Rekap'!Z68/'PDB Rekap'!$Z$61*100</f>
        <v>96.891380638377242</v>
      </c>
      <c r="AJ53" s="207">
        <f>'PDB Rekap'!Z25/'PDB Rekap'!$Z$18*100</f>
        <v>96.897841599481424</v>
      </c>
      <c r="AK53" s="207">
        <v>100</v>
      </c>
    </row>
    <row r="54" spans="1:37" ht="15.75" x14ac:dyDescent="0.25">
      <c r="A54" s="209"/>
      <c r="B54" s="210" t="s">
        <v>218</v>
      </c>
      <c r="C54" s="207">
        <f>'PDB Rekap'!AU69</f>
        <v>3.5547131671521868</v>
      </c>
      <c r="D54" s="207">
        <f>'PDB Rekap'!BP69</f>
        <v>3.0159621645423016</v>
      </c>
      <c r="E54" s="207">
        <f>'PDB Rekap'!AU26</f>
        <v>3</v>
      </c>
      <c r="F54" s="207">
        <f>'PDB Rekap'!BP26</f>
        <v>2.4555588098609462</v>
      </c>
      <c r="AG54" s="209"/>
      <c r="AH54" s="210" t="s">
        <v>218</v>
      </c>
      <c r="AI54" s="207">
        <f>'PDB Rekap'!Z69/'PDB Rekap'!$Z$61*100</f>
        <v>99.813588019133377</v>
      </c>
      <c r="AJ54" s="207">
        <f>'PDB Rekap'!Z26/'PDB Rekap'!$Z$18*100</f>
        <v>99.277225085442595</v>
      </c>
      <c r="AK54" s="207">
        <v>100</v>
      </c>
    </row>
    <row r="55" spans="1:37" ht="15.75" x14ac:dyDescent="0.25">
      <c r="A55" s="205">
        <v>2022</v>
      </c>
      <c r="B55" s="206" t="s">
        <v>215</v>
      </c>
      <c r="C55" s="207">
        <f>'PDB Rekap'!AU70</f>
        <v>3.6899999999999977</v>
      </c>
      <c r="D55" s="207">
        <f>'PDB Rekap'!BP70</f>
        <v>-0.43998431401013249</v>
      </c>
      <c r="E55" s="207">
        <f>'PDB Rekap'!AU27</f>
        <v>3.4200000000000017</v>
      </c>
      <c r="F55" s="207">
        <f>'PDB Rekap'!BP27</f>
        <v>-0.16178009087835221</v>
      </c>
      <c r="AG55" s="205">
        <v>2022</v>
      </c>
      <c r="AH55" s="206" t="s">
        <v>215</v>
      </c>
      <c r="AI55" s="207">
        <f>'PDB Rekap'!Z70/'PDB Rekap'!$Z$61*100</f>
        <v>99.374423888598471</v>
      </c>
      <c r="AJ55" s="207">
        <f>'PDB Rekap'!Z27/'PDB Rekap'!$Z$18*100</f>
        <v>99.116614300477863</v>
      </c>
      <c r="AK55" s="207">
        <v>100</v>
      </c>
    </row>
    <row r="56" spans="1:37" ht="15.75" x14ac:dyDescent="0.25">
      <c r="A56" s="205"/>
      <c r="B56" s="206" t="s">
        <v>216</v>
      </c>
      <c r="C56" s="207">
        <f>'PDB Rekap'!AU71</f>
        <v>4.3700000000000045</v>
      </c>
      <c r="D56" s="207">
        <f>'PDB Rekap'!BP71</f>
        <v>1.9516686423409766</v>
      </c>
      <c r="E56" s="207">
        <f>'PDB Rekap'!AU28</f>
        <v>4.3199999999999932</v>
      </c>
      <c r="F56" s="207">
        <f>'PDB Rekap'!BP28</f>
        <v>2.1659612449767707</v>
      </c>
      <c r="AG56" s="205"/>
      <c r="AH56" s="206" t="s">
        <v>216</v>
      </c>
      <c r="AI56" s="207">
        <f>'PDB Rekap'!Z71/'PDB Rekap'!$Z$61*100</f>
        <v>101.31388335813925</v>
      </c>
      <c r="AJ56" s="207">
        <f>'PDB Rekap'!Z28/'PDB Rekap'!$Z$18*100</f>
        <v>101.26344175355932</v>
      </c>
      <c r="AK56" s="207">
        <v>100</v>
      </c>
    </row>
    <row r="57" spans="1:37" ht="15.75" x14ac:dyDescent="0.25">
      <c r="A57" s="205"/>
      <c r="B57" s="206" t="s">
        <v>217</v>
      </c>
      <c r="C57" s="207">
        <f>'PDB Rekap'!AU72</f>
        <v>5.8600000000000136</v>
      </c>
      <c r="D57" s="207">
        <f>'PDB Rekap'!BP72</f>
        <v>1.2390524812965396</v>
      </c>
      <c r="E57" s="207">
        <f>'PDB Rekap'!AU29</f>
        <v>5.8200000000000074</v>
      </c>
      <c r="F57" s="207">
        <f>'PDB Rekap'!BP29</f>
        <v>1.257960627204497</v>
      </c>
      <c r="AG57" s="205"/>
      <c r="AH57" s="206" t="s">
        <v>217</v>
      </c>
      <c r="AI57" s="207">
        <f>'PDB Rekap'!Z72/'PDB Rekap'!$Z$61*100</f>
        <v>102.56921554378617</v>
      </c>
      <c r="AJ57" s="207">
        <f>'PDB Rekap'!Z29/'PDB Rekap'!$Z$18*100</f>
        <v>102.53729598057124</v>
      </c>
      <c r="AK57" s="207">
        <v>100</v>
      </c>
    </row>
    <row r="58" spans="1:37" ht="15.75" x14ac:dyDescent="0.25">
      <c r="A58" s="209"/>
      <c r="B58" s="210" t="s">
        <v>218</v>
      </c>
      <c r="C58" s="207">
        <f>'PDB Rekap'!AU73</f>
        <v>5.230000000000004</v>
      </c>
      <c r="D58" s="207">
        <f>'PDB Rekap'!BP73</f>
        <v>2.4028877628451255</v>
      </c>
      <c r="E58" s="207">
        <f>'PDB Rekap'!AU30</f>
        <v>5.1900000000000119</v>
      </c>
      <c r="F58" s="207">
        <f>'PDB Rekap'!BP30</f>
        <v>1.8455890305166633</v>
      </c>
      <c r="AG58" s="209"/>
      <c r="AH58" s="210" t="s">
        <v>218</v>
      </c>
      <c r="AI58" s="207">
        <f>'PDB Rekap'!Z73/'PDB Rekap'!$Z$61*100</f>
        <v>105.03383867253405</v>
      </c>
      <c r="AJ58" s="207">
        <f>'PDB Rekap'!Z30/'PDB Rekap'!$Z$18*100</f>
        <v>104.42971306737707</v>
      </c>
      <c r="AK58" s="207">
        <v>100</v>
      </c>
    </row>
    <row r="59" spans="1:37" ht="15.75" x14ac:dyDescent="0.25">
      <c r="A59" s="205">
        <v>2023</v>
      </c>
      <c r="B59" s="206" t="s">
        <v>215</v>
      </c>
      <c r="C59" s="207">
        <f>'PDB Rekap'!AU74</f>
        <v>5.1599999999999824</v>
      </c>
      <c r="D59" s="207">
        <f>'PDB Rekap'!BP74</f>
        <v>-0.50621258634711808</v>
      </c>
      <c r="E59" s="207">
        <f>'PDB Rekap'!AU31</f>
        <v>5.1099999999999852</v>
      </c>
      <c r="F59" s="207">
        <f>'PDB Rekap'!BP31</f>
        <v>-0.2377099092330468</v>
      </c>
      <c r="AG59" s="205">
        <v>2023</v>
      </c>
      <c r="AH59" s="206" t="s">
        <v>215</v>
      </c>
      <c r="AI59" s="207">
        <f>'PDB Rekap'!Z74/'PDB Rekap'!$Z$61*100</f>
        <v>104.50214416125014</v>
      </c>
      <c r="AJ59" s="207">
        <f>'PDB Rekap'!Z31/'PDB Rekap'!$Z$18*100</f>
        <v>104.18147329123228</v>
      </c>
      <c r="AK59" s="207">
        <v>100</v>
      </c>
    </row>
    <row r="60" spans="1:37" ht="15.75" x14ac:dyDescent="0.25">
      <c r="A60" s="205"/>
      <c r="B60" s="206" t="s">
        <v>216</v>
      </c>
      <c r="C60" s="207">
        <f>'PDB Rekap'!AU75</f>
        <v>5.2399999999999807</v>
      </c>
      <c r="D60" s="207">
        <f>'PDB Rekap'!BP75</f>
        <v>2.0292279185998723</v>
      </c>
      <c r="E60" s="207">
        <f>'PDB Rekap'!AU32</f>
        <v>5.1800000000000068</v>
      </c>
      <c r="F60" s="207">
        <f>'PDB Rekap'!BP32</f>
        <v>2.234000606475675</v>
      </c>
      <c r="AG60" s="205"/>
      <c r="AH60" s="206" t="s">
        <v>216</v>
      </c>
      <c r="AI60" s="207">
        <f>'PDB Rekap'!Z75/'PDB Rekap'!$Z$61*100</f>
        <v>106.62273084610574</v>
      </c>
      <c r="AJ60" s="207">
        <f>'PDB Rekap'!Z32/'PDB Rekap'!$Z$18*100</f>
        <v>106.50888803639371</v>
      </c>
      <c r="AK60" s="207">
        <v>100</v>
      </c>
    </row>
    <row r="61" spans="1:37" ht="15.75" x14ac:dyDescent="0.25">
      <c r="A61" s="205"/>
      <c r="B61" s="206" t="s">
        <v>217</v>
      </c>
      <c r="C61" s="207">
        <f>'PDB Rekap'!AU76</f>
        <v>5.3300000000000125</v>
      </c>
      <c r="D61" s="207">
        <f>'PDB Rekap'!BP76</f>
        <v>1.3256309184242525</v>
      </c>
      <c r="E61" s="207">
        <f>'PDB Rekap'!AU33</f>
        <v>5.269999999999996</v>
      </c>
      <c r="F61" s="207">
        <f>'PDB Rekap'!BP33</f>
        <v>1.3446046323047653</v>
      </c>
      <c r="AG61" s="205"/>
      <c r="AH61" s="206" t="s">
        <v>217</v>
      </c>
      <c r="AI61" s="207">
        <f>'PDB Rekap'!Z76/'PDB Rekap'!$Z$61*100</f>
        <v>108.03615473226998</v>
      </c>
      <c r="AJ61" s="207">
        <f>'PDB Rekap'!Z33/'PDB Rekap'!$Z$18*100</f>
        <v>107.94101147874736</v>
      </c>
      <c r="AK61" s="207">
        <v>100</v>
      </c>
    </row>
    <row r="62" spans="1:37" ht="15.75" x14ac:dyDescent="0.25">
      <c r="A62" s="209"/>
      <c r="B62" s="210" t="s">
        <v>218</v>
      </c>
      <c r="C62" s="207">
        <f>'PDB Rekap'!AU77</f>
        <v>5.0999999999999943</v>
      </c>
      <c r="D62" s="207">
        <f>'PDB Rekap'!BP77</f>
        <v>2.1792794443655339</v>
      </c>
      <c r="E62" s="207">
        <f>'PDB Rekap'!AU34</f>
        <v>5.0400000000000205</v>
      </c>
      <c r="F62" s="207">
        <f>'PDB Rekap'!BP34</f>
        <v>1.6230708821646402</v>
      </c>
      <c r="AG62" s="209"/>
      <c r="AH62" s="210" t="s">
        <v>218</v>
      </c>
      <c r="AI62" s="207">
        <f>'PDB Rekap'!Z77/'PDB Rekap'!$Z$61*100</f>
        <v>110.39056444483326</v>
      </c>
      <c r="AJ62" s="207">
        <f>'PDB Rekap'!Z34/'PDB Rekap'!$Z$18*100</f>
        <v>109.69297060597289</v>
      </c>
      <c r="AK62" s="207">
        <v>100</v>
      </c>
    </row>
    <row r="65" spans="1:55" x14ac:dyDescent="0.25">
      <c r="A65" s="203"/>
      <c r="B65" s="203"/>
      <c r="C65" s="392" t="s">
        <v>220</v>
      </c>
      <c r="D65" s="393"/>
      <c r="E65" s="393"/>
      <c r="F65" s="394"/>
      <c r="AI65" s="392" t="s">
        <v>220</v>
      </c>
      <c r="AJ65" s="393"/>
      <c r="AK65" s="393"/>
      <c r="AX65" t="s">
        <v>308</v>
      </c>
      <c r="AY65">
        <v>2020</v>
      </c>
      <c r="AZ65">
        <v>2021</v>
      </c>
      <c r="BA65">
        <v>2022</v>
      </c>
      <c r="BB65">
        <v>2023</v>
      </c>
    </row>
    <row r="66" spans="1:55" x14ac:dyDescent="0.25">
      <c r="A66" s="211"/>
      <c r="B66" s="212"/>
      <c r="C66" s="204" t="str">
        <f>C34</f>
        <v>YoY-Track Feb</v>
      </c>
      <c r="D66" s="204" t="str">
        <f>D34</f>
        <v>QtQ-Track Feb</v>
      </c>
      <c r="E66" s="204" t="str">
        <f>E34</f>
        <v>YoY-Base Jan</v>
      </c>
      <c r="F66" s="204" t="str">
        <f>F34</f>
        <v>QtQ-Base Jan</v>
      </c>
      <c r="AG66" s="213"/>
      <c r="AH66" s="213"/>
      <c r="AI66" s="204" t="str">
        <f>AI34</f>
        <v>Indeks Track Feb</v>
      </c>
      <c r="AJ66" s="204" t="str">
        <f>AJ34</f>
        <v>Indeks Base Jan</v>
      </c>
      <c r="AK66" s="214" t="s">
        <v>227</v>
      </c>
      <c r="AW66" t="s">
        <v>215</v>
      </c>
      <c r="AX66" s="103">
        <f>AVERAGE(D67,D71,D75)</f>
        <v>1.9703316664509316</v>
      </c>
      <c r="AY66" s="103">
        <f>D79</f>
        <v>-2.2031599288450252</v>
      </c>
      <c r="AZ66" s="103">
        <f>D83</f>
        <v>-3.8058240726484343</v>
      </c>
      <c r="BA66" s="103">
        <f>D87</f>
        <v>-2.8447142902292057</v>
      </c>
      <c r="BB66" s="103">
        <f>D91</f>
        <v>0.69894354720926799</v>
      </c>
      <c r="BC66" s="103"/>
    </row>
    <row r="67" spans="1:55" ht="15.75" x14ac:dyDescent="0.25">
      <c r="A67" s="205">
        <v>2017</v>
      </c>
      <c r="B67" s="206" t="s">
        <v>215</v>
      </c>
      <c r="C67" s="207">
        <f>'PDB Rekap'!AV50</f>
        <v>8.0768534658103022</v>
      </c>
      <c r="D67" s="208">
        <f>'PDB Rekap'!BQ50</f>
        <v>-1.6735804106481993</v>
      </c>
      <c r="E67" s="207">
        <f>'PDB Rekap'!AV7</f>
        <v>8.0768534658103022</v>
      </c>
      <c r="F67" s="207">
        <f>'PDB Rekap'!BQ7</f>
        <v>-1.6735804106481993</v>
      </c>
      <c r="AG67" s="205">
        <v>2017</v>
      </c>
      <c r="AH67" s="206" t="s">
        <v>215</v>
      </c>
      <c r="AI67" s="207">
        <f>'PDB Rekap'!AA50/'PDB Rekap'!$AA$61*100</f>
        <v>81.376577328382098</v>
      </c>
      <c r="AJ67" s="207">
        <f>'PDB Rekap'!AA7/'PDB Rekap'!$AA$18*100</f>
        <v>81.379188703312991</v>
      </c>
      <c r="AK67" s="207">
        <v>100</v>
      </c>
      <c r="AW67" t="s">
        <v>216</v>
      </c>
      <c r="AX67" s="103">
        <f>AVERAGE(D68,D72,D76)</f>
        <v>2.8816393538620182</v>
      </c>
      <c r="AY67" s="103">
        <f>D80</f>
        <v>-0.90289343213997597</v>
      </c>
      <c r="AZ67" s="103">
        <f>D84</f>
        <v>7.0084241324336318</v>
      </c>
      <c r="BA67" s="103">
        <f t="shared" ref="BA67:BA69" si="2">D88</f>
        <v>7.018681841802163</v>
      </c>
      <c r="BB67" s="103">
        <f>D92</f>
        <v>5.8417901793190055</v>
      </c>
      <c r="BC67" s="103"/>
    </row>
    <row r="68" spans="1:55" ht="15.75" x14ac:dyDescent="0.25">
      <c r="A68" s="205"/>
      <c r="B68" s="206" t="s">
        <v>216</v>
      </c>
      <c r="C68" s="207">
        <f>'PDB Rekap'!AV51</f>
        <v>8.5328294077265241</v>
      </c>
      <c r="D68" s="208">
        <f>'PDB Rekap'!BQ51</f>
        <v>2.9536525492908794</v>
      </c>
      <c r="E68" s="207">
        <f>'PDB Rekap'!AV8</f>
        <v>8.5328294077265241</v>
      </c>
      <c r="F68" s="207">
        <f>'PDB Rekap'!BQ8</f>
        <v>2.9536525492908794</v>
      </c>
      <c r="AG68" s="205"/>
      <c r="AH68" s="206" t="s">
        <v>216</v>
      </c>
      <c r="AI68" s="207">
        <f>'PDB Rekap'!AA51/'PDB Rekap'!$AA$61*100</f>
        <v>83.780158679167499</v>
      </c>
      <c r="AJ68" s="207">
        <f>'PDB Rekap'!AA8/'PDB Rekap'!$AA$18*100</f>
        <v>83.782847185040623</v>
      </c>
      <c r="AK68" s="207">
        <v>100</v>
      </c>
      <c r="AW68" t="s">
        <v>217</v>
      </c>
      <c r="AX68" s="103">
        <f>AVERAGE(D69,D73,D77)</f>
        <v>-0.54234488837818162</v>
      </c>
      <c r="AY68" s="103">
        <f>D81</f>
        <v>0.80297634629980053</v>
      </c>
      <c r="AZ68" s="103">
        <f>D85</f>
        <v>-0.36823887506652397</v>
      </c>
      <c r="BA68" s="103">
        <f t="shared" si="2"/>
        <v>0.61537766819699868</v>
      </c>
      <c r="BB68" s="103">
        <f>D93</f>
        <v>-0.1770896318212607</v>
      </c>
      <c r="BC68" s="103"/>
    </row>
    <row r="69" spans="1:55" ht="15.75" x14ac:dyDescent="0.25">
      <c r="A69" s="205"/>
      <c r="B69" s="206" t="s">
        <v>217</v>
      </c>
      <c r="C69" s="207">
        <f>'PDB Rekap'!AV52</f>
        <v>6.0372173257999862</v>
      </c>
      <c r="D69" s="208">
        <f>'PDB Rekap'!BQ52</f>
        <v>1.8678914161829567</v>
      </c>
      <c r="E69" s="207">
        <f>'PDB Rekap'!AV9</f>
        <v>6.0372173257999862</v>
      </c>
      <c r="F69" s="207">
        <f>'PDB Rekap'!BQ9</f>
        <v>1.8678914161829567</v>
      </c>
      <c r="AG69" s="205"/>
      <c r="AH69" s="206" t="s">
        <v>217</v>
      </c>
      <c r="AI69" s="207">
        <f>'PDB Rekap'!AA52/'PDB Rekap'!$AA$61*100</f>
        <v>85.345081071600134</v>
      </c>
      <c r="AJ69" s="207">
        <f>'PDB Rekap'!AA9/'PDB Rekap'!$AA$18*100</f>
        <v>85.347819795843677</v>
      </c>
      <c r="AK69" s="207">
        <v>100</v>
      </c>
      <c r="AW69" t="s">
        <v>218</v>
      </c>
      <c r="AX69" s="103">
        <f>AVERAGE(D70,D74,D78)</f>
        <v>2.2080637388388689</v>
      </c>
      <c r="AY69" s="103">
        <f>D82</f>
        <v>0.22284441602657523</v>
      </c>
      <c r="AZ69" s="103">
        <f>D86</f>
        <v>0.71296215584229117</v>
      </c>
      <c r="BA69" s="103">
        <f t="shared" si="2"/>
        <v>0.63649065838148999</v>
      </c>
      <c r="BB69" s="103">
        <f>D94</f>
        <v>1.8677767587128642</v>
      </c>
      <c r="BC69" s="103"/>
    </row>
    <row r="70" spans="1:55" ht="15.75" x14ac:dyDescent="0.25">
      <c r="A70" s="209"/>
      <c r="B70" s="210" t="s">
        <v>218</v>
      </c>
      <c r="C70" s="207">
        <f>'PDB Rekap'!AV53</f>
        <v>5.2615747015417753</v>
      </c>
      <c r="D70" s="208">
        <f>'PDB Rekap'!BQ53</f>
        <v>2.0752757477531532</v>
      </c>
      <c r="E70" s="207">
        <f>'PDB Rekap'!AV10</f>
        <v>5.2615747015417753</v>
      </c>
      <c r="F70" s="207">
        <f>'PDB Rekap'!BQ10</f>
        <v>2.0752757477531532</v>
      </c>
      <c r="AG70" s="209"/>
      <c r="AH70" s="210" t="s">
        <v>218</v>
      </c>
      <c r="AI70" s="207">
        <f>'PDB Rekap'!AA53/'PDB Rekap'!$AA$61*100</f>
        <v>87.116226840979309</v>
      </c>
      <c r="AJ70" s="207">
        <f>'PDB Rekap'!AA10/'PDB Rekap'!$AA$18*100</f>
        <v>87.119022401302871</v>
      </c>
      <c r="AK70" s="207">
        <v>100</v>
      </c>
    </row>
    <row r="71" spans="1:55" ht="15.75" x14ac:dyDescent="0.25">
      <c r="A71" s="205">
        <v>2018</v>
      </c>
      <c r="B71" s="206" t="s">
        <v>215</v>
      </c>
      <c r="C71" s="207">
        <f>'PDB Rekap'!AV54</f>
        <v>8.1461022486049046</v>
      </c>
      <c r="D71" s="208">
        <f>'PDB Rekap'!BQ54</f>
        <v>1.0209001413838479</v>
      </c>
      <c r="E71" s="207">
        <f>'PDB Rekap'!AV11</f>
        <v>8.1461022486049046</v>
      </c>
      <c r="F71" s="207">
        <f>'PDB Rekap'!BQ11</f>
        <v>1.0209001413838479</v>
      </c>
      <c r="AG71" s="205">
        <v>2018</v>
      </c>
      <c r="AH71" s="206" t="s">
        <v>215</v>
      </c>
      <c r="AI71" s="207">
        <f>'PDB Rekap'!AA54/'PDB Rekap'!$AA$61*100</f>
        <v>88.005596523967128</v>
      </c>
      <c r="AJ71" s="207">
        <f>'PDB Rekap'!AA11/'PDB Rekap'!$AA$18*100</f>
        <v>88.00842062417</v>
      </c>
      <c r="AK71" s="207">
        <v>100</v>
      </c>
    </row>
    <row r="72" spans="1:55" ht="15.75" x14ac:dyDescent="0.25">
      <c r="A72" s="205"/>
      <c r="B72" s="206" t="s">
        <v>216</v>
      </c>
      <c r="C72" s="207">
        <f>'PDB Rekap'!AV55</f>
        <v>8.8132191229812804</v>
      </c>
      <c r="D72" s="208">
        <f>'PDB Rekap'!BQ55</f>
        <v>3.5887389506151521</v>
      </c>
      <c r="E72" s="207">
        <f>'PDB Rekap'!AV12</f>
        <v>8.8132191229812804</v>
      </c>
      <c r="F72" s="207">
        <f>'PDB Rekap'!BQ12</f>
        <v>3.5887389506151521</v>
      </c>
      <c r="AG72" s="205"/>
      <c r="AH72" s="206" t="s">
        <v>216</v>
      </c>
      <c r="AI72" s="207">
        <f>'PDB Rekap'!AA55/'PDB Rekap'!$AA$61*100</f>
        <v>91.163887645143973</v>
      </c>
      <c r="AJ72" s="207">
        <f>'PDB Rekap'!AA12/'PDB Rekap'!$AA$18*100</f>
        <v>91.166813094930816</v>
      </c>
      <c r="AK72" s="207">
        <v>100</v>
      </c>
    </row>
    <row r="73" spans="1:55" ht="15.75" x14ac:dyDescent="0.25">
      <c r="A73" s="205"/>
      <c r="B73" s="206" t="s">
        <v>217</v>
      </c>
      <c r="C73" s="207">
        <f>'PDB Rekap'!AV56</f>
        <v>8.6649431535689416</v>
      </c>
      <c r="D73" s="208">
        <f>'PDB Rekap'!BQ56</f>
        <v>1.7290796020167534</v>
      </c>
      <c r="E73" s="207">
        <f>'PDB Rekap'!AV13</f>
        <v>8.6649431535689416</v>
      </c>
      <c r="F73" s="207">
        <f>'PDB Rekap'!BQ13</f>
        <v>1.7290796020167534</v>
      </c>
      <c r="AG73" s="205"/>
      <c r="AH73" s="206" t="s">
        <v>217</v>
      </c>
      <c r="AI73" s="207">
        <f>'PDB Rekap'!AA56/'PDB Rekap'!$AA$61*100</f>
        <v>92.740183830821621</v>
      </c>
      <c r="AJ73" s="207">
        <f>'PDB Rekap'!AA13/'PDB Rekap'!$AA$18*100</f>
        <v>92.743159863963996</v>
      </c>
      <c r="AK73" s="207">
        <v>100</v>
      </c>
    </row>
    <row r="74" spans="1:55" ht="15.75" x14ac:dyDescent="0.25">
      <c r="A74" s="209"/>
      <c r="B74" s="210" t="s">
        <v>218</v>
      </c>
      <c r="C74" s="207">
        <f>'PDB Rekap'!AV57</f>
        <v>10.875497324788455</v>
      </c>
      <c r="D74" s="208">
        <f>'PDB Rekap'!BQ57</f>
        <v>4.1517773317432045</v>
      </c>
      <c r="E74" s="207">
        <f>'PDB Rekap'!AV14</f>
        <v>10.875497324788455</v>
      </c>
      <c r="F74" s="207">
        <f>'PDB Rekap'!BQ14</f>
        <v>4.1517773317432045</v>
      </c>
      <c r="AG74" s="209"/>
      <c r="AH74" s="210" t="s">
        <v>218</v>
      </c>
      <c r="AI74" s="207">
        <f>'PDB Rekap'!AA57/'PDB Rekap'!$AA$61*100</f>
        <v>96.590549760526656</v>
      </c>
      <c r="AJ74" s="207">
        <f>'PDB Rekap'!AA14/'PDB Rekap'!$AA$18*100</f>
        <v>96.59364935193841</v>
      </c>
      <c r="AK74" s="207">
        <v>100</v>
      </c>
    </row>
    <row r="75" spans="1:55" ht="15.75" x14ac:dyDescent="0.25">
      <c r="A75" s="205">
        <v>2019</v>
      </c>
      <c r="B75" s="206" t="s">
        <v>215</v>
      </c>
      <c r="C75" s="207">
        <f>'PDB Rekap'!AV58</f>
        <v>16.958970625178324</v>
      </c>
      <c r="D75" s="208">
        <f>'PDB Rekap'!BQ58</f>
        <v>6.5636752686171462</v>
      </c>
      <c r="E75" s="207">
        <f>'PDB Rekap'!AV15</f>
        <v>16.959603632273755</v>
      </c>
      <c r="F75" s="207">
        <f>'PDB Rekap'!BQ15</f>
        <v>6.5642520141391003</v>
      </c>
      <c r="AG75" s="205">
        <v>2019</v>
      </c>
      <c r="AH75" s="206" t="s">
        <v>215</v>
      </c>
      <c r="AI75" s="207">
        <f>'PDB Rekap'!AA58/'PDB Rekap'!$AA$61*100</f>
        <v>102.93043978697969</v>
      </c>
      <c r="AJ75" s="207">
        <f>'PDB Rekap'!AA15/'PDB Rekap'!$AA$18*100</f>
        <v>102.93429992505349</v>
      </c>
      <c r="AK75" s="207">
        <v>100</v>
      </c>
    </row>
    <row r="76" spans="1:55" ht="15.75" x14ac:dyDescent="0.25">
      <c r="A76" s="205"/>
      <c r="B76" s="206" t="s">
        <v>216</v>
      </c>
      <c r="C76" s="207">
        <f>'PDB Rekap'!AV59</f>
        <v>15.280932327761548</v>
      </c>
      <c r="D76" s="208">
        <f>'PDB Rekap'!BQ59</f>
        <v>2.1025265616800226</v>
      </c>
      <c r="E76" s="207">
        <f>'PDB Rekap'!AV16</f>
        <v>15.281526462457123</v>
      </c>
      <c r="F76" s="207">
        <f>'PDB Rekap'!BQ16</f>
        <v>2.1025001768446145</v>
      </c>
      <c r="AG76" s="205"/>
      <c r="AH76" s="206" t="s">
        <v>216</v>
      </c>
      <c r="AI76" s="207">
        <f>'PDB Rekap'!AA59/'PDB Rekap'!$AA$61*100</f>
        <v>105.09457962355499</v>
      </c>
      <c r="AJ76" s="207">
        <f>'PDB Rekap'!AA16/'PDB Rekap'!$AA$18*100</f>
        <v>105.0984937630115</v>
      </c>
      <c r="AK76" s="207">
        <v>100</v>
      </c>
    </row>
    <row r="77" spans="1:55" ht="15.75" x14ac:dyDescent="0.25">
      <c r="A77" s="205"/>
      <c r="B77" s="206" t="s">
        <v>217</v>
      </c>
      <c r="C77" s="207">
        <f>'PDB Rekap'!AV60</f>
        <v>7.4015908711637906</v>
      </c>
      <c r="D77" s="208">
        <f>'PDB Rekap'!BQ60</f>
        <v>-5.224005683334255</v>
      </c>
      <c r="E77" s="207">
        <f>'PDB Rekap'!AV17</f>
        <v>7.401191229823084</v>
      </c>
      <c r="F77" s="207">
        <f>'PDB Rekap'!BQ17</f>
        <v>-5.2248467968696986</v>
      </c>
      <c r="AG77" s="205"/>
      <c r="AH77" s="206" t="s">
        <v>217</v>
      </c>
      <c r="AI77" s="207">
        <f>'PDB Rekap'!AA60/'PDB Rekap'!$AA$61*100</f>
        <v>99.604432811144221</v>
      </c>
      <c r="AJ77" s="207">
        <f>'PDB Rekap'!AA17/'PDB Rekap'!$AA$18*100</f>
        <v>99.607258478076488</v>
      </c>
      <c r="AK77" s="207">
        <v>100</v>
      </c>
    </row>
    <row r="78" spans="1:55" ht="15.75" x14ac:dyDescent="0.25">
      <c r="A78" s="209"/>
      <c r="B78" s="210" t="s">
        <v>218</v>
      </c>
      <c r="C78" s="207">
        <f>'PDB Rekap'!AV61</f>
        <v>3.5297969086274747</v>
      </c>
      <c r="D78" s="208">
        <f>'PDB Rekap'!BQ61</f>
        <v>0.39713813702024936</v>
      </c>
      <c r="E78" s="207">
        <f>'PDB Rekap'!AV18</f>
        <v>3.5264747433349015</v>
      </c>
      <c r="F78" s="207">
        <f>'PDB Rekap'!BQ18</f>
        <v>0.39429006271660683</v>
      </c>
      <c r="AG78" s="209"/>
      <c r="AH78" s="210" t="s">
        <v>218</v>
      </c>
      <c r="AI78" s="207">
        <f>'PDB Rekap'!AA61/'PDB Rekap'!$AA$61*100</f>
        <v>100</v>
      </c>
      <c r="AJ78" s="207">
        <f>'PDB Rekap'!AA18/'PDB Rekap'!$AA$18*100</f>
        <v>100</v>
      </c>
      <c r="AK78" s="207">
        <v>100</v>
      </c>
    </row>
    <row r="79" spans="1:55" ht="15.75" x14ac:dyDescent="0.25">
      <c r="A79" s="205">
        <v>2020</v>
      </c>
      <c r="B79" s="206" t="s">
        <v>215</v>
      </c>
      <c r="C79" s="207">
        <f>'PDB Rekap'!AV62</f>
        <v>-4.9874456248792711</v>
      </c>
      <c r="D79" s="208">
        <f>'PDB Rekap'!BQ62</f>
        <v>-2.2031599288450252</v>
      </c>
      <c r="E79" s="207">
        <f>'PDB Rekap'!AV19</f>
        <v>-5.014770043369694</v>
      </c>
      <c r="F79" s="207">
        <f>'PDB Rekap'!BQ19</f>
        <v>-2.227618511940392</v>
      </c>
      <c r="AG79" s="205">
        <v>2020</v>
      </c>
      <c r="AH79" s="206" t="s">
        <v>215</v>
      </c>
      <c r="AI79" s="207">
        <f>'PDB Rekap'!AA62/'PDB Rekap'!$AA$61*100</f>
        <v>97.796840071154975</v>
      </c>
      <c r="AJ79" s="207">
        <f>'PDB Rekap'!AA19/'PDB Rekap'!$AA$18*100</f>
        <v>97.772381488059608</v>
      </c>
      <c r="AK79" s="207">
        <v>100</v>
      </c>
    </row>
    <row r="80" spans="1:55" ht="15.75" x14ac:dyDescent="0.25">
      <c r="A80" s="205"/>
      <c r="B80" s="206" t="s">
        <v>216</v>
      </c>
      <c r="C80" s="207">
        <f>'PDB Rekap'!AV63</f>
        <v>-7.7841700566727923</v>
      </c>
      <c r="D80" s="208">
        <f>'PDB Rekap'!BQ63</f>
        <v>-0.90289343213997597</v>
      </c>
      <c r="E80" s="207">
        <f>'PDB Rekap'!AV20</f>
        <v>-7.8219266925228226</v>
      </c>
      <c r="F80" s="207">
        <f>'PDB Rekap'!BQ20</f>
        <v>-0.91499751619099357</v>
      </c>
      <c r="AG80" s="205"/>
      <c r="AH80" s="206" t="s">
        <v>216</v>
      </c>
      <c r="AI80" s="207">
        <f>'PDB Rekap'!AA63/'PDB Rekap'!$AA$61*100</f>
        <v>96.913838825312084</v>
      </c>
      <c r="AJ80" s="207">
        <f>'PDB Rekap'!AA20/'PDB Rekap'!$AA$18*100</f>
        <v>96.877766625923073</v>
      </c>
      <c r="AK80" s="207">
        <v>100</v>
      </c>
    </row>
    <row r="81" spans="1:37" ht="15.75" x14ac:dyDescent="0.25">
      <c r="A81" s="205"/>
      <c r="B81" s="206" t="s">
        <v>217</v>
      </c>
      <c r="C81" s="207">
        <f>'PDB Rekap'!AV64</f>
        <v>-1.9199936486760549</v>
      </c>
      <c r="D81" s="208">
        <f>'PDB Rekap'!BQ64</f>
        <v>0.80297634629980053</v>
      </c>
      <c r="E81" s="207">
        <f>'PDB Rekap'!AV21</f>
        <v>-1.9672922776871502</v>
      </c>
      <c r="F81" s="207">
        <f>'PDB Rekap'!BQ21</f>
        <v>0.79473957226043979</v>
      </c>
      <c r="AG81" s="205"/>
      <c r="AH81" s="206" t="s">
        <v>217</v>
      </c>
      <c r="AI81" s="207">
        <f>'PDB Rekap'!AA64/'PDB Rekap'!$AA$61*100</f>
        <v>97.69203402737044</v>
      </c>
      <c r="AJ81" s="207">
        <f>'PDB Rekap'!AA21/'PDB Rekap'!$AA$18*100</f>
        <v>97.64769257402142</v>
      </c>
      <c r="AK81" s="207">
        <v>100</v>
      </c>
    </row>
    <row r="82" spans="1:37" ht="15.75" x14ac:dyDescent="0.25">
      <c r="A82" s="209"/>
      <c r="B82" s="210" t="s">
        <v>218</v>
      </c>
      <c r="C82" s="207">
        <f>'PDB Rekap'!AV65</f>
        <v>-2.0902647298967736</v>
      </c>
      <c r="D82" s="207">
        <f>'PDB Rekap'!BQ65</f>
        <v>0.22284441602657523</v>
      </c>
      <c r="E82" s="207">
        <f>'PDB Rekap'!AV22</f>
        <v>-2.1387146043101382</v>
      </c>
      <c r="F82" s="207">
        <f>'PDB Rekap'!BQ22</f>
        <v>0.21873821699016105</v>
      </c>
      <c r="AG82" s="209"/>
      <c r="AH82" s="210" t="s">
        <v>218</v>
      </c>
      <c r="AI82" s="207">
        <f>'PDB Rekap'!AA65/'PDB Rekap'!$AA$61*100</f>
        <v>97.909735270103226</v>
      </c>
      <c r="AJ82" s="207">
        <f>'PDB Rekap'!AA22/'PDB Rekap'!$AA$18*100</f>
        <v>97.861285395689862</v>
      </c>
      <c r="AK82" s="207">
        <v>100</v>
      </c>
    </row>
    <row r="83" spans="1:37" ht="15.75" x14ac:dyDescent="0.25">
      <c r="A83" s="205">
        <v>2021</v>
      </c>
      <c r="B83" s="206" t="s">
        <v>215</v>
      </c>
      <c r="C83" s="207">
        <f>'PDB Rekap'!AV66</f>
        <v>-3.6947789650449465</v>
      </c>
      <c r="D83" s="207">
        <f>'PDB Rekap'!BQ66</f>
        <v>-3.8058240726484343</v>
      </c>
      <c r="E83" s="207">
        <f>'PDB Rekap'!AV23</f>
        <v>-3.9880359096207911</v>
      </c>
      <c r="F83" s="207">
        <f>'PDB Rekap'!BQ23</f>
        <v>-4.0752597668629704</v>
      </c>
      <c r="AG83" s="205">
        <v>2021</v>
      </c>
      <c r="AH83" s="206" t="s">
        <v>215</v>
      </c>
      <c r="AI83" s="207">
        <f>'PDB Rekap'!AA66/'PDB Rekap'!$AA$61*100</f>
        <v>94.183462995727282</v>
      </c>
      <c r="AJ83" s="207">
        <f>'PDB Rekap'!AA23/'PDB Rekap'!$AA$18*100</f>
        <v>93.873183804624361</v>
      </c>
      <c r="AK83" s="207">
        <v>100</v>
      </c>
    </row>
    <row r="84" spans="1:37" ht="15.75" x14ac:dyDescent="0.25">
      <c r="A84" s="205"/>
      <c r="B84" s="206" t="s">
        <v>216</v>
      </c>
      <c r="C84" s="207">
        <f>'PDB Rekap'!AV67</f>
        <v>3.9936512335930558</v>
      </c>
      <c r="D84" s="207">
        <f>'PDB Rekap'!BQ67</f>
        <v>7.0084241324336318</v>
      </c>
      <c r="E84" s="207">
        <f>'PDB Rekap'!AV24</f>
        <v>4.1490837908190628</v>
      </c>
      <c r="F84" s="207">
        <f>'PDB Rekap'!BQ24</f>
        <v>7.4825655726149733</v>
      </c>
      <c r="AG84" s="205"/>
      <c r="AH84" s="206" t="s">
        <v>216</v>
      </c>
      <c r="AI84" s="207">
        <f>'PDB Rekap'!AA67/'PDB Rekap'!$AA$61*100</f>
        <v>100.78423954508153</v>
      </c>
      <c r="AJ84" s="207">
        <f>'PDB Rekap'!AA24/'PDB Rekap'!$AA$18*100</f>
        <v>100.89730633790677</v>
      </c>
      <c r="AK84" s="207">
        <v>100</v>
      </c>
    </row>
    <row r="85" spans="1:37" ht="15.75" x14ac:dyDescent="0.25">
      <c r="A85" s="205"/>
      <c r="B85" s="206" t="s">
        <v>217</v>
      </c>
      <c r="C85" s="207">
        <f>'PDB Rekap'!AV68</f>
        <v>2.7853640215982978</v>
      </c>
      <c r="D85" s="207">
        <f>'PDB Rekap'!BQ68</f>
        <v>-0.36823887506652397</v>
      </c>
      <c r="E85" s="207">
        <f>'PDB Rekap'!AV25</f>
        <v>2.9555369415055424</v>
      </c>
      <c r="F85" s="207">
        <f>'PDB Rekap'!BQ25</f>
        <v>-0.36036654548009039</v>
      </c>
      <c r="AG85" s="205"/>
      <c r="AH85" s="206" t="s">
        <v>217</v>
      </c>
      <c r="AI85" s="207">
        <f>'PDB Rekap'!AA68/'PDB Rekap'!$AA$61*100</f>
        <v>100.41311279513639</v>
      </c>
      <c r="AJ85" s="207">
        <f>'PDB Rekap'!AA25/'PDB Rekap'!$AA$18*100</f>
        <v>100.53370620057439</v>
      </c>
      <c r="AK85" s="207">
        <v>100</v>
      </c>
    </row>
    <row r="86" spans="1:37" ht="15.75" x14ac:dyDescent="0.25">
      <c r="A86" s="209"/>
      <c r="B86" s="210" t="s">
        <v>218</v>
      </c>
      <c r="C86" s="207">
        <f>'PDB Rekap'!AV69</f>
        <v>3.288013198978291</v>
      </c>
      <c r="D86" s="207">
        <f>'PDB Rekap'!BQ69</f>
        <v>0.71296215584229117</v>
      </c>
      <c r="E86" s="207">
        <f>'PDB Rekap'!AV26</f>
        <v>4.8200000000000074</v>
      </c>
      <c r="F86" s="207">
        <f>'PDB Rekap'!BQ26</f>
        <v>2.0336394911262516</v>
      </c>
      <c r="AG86" s="209"/>
      <c r="AH86" s="210" t="s">
        <v>218</v>
      </c>
      <c r="AI86" s="207">
        <f>'PDB Rekap'!AA69/'PDB Rekap'!$AA$61*100</f>
        <v>101.12902028886894</v>
      </c>
      <c r="AJ86" s="207">
        <f>'PDB Rekap'!AA26/'PDB Rekap'!$AA$18*100</f>
        <v>102.57819935176211</v>
      </c>
      <c r="AK86" s="207">
        <v>100</v>
      </c>
    </row>
    <row r="87" spans="1:37" ht="15.75" x14ac:dyDescent="0.25">
      <c r="A87" s="205">
        <v>2022</v>
      </c>
      <c r="B87" s="206" t="s">
        <v>215</v>
      </c>
      <c r="C87" s="207">
        <f>'PDB Rekap'!AV70</f>
        <v>4.3199999999999932</v>
      </c>
      <c r="D87" s="207">
        <f>'PDB Rekap'!BQ70</f>
        <v>-2.8447142902292057</v>
      </c>
      <c r="E87" s="207">
        <f>'PDB Rekap'!AV27</f>
        <v>6.1700000000000159</v>
      </c>
      <c r="F87" s="207">
        <f>'PDB Rekap'!BQ27</f>
        <v>-2.8398237879015511</v>
      </c>
      <c r="AG87" s="205">
        <v>2022</v>
      </c>
      <c r="AH87" s="206" t="s">
        <v>215</v>
      </c>
      <c r="AI87" s="207">
        <f>'PDB Rekap'!AA70/'PDB Rekap'!$AA$61*100</f>
        <v>98.252188597142691</v>
      </c>
      <c r="AJ87" s="207">
        <f>'PDB Rekap'!AA27/'PDB Rekap'!$AA$18*100</f>
        <v>99.665159245369694</v>
      </c>
      <c r="AK87" s="207">
        <v>100</v>
      </c>
    </row>
    <row r="88" spans="1:37" ht="15.75" x14ac:dyDescent="0.25">
      <c r="A88" s="205"/>
      <c r="B88" s="206" t="s">
        <v>216</v>
      </c>
      <c r="C88" s="207">
        <f>'PDB Rekap'!AV71</f>
        <v>4.3300000000000125</v>
      </c>
      <c r="D88" s="207">
        <f>'PDB Rekap'!BQ71</f>
        <v>7.018681841802163</v>
      </c>
      <c r="E88" s="207">
        <f>'PDB Rekap'!AV28</f>
        <v>4.5499999999999829</v>
      </c>
      <c r="F88" s="207">
        <f>'PDB Rekap'!BQ28</f>
        <v>5.8425377283309246</v>
      </c>
      <c r="AG88" s="205"/>
      <c r="AH88" s="206" t="s">
        <v>216</v>
      </c>
      <c r="AI88" s="207">
        <f>'PDB Rekap'!AA71/'PDB Rekap'!$AA$61*100</f>
        <v>105.14819711738357</v>
      </c>
      <c r="AJ88" s="207">
        <f>'PDB Rekap'!AA28/'PDB Rekap'!$AA$18*100</f>
        <v>105.48813377628153</v>
      </c>
      <c r="AK88" s="207">
        <v>100</v>
      </c>
    </row>
    <row r="89" spans="1:37" ht="15.75" x14ac:dyDescent="0.25">
      <c r="A89" s="205"/>
      <c r="B89" s="206" t="s">
        <v>217</v>
      </c>
      <c r="C89" s="207">
        <f>'PDB Rekap'!AV72</f>
        <v>5.3600000000000136</v>
      </c>
      <c r="D89" s="207">
        <f>'PDB Rekap'!BQ72</f>
        <v>0.61537766819699868</v>
      </c>
      <c r="E89" s="207">
        <f>'PDB Rekap'!AV29</f>
        <v>5.5200000000000102</v>
      </c>
      <c r="F89" s="207">
        <f>'PDB Rekap'!BQ29</f>
        <v>0.56407577351451721</v>
      </c>
      <c r="AG89" s="205"/>
      <c r="AH89" s="206" t="s">
        <v>217</v>
      </c>
      <c r="AI89" s="207">
        <f>'PDB Rekap'!AA72/'PDB Rekap'!$AA$61*100</f>
        <v>105.79525564095572</v>
      </c>
      <c r="AJ89" s="207">
        <f>'PDB Rekap'!AA29/'PDB Rekap'!$AA$18*100</f>
        <v>106.08316678284611</v>
      </c>
      <c r="AK89" s="207">
        <v>100</v>
      </c>
    </row>
    <row r="90" spans="1:37" ht="15.75" x14ac:dyDescent="0.25">
      <c r="A90" s="209"/>
      <c r="B90" s="210" t="s">
        <v>218</v>
      </c>
      <c r="C90" s="207">
        <f>'PDB Rekap'!AV73</f>
        <v>5.2800000000000011</v>
      </c>
      <c r="D90" s="207">
        <f>'PDB Rekap'!BQ73</f>
        <v>0.63649065838148999</v>
      </c>
      <c r="E90" s="207">
        <f>'PDB Rekap'!AV30</f>
        <v>5.3799999999999812</v>
      </c>
      <c r="F90" s="207">
        <f>'PDB Rekap'!BQ30</f>
        <v>1.8982650642047219</v>
      </c>
      <c r="AG90" s="209"/>
      <c r="AH90" s="210" t="s">
        <v>218</v>
      </c>
      <c r="AI90" s="207">
        <f>'PDB Rekap'!AA73/'PDB Rekap'!$AA$61*100</f>
        <v>106.46863256012121</v>
      </c>
      <c r="AJ90" s="207">
        <f>'PDB Rekap'!AA30/'PDB Rekap'!$AA$18*100</f>
        <v>108.0969064768869</v>
      </c>
      <c r="AK90" s="207">
        <v>100</v>
      </c>
    </row>
    <row r="91" spans="1:37" ht="15.75" x14ac:dyDescent="0.25">
      <c r="A91" s="205">
        <v>2023</v>
      </c>
      <c r="B91" s="206" t="s">
        <v>215</v>
      </c>
      <c r="C91" s="207">
        <f>'PDB Rekap'!AV74</f>
        <v>9.1200000000000188</v>
      </c>
      <c r="D91" s="207">
        <f>'PDB Rekap'!BQ74</f>
        <v>0.69894354720926799</v>
      </c>
      <c r="E91" s="207">
        <f>'PDB Rekap'!AV31</f>
        <v>9.1899999999999835</v>
      </c>
      <c r="F91" s="207">
        <f>'PDB Rekap'!BQ31</f>
        <v>0.67298956727111658</v>
      </c>
      <c r="AG91" s="205">
        <v>2023</v>
      </c>
      <c r="AH91" s="206" t="s">
        <v>215</v>
      </c>
      <c r="AI91" s="207">
        <f>'PDB Rekap'!AA74/'PDB Rekap'!$AA$61*100</f>
        <v>107.21278819720213</v>
      </c>
      <c r="AJ91" s="207">
        <f>'PDB Rekap'!AA31/'PDB Rekap'!$AA$18*100</f>
        <v>108.82438738001916</v>
      </c>
      <c r="AK91" s="207">
        <v>100</v>
      </c>
    </row>
    <row r="92" spans="1:37" ht="15.75" x14ac:dyDescent="0.25">
      <c r="A92" s="205"/>
      <c r="B92" s="206" t="s">
        <v>216</v>
      </c>
      <c r="C92" s="207">
        <f>'PDB Rekap'!AV75</f>
        <v>7.9200000000000159</v>
      </c>
      <c r="D92" s="207">
        <f>'PDB Rekap'!BQ75</f>
        <v>5.8417901793190055</v>
      </c>
      <c r="E92" s="207">
        <f>'PDB Rekap'!AV32</f>
        <v>7.9699999999999847</v>
      </c>
      <c r="F92" s="207">
        <f>'PDB Rekap'!BQ32</f>
        <v>4.6599395414222045</v>
      </c>
      <c r="AG92" s="205"/>
      <c r="AH92" s="206" t="s">
        <v>216</v>
      </c>
      <c r="AI92" s="207">
        <f>'PDB Rekap'!AA75/'PDB Rekap'!$AA$61*100</f>
        <v>113.47593432908036</v>
      </c>
      <c r="AJ92" s="207">
        <f>'PDB Rekap'!AA32/'PDB Rekap'!$AA$18*100</f>
        <v>113.89553803825115</v>
      </c>
      <c r="AK92" s="207">
        <v>100</v>
      </c>
    </row>
    <row r="93" spans="1:37" ht="15.75" x14ac:dyDescent="0.25">
      <c r="A93" s="205"/>
      <c r="B93" s="206" t="s">
        <v>217</v>
      </c>
      <c r="C93" s="207">
        <f>'PDB Rekap'!AV76</f>
        <v>7.069999999999979</v>
      </c>
      <c r="D93" s="207">
        <f>'PDB Rekap'!BQ76</f>
        <v>-0.1770896318212607</v>
      </c>
      <c r="E93" s="207">
        <f>'PDB Rekap'!AV33</f>
        <v>7.0999999999999943</v>
      </c>
      <c r="F93" s="207">
        <f>'PDB Rekap'!BQ33</f>
        <v>-0.24624881593587133</v>
      </c>
      <c r="AG93" s="205"/>
      <c r="AH93" s="206" t="s">
        <v>217</v>
      </c>
      <c r="AI93" s="207">
        <f>'PDB Rekap'!AA76/'PDB Rekap'!$AA$61*100</f>
        <v>113.27498021477125</v>
      </c>
      <c r="AJ93" s="207">
        <f>'PDB Rekap'!AA33/'PDB Rekap'!$AA$18*100</f>
        <v>113.61507162442817</v>
      </c>
      <c r="AK93" s="207">
        <v>100</v>
      </c>
    </row>
    <row r="94" spans="1:37" ht="15.75" x14ac:dyDescent="0.25">
      <c r="A94" s="209"/>
      <c r="B94" s="210" t="s">
        <v>218</v>
      </c>
      <c r="C94" s="207">
        <f>'PDB Rekap'!AV77</f>
        <v>8.3799999999999812</v>
      </c>
      <c r="D94" s="207">
        <f>'PDB Rekap'!BQ77</f>
        <v>1.8677767587128642</v>
      </c>
      <c r="E94" s="207">
        <f>'PDB Rekap'!AV34</f>
        <v>8.3900000000000148</v>
      </c>
      <c r="F94" s="207">
        <f>'PDB Rekap'!BQ34</f>
        <v>3.1256111139976923</v>
      </c>
      <c r="AG94" s="209"/>
      <c r="AH94" s="210" t="s">
        <v>218</v>
      </c>
      <c r="AI94" s="207">
        <f>'PDB Rekap'!AA77/'PDB Rekap'!$AA$61*100</f>
        <v>115.39070396865935</v>
      </c>
      <c r="AJ94" s="207">
        <f>'PDB Rekap'!AA34/'PDB Rekap'!$AA$18*100</f>
        <v>117.16623693029773</v>
      </c>
      <c r="AK94" s="207">
        <v>100</v>
      </c>
    </row>
    <row r="97" spans="1:54" x14ac:dyDescent="0.25">
      <c r="A97" s="203"/>
      <c r="B97" s="203"/>
      <c r="C97" s="392" t="s">
        <v>214</v>
      </c>
      <c r="D97" s="393"/>
      <c r="E97" s="393"/>
      <c r="F97" s="394"/>
      <c r="AI97" s="392" t="s">
        <v>214</v>
      </c>
      <c r="AJ97" s="393"/>
      <c r="AK97" s="393"/>
      <c r="AX97" t="s">
        <v>308</v>
      </c>
      <c r="AY97">
        <v>2020</v>
      </c>
      <c r="AZ97">
        <v>2021</v>
      </c>
      <c r="BA97">
        <v>2022</v>
      </c>
      <c r="BB97">
        <v>2023</v>
      </c>
    </row>
    <row r="98" spans="1:54" x14ac:dyDescent="0.25">
      <c r="A98" s="211"/>
      <c r="B98" s="212"/>
      <c r="C98" s="204" t="str">
        <f>C66</f>
        <v>YoY-Track Feb</v>
      </c>
      <c r="D98" s="204" t="str">
        <f>D66</f>
        <v>QtQ-Track Feb</v>
      </c>
      <c r="E98" s="204" t="str">
        <f>E66</f>
        <v>YoY-Base Jan</v>
      </c>
      <c r="F98" s="204" t="str">
        <f>F66</f>
        <v>QtQ-Base Jan</v>
      </c>
      <c r="AG98" s="213"/>
      <c r="AH98" s="213"/>
      <c r="AI98" s="204" t="str">
        <f>AI66</f>
        <v>Indeks Track Feb</v>
      </c>
      <c r="AJ98" s="204" t="str">
        <f>AJ66</f>
        <v>Indeks Base Jan</v>
      </c>
      <c r="AK98" s="214" t="s">
        <v>227</v>
      </c>
      <c r="AW98" t="s">
        <v>215</v>
      </c>
      <c r="AX98" s="103">
        <f>AVERAGE(D99,D103,D107)</f>
        <v>0.13938067250357733</v>
      </c>
      <c r="AY98" s="103">
        <f>D111</f>
        <v>-1.9959711486534815</v>
      </c>
      <c r="AZ98" s="103">
        <f>D115</f>
        <v>-0.6407709584859731</v>
      </c>
      <c r="BA98" s="103">
        <f>D119</f>
        <v>-0.49253093490472111</v>
      </c>
      <c r="BB98" s="103">
        <f>D123</f>
        <v>-0.47986604638826691</v>
      </c>
    </row>
    <row r="99" spans="1:54" ht="15.75" x14ac:dyDescent="0.25">
      <c r="A99" s="205">
        <v>2017</v>
      </c>
      <c r="B99" s="206" t="s">
        <v>215</v>
      </c>
      <c r="C99" s="207">
        <f>'PDB Rekap'!BH50</f>
        <v>4.9889778452670868</v>
      </c>
      <c r="D99" s="208">
        <f>'PDB Rekap'!CC50</f>
        <v>9.9303137468282898E-2</v>
      </c>
      <c r="E99" s="207">
        <f>'PDB Rekap'!BH7</f>
        <v>4.9889778452670868</v>
      </c>
      <c r="F99" s="207">
        <f>'PDB Rekap'!CC7</f>
        <v>9.9303137468282898E-2</v>
      </c>
      <c r="AG99" s="205">
        <v>2017</v>
      </c>
      <c r="AH99" s="206" t="s">
        <v>215</v>
      </c>
      <c r="AI99" s="207">
        <f>'PDB Rekap'!AM50/'PDB Rekap'!$AM$61*100</f>
        <v>86.364349462865547</v>
      </c>
      <c r="AJ99" s="207">
        <f>'PDB Rekap'!AM7/'PDB Rekap'!$AM$18*100</f>
        <v>86.364409249827077</v>
      </c>
      <c r="AK99" s="207">
        <v>100</v>
      </c>
      <c r="AW99" t="s">
        <v>216</v>
      </c>
      <c r="AX99" s="103">
        <f>AVERAGE(D100,D104,D108)</f>
        <v>1.5885298965199866</v>
      </c>
      <c r="AY99" s="103">
        <f>D112</f>
        <v>-6.4047491058463351</v>
      </c>
      <c r="AZ99" s="103">
        <f>D116</f>
        <v>1.4087598347787207</v>
      </c>
      <c r="BA99" s="103">
        <f t="shared" ref="BA99:BA101" si="3">D120</f>
        <v>2.0597725181081898</v>
      </c>
      <c r="BB99" s="103">
        <f>D124</f>
        <v>2.113563565359371</v>
      </c>
    </row>
    <row r="100" spans="1:54" ht="15.75" x14ac:dyDescent="0.25">
      <c r="A100" s="205"/>
      <c r="B100" s="206" t="s">
        <v>216</v>
      </c>
      <c r="C100" s="207">
        <f>'PDB Rekap'!BH51</f>
        <v>5.011975408353166</v>
      </c>
      <c r="D100" s="208">
        <f>'PDB Rekap'!CC51</f>
        <v>1.401764004791815</v>
      </c>
      <c r="E100" s="207">
        <f>'PDB Rekap'!BH8</f>
        <v>5.011975408353166</v>
      </c>
      <c r="F100" s="207">
        <f>'PDB Rekap'!CC8</f>
        <v>1.401764004791815</v>
      </c>
      <c r="AG100" s="205"/>
      <c r="AH100" s="206" t="s">
        <v>216</v>
      </c>
      <c r="AI100" s="207">
        <f>'PDB Rekap'!AM51/'PDB Rekap'!$AM$61*100</f>
        <v>87.574973826608598</v>
      </c>
      <c r="AJ100" s="207">
        <f>'PDB Rekap'!AM8/'PDB Rekap'!$AM$18*100</f>
        <v>87.575034451642253</v>
      </c>
      <c r="AK100" s="207">
        <v>100</v>
      </c>
      <c r="AW100" t="s">
        <v>217</v>
      </c>
      <c r="AX100" s="103">
        <f>AVERAGE(D101,D105,D109)</f>
        <v>3.1640459953684399</v>
      </c>
      <c r="AY100" s="103">
        <f>D113</f>
        <v>4.6024056994728539</v>
      </c>
      <c r="AZ100" s="103">
        <f>D117</f>
        <v>-0.18998735050806204</v>
      </c>
      <c r="BA100" s="103">
        <f t="shared" si="3"/>
        <v>1.2250999682896975</v>
      </c>
      <c r="BB100" s="103">
        <f>D125</f>
        <v>1.2911763983353381</v>
      </c>
    </row>
    <row r="101" spans="1:54" ht="15.75" x14ac:dyDescent="0.25">
      <c r="A101" s="205"/>
      <c r="B101" s="206" t="s">
        <v>217</v>
      </c>
      <c r="C101" s="207">
        <f>'PDB Rekap'!BH52</f>
        <v>4.9351587130073113</v>
      </c>
      <c r="D101" s="208">
        <f>'PDB Rekap'!CC52</f>
        <v>3.3865898757746464</v>
      </c>
      <c r="E101" s="207">
        <f>'PDB Rekap'!BH9</f>
        <v>4.9351587130073113</v>
      </c>
      <c r="F101" s="207">
        <f>'PDB Rekap'!CC9</f>
        <v>3.3865898757746464</v>
      </c>
      <c r="AG101" s="205"/>
      <c r="AH101" s="206" t="s">
        <v>217</v>
      </c>
      <c r="AI101" s="207">
        <f>'PDB Rekap'!AM52/'PDB Rekap'!$AM$61*100</f>
        <v>90.540779023932842</v>
      </c>
      <c r="AJ101" s="207">
        <f>'PDB Rekap'!AM9/'PDB Rekap'!$AM$18*100</f>
        <v>90.540841702087732</v>
      </c>
      <c r="AK101" s="207">
        <v>100</v>
      </c>
      <c r="AW101" t="s">
        <v>218</v>
      </c>
      <c r="AX101" s="103">
        <f>AVERAGE(D102,D106,D110)</f>
        <v>8.9604146556429967E-2</v>
      </c>
      <c r="AY101" s="103">
        <f>D114</f>
        <v>0.49127190520046327</v>
      </c>
      <c r="AZ101" s="103">
        <f>D118</f>
        <v>2.9645134394131958</v>
      </c>
      <c r="BA101" s="103">
        <f t="shared" si="3"/>
        <v>2.3636089166548118</v>
      </c>
      <c r="BB101" s="103">
        <f>D126</f>
        <v>2.172240810293772</v>
      </c>
    </row>
    <row r="102" spans="1:54" ht="15.75" x14ac:dyDescent="0.25">
      <c r="A102" s="209"/>
      <c r="B102" s="210" t="s">
        <v>218</v>
      </c>
      <c r="C102" s="207">
        <f>'PDB Rekap'!BH53</f>
        <v>4.9917889589961533</v>
      </c>
      <c r="D102" s="208">
        <f>'PDB Rekap'!CC53</f>
        <v>4.9416666952566857E-2</v>
      </c>
      <c r="E102" s="207">
        <f>'PDB Rekap'!BH10</f>
        <v>4.9917889589961533</v>
      </c>
      <c r="F102" s="207">
        <f>'PDB Rekap'!CC10</f>
        <v>4.9416666952566857E-2</v>
      </c>
      <c r="AG102" s="209"/>
      <c r="AH102" s="210" t="s">
        <v>218</v>
      </c>
      <c r="AI102" s="207">
        <f>'PDB Rekap'!AM53/'PDB Rekap'!$AM$61*100</f>
        <v>90.585521259159364</v>
      </c>
      <c r="AJ102" s="207">
        <f>'PDB Rekap'!AM10/'PDB Rekap'!$AM$18*100</f>
        <v>90.585583968287722</v>
      </c>
      <c r="AK102" s="207">
        <v>100</v>
      </c>
    </row>
    <row r="103" spans="1:54" ht="15.75" x14ac:dyDescent="0.25">
      <c r="A103" s="205">
        <v>2018</v>
      </c>
      <c r="B103" s="206" t="s">
        <v>215</v>
      </c>
      <c r="C103" s="207">
        <f>'PDB Rekap'!BH54</f>
        <v>5.0215872011833085</v>
      </c>
      <c r="D103" s="208">
        <f>'PDB Rekap'!CC54</f>
        <v>0.12771281890367447</v>
      </c>
      <c r="E103" s="207">
        <f>'PDB Rekap'!BH11</f>
        <v>5.0215872011833085</v>
      </c>
      <c r="F103" s="207">
        <f>'PDB Rekap'!CC11</f>
        <v>0.12771281890367447</v>
      </c>
      <c r="AG103" s="205">
        <v>2018</v>
      </c>
      <c r="AH103" s="206" t="s">
        <v>215</v>
      </c>
      <c r="AI103" s="207">
        <f>'PDB Rekap'!AM54/'PDB Rekap'!$AM$61*100</f>
        <v>90.701210581878016</v>
      </c>
      <c r="AJ103" s="207">
        <f>'PDB Rekap'!AM11/'PDB Rekap'!$AM$18*100</f>
        <v>90.701273371093976</v>
      </c>
      <c r="AK103" s="207">
        <v>100</v>
      </c>
    </row>
    <row r="104" spans="1:54" ht="15.75" x14ac:dyDescent="0.25">
      <c r="A104" s="205"/>
      <c r="B104" s="206" t="s">
        <v>216</v>
      </c>
      <c r="C104" s="207">
        <f>'PDB Rekap'!BH55</f>
        <v>5.2474037425856608</v>
      </c>
      <c r="D104" s="208">
        <f>'PDB Rekap'!CC55</f>
        <v>1.6197972325299617</v>
      </c>
      <c r="E104" s="207">
        <f>'PDB Rekap'!BH12</f>
        <v>5.2474037425856608</v>
      </c>
      <c r="F104" s="207">
        <f>'PDB Rekap'!CC12</f>
        <v>1.6197972325299617</v>
      </c>
      <c r="AG104" s="205"/>
      <c r="AH104" s="206" t="s">
        <v>216</v>
      </c>
      <c r="AI104" s="207">
        <f>'PDB Rekap'!AM55/'PDB Rekap'!$AM$61*100</f>
        <v>92.170386280754471</v>
      </c>
      <c r="AJ104" s="207">
        <f>'PDB Rekap'!AM12/'PDB Rekap'!$AM$18*100</f>
        <v>92.170450087028399</v>
      </c>
      <c r="AK104" s="207">
        <v>100</v>
      </c>
    </row>
    <row r="105" spans="1:54" ht="15.75" x14ac:dyDescent="0.25">
      <c r="A105" s="205"/>
      <c r="B105" s="206" t="s">
        <v>217</v>
      </c>
      <c r="C105" s="207">
        <f>'PDB Rekap'!BH56</f>
        <v>5.0764638863820721</v>
      </c>
      <c r="D105" s="208">
        <f>'PDB Rekap'!CC56</f>
        <v>3.2186723008198754</v>
      </c>
      <c r="E105" s="207">
        <f>'PDB Rekap'!BH13</f>
        <v>5.0764638863820721</v>
      </c>
      <c r="F105" s="207">
        <f>'PDB Rekap'!CC13</f>
        <v>3.2186723008198754</v>
      </c>
      <c r="AG105" s="205"/>
      <c r="AH105" s="206" t="s">
        <v>217</v>
      </c>
      <c r="AI105" s="207">
        <f>'PDB Rekap'!AM56/'PDB Rekap'!$AM$61*100</f>
        <v>95.137048973531776</v>
      </c>
      <c r="AJ105" s="207">
        <f>'PDB Rekap'!AM13/'PDB Rekap'!$AM$18*100</f>
        <v>95.13711483352057</v>
      </c>
      <c r="AK105" s="207">
        <v>100</v>
      </c>
    </row>
    <row r="106" spans="1:54" ht="15.75" x14ac:dyDescent="0.25">
      <c r="A106" s="209"/>
      <c r="B106" s="210" t="s">
        <v>218</v>
      </c>
      <c r="C106" s="207">
        <f>'PDB Rekap'!BH57</f>
        <v>5.2003800799062674</v>
      </c>
      <c r="D106" s="208">
        <f>'PDB Rekap'!CC57</f>
        <v>0.16740448667107444</v>
      </c>
      <c r="E106" s="207">
        <f>'PDB Rekap'!BH14</f>
        <v>5.2003800799062674</v>
      </c>
      <c r="F106" s="207">
        <f>'PDB Rekap'!CC14</f>
        <v>0.16740448667107444</v>
      </c>
      <c r="AG106" s="209"/>
      <c r="AH106" s="210" t="s">
        <v>218</v>
      </c>
      <c r="AI106" s="207">
        <f>'PDB Rekap'!AM57/'PDB Rekap'!$AM$61*100</f>
        <v>95.296312661999949</v>
      </c>
      <c r="AJ106" s="207">
        <f>'PDB Rekap'!AM14/'PDB Rekap'!$AM$18*100</f>
        <v>95.296378632241314</v>
      </c>
      <c r="AK106" s="207">
        <v>100</v>
      </c>
    </row>
    <row r="107" spans="1:54" ht="15.75" x14ac:dyDescent="0.25">
      <c r="A107" s="205">
        <v>2019</v>
      </c>
      <c r="B107" s="206" t="s">
        <v>215</v>
      </c>
      <c r="C107" s="207">
        <f>'PDB Rekap'!BH58</f>
        <v>5.2670059619665039</v>
      </c>
      <c r="D107" s="208">
        <f>'PDB Rekap'!CC58</f>
        <v>0.19112606113877462</v>
      </c>
      <c r="E107" s="207">
        <f>'PDB Rekap'!BH15</f>
        <v>5.2670192121406529</v>
      </c>
      <c r="F107" s="207">
        <f>'PDB Rekap'!CC15</f>
        <v>0.1911386724015216</v>
      </c>
      <c r="AG107" s="205">
        <v>2019</v>
      </c>
      <c r="AH107" s="206" t="s">
        <v>215</v>
      </c>
      <c r="AI107" s="207">
        <f>'PDB Rekap'!AM58/'PDB Rekap'!$AM$61*100</f>
        <v>95.47844875080132</v>
      </c>
      <c r="AJ107" s="207">
        <f>'PDB Rekap'!AM15/'PDB Rekap'!$AM$18*100</f>
        <v>95.478526865205708</v>
      </c>
      <c r="AK107" s="207">
        <v>100</v>
      </c>
    </row>
    <row r="108" spans="1:54" ht="15.75" x14ac:dyDescent="0.25">
      <c r="A108" s="205"/>
      <c r="B108" s="206" t="s">
        <v>216</v>
      </c>
      <c r="C108" s="207">
        <f>'PDB Rekap'!BH59</f>
        <v>5.3956959308685555</v>
      </c>
      <c r="D108" s="208">
        <f>'PDB Rekap'!CC59</f>
        <v>1.744028452238183</v>
      </c>
      <c r="E108" s="207">
        <f>'PDB Rekap'!BH16</f>
        <v>5.3957086083255206</v>
      </c>
      <c r="F108" s="207">
        <f>'PDB Rekap'!CC16</f>
        <v>1.7440278837268721</v>
      </c>
      <c r="AG108" s="205"/>
      <c r="AH108" s="206" t="s">
        <v>216</v>
      </c>
      <c r="AI108" s="207">
        <f>'PDB Rekap'!AM59/'PDB Rekap'!$AM$61*100</f>
        <v>97.14362006277095</v>
      </c>
      <c r="AJ108" s="207">
        <f>'PDB Rekap'!AM16/'PDB Rekap'!$AM$18*100</f>
        <v>97.143698996706547</v>
      </c>
      <c r="AK108" s="207">
        <v>100</v>
      </c>
    </row>
    <row r="109" spans="1:54" ht="15.75" x14ac:dyDescent="0.25">
      <c r="A109" s="205"/>
      <c r="B109" s="206" t="s">
        <v>217</v>
      </c>
      <c r="C109" s="207">
        <f>'PDB Rekap'!BH60</f>
        <v>5.056901395641205</v>
      </c>
      <c r="D109" s="208">
        <f>'PDB Rekap'!CC60</f>
        <v>2.8868758095107978</v>
      </c>
      <c r="E109" s="207">
        <f>'PDB Rekap'!BH17</f>
        <v>5.0568929912843572</v>
      </c>
      <c r="F109" s="207">
        <f>'PDB Rekap'!CC17</f>
        <v>2.8868552030693735</v>
      </c>
      <c r="AG109" s="205"/>
      <c r="AH109" s="206" t="s">
        <v>217</v>
      </c>
      <c r="AI109" s="207">
        <f>'PDB Rekap'!AM60/'PDB Rekap'!$AM$61*100</f>
        <v>99.948035730846158</v>
      </c>
      <c r="AJ109" s="207">
        <f>'PDB Rekap'!AM17/'PDB Rekap'!$AM$18*100</f>
        <v>99.948096925647022</v>
      </c>
      <c r="AK109" s="207">
        <v>100</v>
      </c>
    </row>
    <row r="110" spans="1:54" ht="15.75" x14ac:dyDescent="0.25">
      <c r="A110" s="209"/>
      <c r="B110" s="210" t="s">
        <v>218</v>
      </c>
      <c r="C110" s="207">
        <f>'PDB Rekap'!BH61</f>
        <v>4.9358545011948678</v>
      </c>
      <c r="D110" s="208">
        <f>'PDB Rekap'!CC61</f>
        <v>5.1991286045648621E-2</v>
      </c>
      <c r="E110" s="207">
        <f>'PDB Rekap'!BH18</f>
        <v>4.9357818578924793</v>
      </c>
      <c r="F110" s="207">
        <f>'PDB Rekap'!CC18</f>
        <v>5.1930027633815712E-2</v>
      </c>
      <c r="AG110" s="209"/>
      <c r="AH110" s="210" t="s">
        <v>218</v>
      </c>
      <c r="AI110" s="207">
        <f>'PDB Rekap'!AM61/'PDB Rekap'!$AM$61*100</f>
        <v>100</v>
      </c>
      <c r="AJ110" s="207">
        <f>'PDB Rekap'!AM18/'PDB Rekap'!$AM$18*100</f>
        <v>100</v>
      </c>
      <c r="AK110" s="207">
        <v>100</v>
      </c>
    </row>
    <row r="111" spans="1:54" ht="15.75" x14ac:dyDescent="0.25">
      <c r="A111" s="205">
        <v>2020</v>
      </c>
      <c r="B111" s="206" t="s">
        <v>215</v>
      </c>
      <c r="C111" s="207">
        <f>'PDB Rekap'!BH62</f>
        <v>2.6451834247296375</v>
      </c>
      <c r="D111" s="208">
        <f>'PDB Rekap'!CC62</f>
        <v>-1.9959711486534815</v>
      </c>
      <c r="E111" s="207">
        <f>'PDB Rekap'!BH19</f>
        <v>2.6445469757829159</v>
      </c>
      <c r="F111" s="207">
        <f>'PDB Rekap'!CC19</f>
        <v>-1.9964986400584053</v>
      </c>
      <c r="AG111" s="205">
        <v>2020</v>
      </c>
      <c r="AH111" s="206" t="s">
        <v>215</v>
      </c>
      <c r="AI111" s="207">
        <f>'PDB Rekap'!AM62/'PDB Rekap'!$AM$61*100</f>
        <v>98.004028851346519</v>
      </c>
      <c r="AJ111" s="207">
        <f>'PDB Rekap'!AM19/'PDB Rekap'!$AM$18*100</f>
        <v>98.003501359941595</v>
      </c>
      <c r="AK111" s="207">
        <v>100</v>
      </c>
    </row>
    <row r="112" spans="1:54" ht="15.75" x14ac:dyDescent="0.25">
      <c r="A112" s="205"/>
      <c r="B112" s="206" t="s">
        <v>216</v>
      </c>
      <c r="C112" s="207">
        <f>'PDB Rekap'!BH63</f>
        <v>-5.5757685059239748</v>
      </c>
      <c r="D112" s="208">
        <f>'PDB Rekap'!CC63</f>
        <v>-6.4047491058463351</v>
      </c>
      <c r="E112" s="207">
        <f>'PDB Rekap'!BH20</f>
        <v>-5.5763417496815606</v>
      </c>
      <c r="F112" s="207">
        <f>'PDB Rekap'!CC20</f>
        <v>-6.4047375047551185</v>
      </c>
      <c r="AG112" s="205"/>
      <c r="AH112" s="206" t="s">
        <v>216</v>
      </c>
      <c r="AI112" s="207">
        <f>'PDB Rekap'!AM63/'PDB Rekap'!$AM$61*100</f>
        <v>91.727116689796517</v>
      </c>
      <c r="AJ112" s="207">
        <f>'PDB Rekap'!AM20/'PDB Rekap'!$AM$18*100</f>
        <v>91.726634352368222</v>
      </c>
      <c r="AK112" s="207">
        <v>100</v>
      </c>
    </row>
    <row r="113" spans="1:37" ht="15.75" x14ac:dyDescent="0.25">
      <c r="A113" s="205"/>
      <c r="B113" s="206" t="s">
        <v>217</v>
      </c>
      <c r="C113" s="207">
        <f>'PDB Rekap'!BH64</f>
        <v>-4.0013442638593801</v>
      </c>
      <c r="D113" s="208">
        <f>'PDB Rekap'!CC64</f>
        <v>4.6024056994728539</v>
      </c>
      <c r="E113" s="207">
        <f>'PDB Rekap'!BH21</f>
        <v>-4.0013977353042804</v>
      </c>
      <c r="F113" s="207">
        <f>'PDB Rekap'!CC21</f>
        <v>4.6029615239090447</v>
      </c>
      <c r="AG113" s="205"/>
      <c r="AH113" s="206" t="s">
        <v>217</v>
      </c>
      <c r="AI113" s="207">
        <f>'PDB Rekap'!AM64/'PDB Rekap'!$AM$61*100</f>
        <v>95.948770736289831</v>
      </c>
      <c r="AJ113" s="207">
        <f>'PDB Rekap'!AM21/'PDB Rekap'!$AM$18*100</f>
        <v>95.948776038784459</v>
      </c>
      <c r="AK113" s="207">
        <v>100</v>
      </c>
    </row>
    <row r="114" spans="1:37" ht="15.75" x14ac:dyDescent="0.25">
      <c r="A114" s="209"/>
      <c r="B114" s="210" t="s">
        <v>218</v>
      </c>
      <c r="C114" s="207">
        <f>'PDB Rekap'!BH65</f>
        <v>-3.5798599096975749</v>
      </c>
      <c r="D114" s="207">
        <f>'PDB Rekap'!CC65</f>
        <v>0.49127190520046327</v>
      </c>
      <c r="E114" s="207">
        <f>'PDB Rekap'!BH22</f>
        <v>-3.5825114259380797</v>
      </c>
      <c r="F114" s="207">
        <f>'PDB Rekap'!CC22</f>
        <v>0.48850288104560491</v>
      </c>
      <c r="AG114" s="209"/>
      <c r="AH114" s="210" t="s">
        <v>218</v>
      </c>
      <c r="AI114" s="207">
        <f>'PDB Rekap'!AM65/'PDB Rekap'!$AM$61*100</f>
        <v>96.420140090302425</v>
      </c>
      <c r="AJ114" s="207">
        <f>'PDB Rekap'!AM22/'PDB Rekap'!$AM$18*100</f>
        <v>96.41748857406192</v>
      </c>
      <c r="AK114" s="207">
        <v>100</v>
      </c>
    </row>
    <row r="115" spans="1:37" ht="15.75" x14ac:dyDescent="0.25">
      <c r="A115" s="205">
        <v>2021</v>
      </c>
      <c r="B115" s="206" t="s">
        <v>215</v>
      </c>
      <c r="C115" s="207">
        <f>'PDB Rekap'!BH66</f>
        <v>-2.2465617410625356</v>
      </c>
      <c r="D115" s="207">
        <f>'PDB Rekap'!CC66</f>
        <v>-0.6407709584859731</v>
      </c>
      <c r="E115" s="207">
        <f>'PDB Rekap'!BH23</f>
        <v>-2.2519443451005117</v>
      </c>
      <c r="F115" s="207">
        <f>'PDB Rekap'!CC23</f>
        <v>-0.64404448838038775</v>
      </c>
      <c r="AG115" s="205">
        <v>2021</v>
      </c>
      <c r="AH115" s="206" t="s">
        <v>215</v>
      </c>
      <c r="AI115" s="207">
        <f>'PDB Rekap'!AM66/'PDB Rekap'!$AM$61*100</f>
        <v>95.802307834472273</v>
      </c>
      <c r="AJ115" s="207">
        <f>'PDB Rekap'!AM23/'PDB Rekap'!$AM$18*100</f>
        <v>95.796517053065884</v>
      </c>
      <c r="AK115" s="207">
        <v>100</v>
      </c>
    </row>
    <row r="116" spans="1:37" ht="15.75" x14ac:dyDescent="0.25">
      <c r="A116" s="205"/>
      <c r="B116" s="206" t="s">
        <v>216</v>
      </c>
      <c r="C116" s="207">
        <f>'PDB Rekap'!BH67</f>
        <v>5.914080562004969</v>
      </c>
      <c r="D116" s="207">
        <f>'PDB Rekap'!CC67</f>
        <v>1.4087598347787207</v>
      </c>
      <c r="E116" s="207">
        <f>'PDB Rekap'!BH24</f>
        <v>5.9153453345565481</v>
      </c>
      <c r="F116" s="207">
        <f>'PDB Rekap'!CC24</f>
        <v>1.4155676288937826</v>
      </c>
      <c r="AG116" s="205"/>
      <c r="AH116" s="206" t="s">
        <v>216</v>
      </c>
      <c r="AI116" s="207">
        <f>'PDB Rekap'!AM67/'PDB Rekap'!$AM$61*100</f>
        <v>97.151932268035395</v>
      </c>
      <c r="AJ116" s="207">
        <f>'PDB Rekap'!AM24/'PDB Rekap'!$AM$18*100</f>
        <v>97.152581538076788</v>
      </c>
      <c r="AK116" s="207">
        <v>100</v>
      </c>
    </row>
    <row r="117" spans="1:37" ht="15.75" x14ac:dyDescent="0.25">
      <c r="A117" s="205"/>
      <c r="B117" s="206" t="s">
        <v>217</v>
      </c>
      <c r="C117" s="207">
        <f>'PDB Rekap'!BH68</f>
        <v>1.0615927039458199</v>
      </c>
      <c r="D117" s="207">
        <f>'PDB Rekap'!CC68</f>
        <v>-0.18998735050806204</v>
      </c>
      <c r="E117" s="207">
        <f>'PDB Rekap'!BH25</f>
        <v>1.0708844834096425</v>
      </c>
      <c r="F117" s="207">
        <f>'PDB Rekap'!CC25</f>
        <v>-0.18147221811334191</v>
      </c>
      <c r="AG117" s="205"/>
      <c r="AH117" s="206" t="s">
        <v>217</v>
      </c>
      <c r="AI117" s="207">
        <f>'PDB Rekap'!AM68/'PDB Rekap'!$AM$61*100</f>
        <v>96.967355885951974</v>
      </c>
      <c r="AJ117" s="207">
        <f>'PDB Rekap'!AM25/'PDB Rekap'!$AM$18*100</f>
        <v>96.976276593405274</v>
      </c>
      <c r="AK117" s="207">
        <v>100</v>
      </c>
    </row>
    <row r="118" spans="1:37" ht="15.75" x14ac:dyDescent="0.25">
      <c r="A118" s="209"/>
      <c r="B118" s="210" t="s">
        <v>218</v>
      </c>
      <c r="C118" s="207">
        <f>'PDB Rekap'!BH69</f>
        <v>3.5488706918777666</v>
      </c>
      <c r="D118" s="207">
        <f>'PDB Rekap'!CC69</f>
        <v>2.9645134394131958</v>
      </c>
      <c r="E118" s="207">
        <f>'PDB Rekap'!BH26</f>
        <v>3.0398500301429721</v>
      </c>
      <c r="F118" s="207">
        <f>'PDB Rekap'!CC26</f>
        <v>2.4461230307739896</v>
      </c>
      <c r="AG118" s="209"/>
      <c r="AH118" s="210" t="s">
        <v>218</v>
      </c>
      <c r="AI118" s="207">
        <f>'PDB Rekap'!AM69/'PDB Rekap'!$AM$61*100</f>
        <v>99.841966183034657</v>
      </c>
      <c r="AJ118" s="207">
        <f>'PDB Rekap'!AM26/'PDB Rekap'!$AM$18*100</f>
        <v>99.348435629543644</v>
      </c>
      <c r="AK118" s="207">
        <v>100</v>
      </c>
    </row>
    <row r="119" spans="1:37" ht="15.75" x14ac:dyDescent="0.25">
      <c r="A119" s="205">
        <v>2022</v>
      </c>
      <c r="B119" s="206" t="s">
        <v>215</v>
      </c>
      <c r="C119" s="207">
        <f>'PDB Rekap'!BH70</f>
        <v>3.7033614944056694</v>
      </c>
      <c r="D119" s="207">
        <f>'PDB Rekap'!CC70</f>
        <v>-0.49253093490472111</v>
      </c>
      <c r="E119" s="207">
        <f>'PDB Rekap'!BH27</f>
        <v>3.4781335289860777</v>
      </c>
      <c r="F119" s="207">
        <f>'PDB Rekap'!CC27</f>
        <v>-0.22143055988775018</v>
      </c>
      <c r="AG119" s="205">
        <v>2022</v>
      </c>
      <c r="AH119" s="206" t="s">
        <v>215</v>
      </c>
      <c r="AI119" s="207">
        <f>'PDB Rekap'!AM70/'PDB Rekap'!$AM$61*100</f>
        <v>99.350213613566098</v>
      </c>
      <c r="AJ119" s="207">
        <f>'PDB Rekap'!AM27/'PDB Rekap'!$AM$18*100</f>
        <v>99.128447832289424</v>
      </c>
      <c r="AK119" s="207">
        <v>100</v>
      </c>
    </row>
    <row r="120" spans="1:37" ht="15.75" x14ac:dyDescent="0.25">
      <c r="A120" s="205"/>
      <c r="B120" s="206" t="s">
        <v>216</v>
      </c>
      <c r="C120" s="207">
        <f>'PDB Rekap'!BH71</f>
        <v>4.369104806391249</v>
      </c>
      <c r="D120" s="207">
        <f>'PDB Rekap'!CC71</f>
        <v>2.0597725181081898</v>
      </c>
      <c r="E120" s="207">
        <f>'PDB Rekap'!BH28</f>
        <v>4.3251529416926502</v>
      </c>
      <c r="F120" s="207">
        <f>'PDB Rekap'!CC28</f>
        <v>2.2457039253536379</v>
      </c>
      <c r="AG120" s="205"/>
      <c r="AH120" s="206" t="s">
        <v>216</v>
      </c>
      <c r="AI120" s="207">
        <f>'PDB Rekap'!AM71/'PDB Rekap'!$AM$61*100</f>
        <v>101.39660201026011</v>
      </c>
      <c r="AJ120" s="207">
        <f>'PDB Rekap'!AM28/'PDB Rekap'!$AM$18*100</f>
        <v>101.35457927640125</v>
      </c>
      <c r="AK120" s="207">
        <v>100</v>
      </c>
    </row>
    <row r="121" spans="1:37" ht="15.75" x14ac:dyDescent="0.25">
      <c r="A121" s="205"/>
      <c r="B121" s="206" t="s">
        <v>217</v>
      </c>
      <c r="C121" s="207">
        <f>'PDB Rekap'!BH72</f>
        <v>5.8488300640610902</v>
      </c>
      <c r="D121" s="207">
        <f>'PDB Rekap'!CC72</f>
        <v>1.2250999682896975</v>
      </c>
      <c r="E121" s="207">
        <f>'PDB Rekap'!BH29</f>
        <v>5.8132908174610662</v>
      </c>
      <c r="F121" s="207">
        <f>'PDB Rekap'!CC29</f>
        <v>1.2423812602389859</v>
      </c>
      <c r="AG121" s="205"/>
      <c r="AH121" s="206" t="s">
        <v>217</v>
      </c>
      <c r="AI121" s="207">
        <f>'PDB Rekap'!AM72/'PDB Rekap'!$AM$61*100</f>
        <v>102.63881174933465</v>
      </c>
      <c r="AJ121" s="207">
        <f>'PDB Rekap'!AM29/'PDB Rekap'!$AM$18*100</f>
        <v>102.61378957572535</v>
      </c>
      <c r="AK121" s="207">
        <v>100</v>
      </c>
    </row>
    <row r="122" spans="1:37" ht="15.75" x14ac:dyDescent="0.25">
      <c r="A122" s="209"/>
      <c r="B122" s="210" t="s">
        <v>218</v>
      </c>
      <c r="C122" s="207">
        <f>'PDB Rekap'!BH73</f>
        <v>5.2310925680100269</v>
      </c>
      <c r="D122" s="207">
        <f>'PDB Rekap'!CC73</f>
        <v>2.3636089166548118</v>
      </c>
      <c r="E122" s="207">
        <f>'PDB Rekap'!BH30</f>
        <v>5.1942320403973952</v>
      </c>
      <c r="F122" s="207">
        <f>'PDB Rekap'!CC30</f>
        <v>1.8467638089938845</v>
      </c>
      <c r="AG122" s="209"/>
      <c r="AH122" s="210" t="s">
        <v>218</v>
      </c>
      <c r="AI122" s="207">
        <f>'PDB Rekap'!AM73/'PDB Rekap'!$AM$61*100</f>
        <v>105.06479185579045</v>
      </c>
      <c r="AJ122" s="207">
        <f>'PDB Rekap'!AM30/'PDB Rekap'!$AM$18*100</f>
        <v>104.50882390464697</v>
      </c>
      <c r="AK122" s="207">
        <v>100</v>
      </c>
    </row>
    <row r="123" spans="1:37" ht="15.75" x14ac:dyDescent="0.25">
      <c r="A123" s="205">
        <v>2023</v>
      </c>
      <c r="B123" s="206" t="s">
        <v>215</v>
      </c>
      <c r="C123" s="207">
        <f>'PDB Rekap'!BH74</f>
        <v>5.2444859350442812</v>
      </c>
      <c r="D123" s="207">
        <f>'PDB Rekap'!CC74</f>
        <v>-0.47986604638826691</v>
      </c>
      <c r="E123" s="207">
        <f>'PDB Rekap'!BH31</f>
        <v>5.198492688078332</v>
      </c>
      <c r="F123" s="207">
        <f>'PDB Rekap'!CC31</f>
        <v>-0.2173892610232997</v>
      </c>
      <c r="AG123" s="205">
        <v>2023</v>
      </c>
      <c r="AH123" s="206" t="s">
        <v>215</v>
      </c>
      <c r="AI123" s="207">
        <f>'PDB Rekap'!AM74/'PDB Rekap'!$AM$61*100</f>
        <v>104.56062159296602</v>
      </c>
      <c r="AJ123" s="207">
        <f>'PDB Rekap'!AM31/'PDB Rekap'!$AM$18*100</f>
        <v>104.28163294465651</v>
      </c>
      <c r="AK123" s="207">
        <v>100</v>
      </c>
    </row>
    <row r="124" spans="1:37" ht="15.75" x14ac:dyDescent="0.25">
      <c r="A124" s="205"/>
      <c r="B124" s="206" t="s">
        <v>216</v>
      </c>
      <c r="C124" s="207">
        <f>'PDB Rekap'!BH75</f>
        <v>5.2999554993611326</v>
      </c>
      <c r="D124" s="207">
        <f>'PDB Rekap'!CC75</f>
        <v>2.113563565359371</v>
      </c>
      <c r="E124" s="207">
        <f>'PDB Rekap'!BH32</f>
        <v>5.2426421424283376</v>
      </c>
      <c r="F124" s="207">
        <f>'PDB Rekap'!CC32</f>
        <v>2.2886141603065511</v>
      </c>
      <c r="AG124" s="205"/>
      <c r="AH124" s="206" t="s">
        <v>216</v>
      </c>
      <c r="AI124" s="207">
        <f>'PDB Rekap'!AM75/'PDB Rekap'!$AM$61*100</f>
        <v>106.77057679466822</v>
      </c>
      <c r="AJ124" s="207">
        <f>'PDB Rekap'!AM32/'PDB Rekap'!$AM$18*100</f>
        <v>106.66823716282681</v>
      </c>
      <c r="AK124" s="207">
        <v>100</v>
      </c>
    </row>
    <row r="125" spans="1:37" ht="15.75" x14ac:dyDescent="0.25">
      <c r="A125" s="205"/>
      <c r="B125" s="206" t="s">
        <v>217</v>
      </c>
      <c r="C125" s="207">
        <f>'PDB Rekap'!BH76</f>
        <v>5.3686918616422332</v>
      </c>
      <c r="D125" s="207">
        <f>'PDB Rekap'!CC76</f>
        <v>1.2911763983353381</v>
      </c>
      <c r="E125" s="207">
        <f>'PDB Rekap'!BH33</f>
        <v>5.3108125757155022</v>
      </c>
      <c r="F125" s="207">
        <f>'PDB Rekap'!CC33</f>
        <v>1.3079605430946515</v>
      </c>
      <c r="AG125" s="205"/>
      <c r="AH125" s="206" t="s">
        <v>217</v>
      </c>
      <c r="AI125" s="207">
        <f>'PDB Rekap'!AM76/'PDB Rekap'!$AM$61*100</f>
        <v>108.14917328260746</v>
      </c>
      <c r="AJ125" s="207">
        <f>'PDB Rekap'!AM33/'PDB Rekap'!$AM$18*100</f>
        <v>108.0634156169312</v>
      </c>
      <c r="AK125" s="207">
        <v>100</v>
      </c>
    </row>
    <row r="126" spans="1:37" ht="15.75" x14ac:dyDescent="0.25">
      <c r="A126" s="209"/>
      <c r="B126" s="210" t="s">
        <v>218</v>
      </c>
      <c r="C126" s="207">
        <f>'PDB Rekap'!BH77</f>
        <v>5.1717057721060655</v>
      </c>
      <c r="D126" s="207">
        <f>'PDB Rekap'!CC77</f>
        <v>2.172240810293772</v>
      </c>
      <c r="E126" s="207">
        <f>'PDB Rekap'!BH34</f>
        <v>5.114749325391017</v>
      </c>
      <c r="F126" s="207">
        <f>'PDB Rekap'!CC34</f>
        <v>1.6571497792563008</v>
      </c>
      <c r="AG126" s="209"/>
      <c r="AH126" s="210" t="s">
        <v>218</v>
      </c>
      <c r="AI126" s="207">
        <f>'PDB Rekap'!AM77/'PDB Rekap'!$AM$61*100</f>
        <v>110.49843376064759</v>
      </c>
      <c r="AJ126" s="207">
        <f>'PDB Rekap'!AM34/'PDB Rekap'!$AM$18*100</f>
        <v>109.85418827028401</v>
      </c>
      <c r="AK126" s="207">
        <v>100</v>
      </c>
    </row>
    <row r="129" spans="1:54" x14ac:dyDescent="0.25">
      <c r="A129" s="203"/>
      <c r="B129" s="203"/>
      <c r="C129" s="392" t="s">
        <v>221</v>
      </c>
      <c r="D129" s="393"/>
      <c r="E129" s="393"/>
      <c r="F129" s="394"/>
      <c r="AI129" s="392" t="s">
        <v>221</v>
      </c>
      <c r="AJ129" s="393"/>
      <c r="AK129" s="393"/>
      <c r="AX129" t="s">
        <v>308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25">
      <c r="A130" s="211"/>
      <c r="B130" s="212"/>
      <c r="C130" s="204" t="str">
        <f>C98</f>
        <v>YoY-Track Feb</v>
      </c>
      <c r="D130" s="204" t="str">
        <f>D98</f>
        <v>QtQ-Track Feb</v>
      </c>
      <c r="E130" s="204" t="str">
        <f>E98</f>
        <v>YoY-Base Jan</v>
      </c>
      <c r="F130" s="204" t="str">
        <f>F98</f>
        <v>QtQ-Base Jan</v>
      </c>
      <c r="AG130" s="213"/>
      <c r="AH130" s="213"/>
      <c r="AI130" s="204" t="str">
        <f>AI98</f>
        <v>Indeks Track Feb</v>
      </c>
      <c r="AJ130" s="204" t="str">
        <f>AJ98</f>
        <v>Indeks Base Jan</v>
      </c>
      <c r="AK130" s="214" t="s">
        <v>227</v>
      </c>
      <c r="AW130" t="s">
        <v>215</v>
      </c>
      <c r="AX130" s="103">
        <f>AVERAGE(D131,D135,D139)</f>
        <v>-45.809396599096509</v>
      </c>
      <c r="AY130" s="103">
        <f>D143</f>
        <v>-43.994595895633914</v>
      </c>
      <c r="AZ130" s="103">
        <f>D147</f>
        <v>-43.58016684970648</v>
      </c>
      <c r="BA130" s="103">
        <f>D151</f>
        <v>-45.454825109951123</v>
      </c>
      <c r="BB130" s="103">
        <f>D155</f>
        <v>-45.412806679607321</v>
      </c>
    </row>
    <row r="131" spans="1:54" ht="15.75" x14ac:dyDescent="0.25">
      <c r="A131" s="205">
        <v>2017</v>
      </c>
      <c r="B131" s="206" t="s">
        <v>215</v>
      </c>
      <c r="C131" s="207">
        <f>'PDB Rekap'!AW50</f>
        <v>2.6825449012755058</v>
      </c>
      <c r="D131" s="208">
        <f>'PDB Rekap'!BR50</f>
        <v>-45.548659185418472</v>
      </c>
      <c r="E131" s="207">
        <f>'PDB Rekap'!AW7</f>
        <v>2.6825449012755058</v>
      </c>
      <c r="F131" s="207">
        <f>'PDB Rekap'!BR7</f>
        <v>-45.548659185418472</v>
      </c>
      <c r="AG131" s="205">
        <v>2017</v>
      </c>
      <c r="AH131" s="206" t="s">
        <v>215</v>
      </c>
      <c r="AI131" s="207">
        <f>'PDB Rekap'!AB50/'PDB Rekap'!$AB$61*100</f>
        <v>49.89581716521478</v>
      </c>
      <c r="AJ131" s="207">
        <f>'PDB Rekap'!AB7/'PDB Rekap'!$AB$18*100</f>
        <v>49.896463002229758</v>
      </c>
      <c r="AK131" s="207">
        <v>100</v>
      </c>
      <c r="AW131" t="s">
        <v>216</v>
      </c>
      <c r="AX131" s="103">
        <f>AVERAGE(D132,D136,D140)</f>
        <v>32.700960148951225</v>
      </c>
      <c r="AY131" s="103">
        <f>D144</f>
        <v>22.169823428893594</v>
      </c>
      <c r="AZ131" s="103">
        <f>D148</f>
        <v>28.731636474765054</v>
      </c>
      <c r="BA131" s="103">
        <f t="shared" ref="BA131:BA133" si="4">D152</f>
        <v>34.121285333561104</v>
      </c>
      <c r="BB131" s="103">
        <f>D156</f>
        <v>33.024363438694053</v>
      </c>
    </row>
    <row r="132" spans="1:54" ht="15.75" x14ac:dyDescent="0.25">
      <c r="A132" s="205"/>
      <c r="B132" s="206" t="s">
        <v>216</v>
      </c>
      <c r="C132" s="207">
        <f>'PDB Rekap'!AW51</f>
        <v>-1.9306208335601269</v>
      </c>
      <c r="D132" s="208">
        <f>'PDB Rekap'!BR51</f>
        <v>29.364919650628565</v>
      </c>
      <c r="E132" s="207">
        <f>'PDB Rekap'!AW8</f>
        <v>-1.9306208335601269</v>
      </c>
      <c r="F132" s="207">
        <f>'PDB Rekap'!BR8</f>
        <v>29.364919650628565</v>
      </c>
      <c r="AG132" s="205"/>
      <c r="AH132" s="206" t="s">
        <v>216</v>
      </c>
      <c r="AI132" s="207">
        <f>'PDB Rekap'!AB51/'PDB Rekap'!$AB$61*100</f>
        <v>64.547683784804647</v>
      </c>
      <c r="AJ132" s="207">
        <f>'PDB Rekap'!AB8/'PDB Rekap'!$AB$18*100</f>
        <v>64.54851927134014</v>
      </c>
      <c r="AK132" s="207">
        <v>100</v>
      </c>
      <c r="AW132" t="s">
        <v>217</v>
      </c>
      <c r="AX132" s="103">
        <f>AVERAGE(D133,D137,D141)</f>
        <v>3.5880692855052083</v>
      </c>
      <c r="AY132" s="103">
        <f>D145</f>
        <v>17.007870592311107</v>
      </c>
      <c r="AZ132" s="103">
        <f>D149</f>
        <v>8.9522608079493295</v>
      </c>
      <c r="BA132" s="103">
        <f t="shared" si="4"/>
        <v>4.3684754744576395</v>
      </c>
      <c r="BB132" s="103">
        <f>D157</f>
        <v>3.3559757123849323</v>
      </c>
    </row>
    <row r="133" spans="1:54" ht="15.75" x14ac:dyDescent="0.25">
      <c r="A133" s="205"/>
      <c r="B133" s="206" t="s">
        <v>217</v>
      </c>
      <c r="C133" s="207">
        <f>'PDB Rekap'!AW52</f>
        <v>3.4501760900067922</v>
      </c>
      <c r="D133" s="208">
        <f>'PDB Rekap'!BR52</f>
        <v>5.2654208445467532</v>
      </c>
      <c r="E133" s="207">
        <f>'PDB Rekap'!AW9</f>
        <v>3.4501760900067922</v>
      </c>
      <c r="F133" s="207">
        <f>'PDB Rekap'!BR9</f>
        <v>5.2654208445467532</v>
      </c>
      <c r="AG133" s="205"/>
      <c r="AH133" s="206" t="s">
        <v>217</v>
      </c>
      <c r="AI133" s="207">
        <f>'PDB Rekap'!AB52/'PDB Rekap'!$AB$61*100</f>
        <v>67.946390981481869</v>
      </c>
      <c r="AJ133" s="207">
        <f>'PDB Rekap'!AB9/'PDB Rekap'!$AB$18*100</f>
        <v>67.94727045989957</v>
      </c>
      <c r="AK133" s="207">
        <v>100</v>
      </c>
      <c r="AW133" t="s">
        <v>218</v>
      </c>
      <c r="AX133" s="103">
        <f>AVERAGE(D134,D138,D142)</f>
        <v>38.31197671365954</v>
      </c>
      <c r="AY133" s="103">
        <f>D146</f>
        <v>27.149770864064408</v>
      </c>
      <c r="AZ133" s="103">
        <f>D150</f>
        <v>33.001501123058432</v>
      </c>
      <c r="BA133" s="103">
        <f t="shared" si="4"/>
        <v>36.01384432919366</v>
      </c>
      <c r="BB133" s="103">
        <f>D158</f>
        <v>35.107795993144947</v>
      </c>
    </row>
    <row r="134" spans="1:54" ht="15.75" x14ac:dyDescent="0.25">
      <c r="A134" s="209"/>
      <c r="B134" s="210" t="s">
        <v>218</v>
      </c>
      <c r="C134" s="207">
        <f>'PDB Rekap'!AW53</f>
        <v>3.7917460789736737</v>
      </c>
      <c r="D134" s="208">
        <f>'PDB Rekap'!BR53</f>
        <v>39.975486494915458</v>
      </c>
      <c r="E134" s="207">
        <f>'PDB Rekap'!AW10</f>
        <v>3.7917460789736737</v>
      </c>
      <c r="F134" s="207">
        <f>'PDB Rekap'!BR10</f>
        <v>39.975486494915458</v>
      </c>
      <c r="AG134" s="209"/>
      <c r="AH134" s="210" t="s">
        <v>218</v>
      </c>
      <c r="AI134" s="207">
        <f>'PDB Rekap'!AB53/'PDB Rekap'!$AB$61*100</f>
        <v>95.108291332066614</v>
      </c>
      <c r="AJ134" s="207">
        <f>'PDB Rekap'!AB10/'PDB Rekap'!$AB$18*100</f>
        <v>95.109522386260394</v>
      </c>
      <c r="AK134" s="207">
        <v>100</v>
      </c>
    </row>
    <row r="135" spans="1:54" ht="15.75" x14ac:dyDescent="0.25">
      <c r="A135" s="205">
        <v>2018</v>
      </c>
      <c r="B135" s="206" t="s">
        <v>215</v>
      </c>
      <c r="C135" s="207">
        <f>'PDB Rekap'!AW54</f>
        <v>2.7330180584498152</v>
      </c>
      <c r="D135" s="208">
        <f>'PDB Rekap'!BR54</f>
        <v>-46.104090252467181</v>
      </c>
      <c r="E135" s="207">
        <f>'PDB Rekap'!AW11</f>
        <v>2.7330180584498152</v>
      </c>
      <c r="F135" s="207">
        <f>'PDB Rekap'!BR11</f>
        <v>-46.104090252467181</v>
      </c>
      <c r="AG135" s="205">
        <v>2018</v>
      </c>
      <c r="AH135" s="206" t="s">
        <v>215</v>
      </c>
      <c r="AI135" s="207">
        <f>'PDB Rekap'!AB54/'PDB Rekap'!$AB$61*100</f>
        <v>51.259478858751208</v>
      </c>
      <c r="AJ135" s="207">
        <f>'PDB Rekap'!AB11/'PDB Rekap'!$AB$18*100</f>
        <v>51.260142346608426</v>
      </c>
      <c r="AK135" s="207">
        <v>100</v>
      </c>
    </row>
    <row r="136" spans="1:54" ht="15.75" x14ac:dyDescent="0.25">
      <c r="A136" s="205"/>
      <c r="B136" s="206" t="s">
        <v>216</v>
      </c>
      <c r="C136" s="207">
        <f>'PDB Rekap'!AW55</f>
        <v>5.2187421460755843</v>
      </c>
      <c r="D136" s="208">
        <f>'PDB Rekap'!BR55</f>
        <v>32.495028187753263</v>
      </c>
      <c r="E136" s="207">
        <f>'PDB Rekap'!AW12</f>
        <v>5.2187421460755843</v>
      </c>
      <c r="F136" s="207">
        <f>'PDB Rekap'!BR12</f>
        <v>32.495028187753263</v>
      </c>
      <c r="AG136" s="205"/>
      <c r="AH136" s="206" t="s">
        <v>216</v>
      </c>
      <c r="AI136" s="207">
        <f>'PDB Rekap'!AB55/'PDB Rekap'!$AB$61*100</f>
        <v>67.916260962797836</v>
      </c>
      <c r="AJ136" s="207">
        <f>'PDB Rekap'!AB12/'PDB Rekap'!$AB$18*100</f>
        <v>67.917140051221295</v>
      </c>
      <c r="AK136" s="207">
        <v>100</v>
      </c>
    </row>
    <row r="137" spans="1:54" ht="15.75" x14ac:dyDescent="0.25">
      <c r="A137" s="205"/>
      <c r="B137" s="206" t="s">
        <v>217</v>
      </c>
      <c r="C137" s="207">
        <f>'PDB Rekap'!AW56</f>
        <v>6.2570620405093251</v>
      </c>
      <c r="D137" s="208">
        <f>'PDB Rekap'!BR56</f>
        <v>6.3042013738472633</v>
      </c>
      <c r="E137" s="207">
        <f>'PDB Rekap'!AW13</f>
        <v>6.2570620405093251</v>
      </c>
      <c r="F137" s="207">
        <f>'PDB Rekap'!BR13</f>
        <v>6.3042013738472633</v>
      </c>
      <c r="AG137" s="205"/>
      <c r="AH137" s="206" t="s">
        <v>217</v>
      </c>
      <c r="AI137" s="207">
        <f>'PDB Rekap'!AB56/'PDB Rekap'!$AB$61*100</f>
        <v>72.197838819480225</v>
      </c>
      <c r="AJ137" s="207">
        <f>'PDB Rekap'!AB13/'PDB Rekap'!$AB$18*100</f>
        <v>72.198773327408148</v>
      </c>
      <c r="AK137" s="207">
        <v>100</v>
      </c>
    </row>
    <row r="138" spans="1:54" ht="15.75" x14ac:dyDescent="0.25">
      <c r="A138" s="209"/>
      <c r="B138" s="210" t="s">
        <v>218</v>
      </c>
      <c r="C138" s="207">
        <f>'PDB Rekap'!AW57</f>
        <v>4.6197217388207719</v>
      </c>
      <c r="D138" s="208">
        <f>'PDB Rekap'!BR57</f>
        <v>37.818570983744905</v>
      </c>
      <c r="E138" s="207">
        <f>'PDB Rekap'!AW14</f>
        <v>4.6197217388207719</v>
      </c>
      <c r="F138" s="207">
        <f>'PDB Rekap'!BR14</f>
        <v>37.818570983744905</v>
      </c>
      <c r="AG138" s="209"/>
      <c r="AH138" s="210" t="s">
        <v>218</v>
      </c>
      <c r="AI138" s="207">
        <f>'PDB Rekap'!AB57/'PDB Rekap'!$AB$61*100</f>
        <v>99.502029742155088</v>
      </c>
      <c r="AJ138" s="207">
        <f>'PDB Rekap'!AB14/'PDB Rekap'!$AB$18*100</f>
        <v>99.503317667627073</v>
      </c>
      <c r="AK138" s="207">
        <v>100</v>
      </c>
    </row>
    <row r="139" spans="1:54" ht="15.75" x14ac:dyDescent="0.25">
      <c r="A139" s="205">
        <v>2019</v>
      </c>
      <c r="B139" s="206" t="s">
        <v>215</v>
      </c>
      <c r="C139" s="207">
        <f>'PDB Rekap'!AW58</f>
        <v>5.2576785062794045</v>
      </c>
      <c r="D139" s="208">
        <f>'PDB Rekap'!BR58</f>
        <v>-45.775440359403852</v>
      </c>
      <c r="E139" s="207">
        <f>'PDB Rekap'!AW15</f>
        <v>5.2528181417390982</v>
      </c>
      <c r="F139" s="207">
        <f>'PDB Rekap'!BR15</f>
        <v>-45.777944225446035</v>
      </c>
      <c r="AG139" s="205">
        <v>2019</v>
      </c>
      <c r="AH139" s="206" t="s">
        <v>215</v>
      </c>
      <c r="AI139" s="207">
        <f>'PDB Rekap'!AB58/'PDB Rekap'!$AB$61*100</f>
        <v>53.954537461138607</v>
      </c>
      <c r="AJ139" s="207">
        <f>'PDB Rekap'!AB15/'PDB Rekap'!$AB$18*100</f>
        <v>53.952744403272369</v>
      </c>
      <c r="AK139" s="207">
        <v>100</v>
      </c>
    </row>
    <row r="140" spans="1:54" ht="15.75" x14ac:dyDescent="0.25">
      <c r="A140" s="205"/>
      <c r="B140" s="206" t="s">
        <v>216</v>
      </c>
      <c r="C140" s="207">
        <f>'PDB Rekap'!AW59</f>
        <v>8.2351164070377507</v>
      </c>
      <c r="D140" s="208">
        <f>'PDB Rekap'!BR59</f>
        <v>36.242932608471847</v>
      </c>
      <c r="E140" s="207">
        <f>'PDB Rekap'!AW16</f>
        <v>8.2302208912697239</v>
      </c>
      <c r="F140" s="207">
        <f>'PDB Rekap'!BR16</f>
        <v>36.243061429904685</v>
      </c>
      <c r="AG140" s="205"/>
      <c r="AH140" s="206" t="s">
        <v>216</v>
      </c>
      <c r="AI140" s="207">
        <f>'PDB Rekap'!AB59/'PDB Rekap'!$AB$61*100</f>
        <v>73.509244112391769</v>
      </c>
      <c r="AJ140" s="207">
        <f>'PDB Rekap'!AB16/'PDB Rekap'!$AB$18*100</f>
        <v>73.506870700469833</v>
      </c>
      <c r="AK140" s="207">
        <v>100</v>
      </c>
    </row>
    <row r="141" spans="1:54" ht="15.75" x14ac:dyDescent="0.25">
      <c r="A141" s="205"/>
      <c r="B141" s="206" t="s">
        <v>217</v>
      </c>
      <c r="C141" s="207">
        <f>'PDB Rekap'!AW60</f>
        <v>0.99636124194898912</v>
      </c>
      <c r="D141" s="208">
        <f>'PDB Rekap'!BR60</f>
        <v>-0.80541436187839111</v>
      </c>
      <c r="E141" s="207">
        <f>'PDB Rekap'!AW17</f>
        <v>0.99055885247348385</v>
      </c>
      <c r="F141" s="207">
        <f>'PDB Rekap'!BR17</f>
        <v>-0.80662668243063251</v>
      </c>
      <c r="AG141" s="205"/>
      <c r="AH141" s="206" t="s">
        <v>217</v>
      </c>
      <c r="AI141" s="207">
        <f>'PDB Rekap'!AB60/'PDB Rekap'!$AB$61*100</f>
        <v>72.917190103002326</v>
      </c>
      <c r="AJ141" s="207">
        <f>'PDB Rekap'!AB17/'PDB Rekap'!$AB$18*100</f>
        <v>72.913944667980047</v>
      </c>
      <c r="AK141" s="207">
        <v>100</v>
      </c>
    </row>
    <row r="142" spans="1:54" ht="15.75" x14ac:dyDescent="0.25">
      <c r="A142" s="209"/>
      <c r="B142" s="210" t="s">
        <v>218</v>
      </c>
      <c r="C142" s="207">
        <f>'PDB Rekap'!AW61</f>
        <v>0.50046241180740481</v>
      </c>
      <c r="D142" s="208">
        <f>'PDB Rekap'!BR61</f>
        <v>37.141872662318264</v>
      </c>
      <c r="E142" s="207">
        <f>'PDB Rekap'!AW18</f>
        <v>0.4991615797495399</v>
      </c>
      <c r="F142" s="207">
        <f>'PDB Rekap'!BR18</f>
        <v>37.147976913550139</v>
      </c>
      <c r="AG142" s="209"/>
      <c r="AH142" s="210" t="s">
        <v>218</v>
      </c>
      <c r="AI142" s="207">
        <f>'PDB Rekap'!AB61/'PDB Rekap'!$AB$61*100</f>
        <v>100</v>
      </c>
      <c r="AJ142" s="207">
        <f>'PDB Rekap'!AB18/'PDB Rekap'!$AB$18*100</f>
        <v>100</v>
      </c>
      <c r="AK142" s="207">
        <v>100</v>
      </c>
    </row>
    <row r="143" spans="1:54" ht="15.75" x14ac:dyDescent="0.25">
      <c r="A143" s="205">
        <v>2020</v>
      </c>
      <c r="B143" s="206" t="s">
        <v>215</v>
      </c>
      <c r="C143" s="207">
        <f>'PDB Rekap'!AW62</f>
        <v>3.8011013340715607</v>
      </c>
      <c r="D143" s="208">
        <f>'PDB Rekap'!BR62</f>
        <v>-43.994595895633914</v>
      </c>
      <c r="E143" s="207">
        <f>'PDB Rekap'!AW19</f>
        <v>3.7661776945189871</v>
      </c>
      <c r="F143" s="207">
        <f>'PDB Rekap'!BR19</f>
        <v>-44.015299371430757</v>
      </c>
      <c r="AG143" s="205">
        <v>2020</v>
      </c>
      <c r="AH143" s="206" t="s">
        <v>215</v>
      </c>
      <c r="AI143" s="207">
        <f>'PDB Rekap'!AB62/'PDB Rekap'!$AB$61*100</f>
        <v>56.005404104366086</v>
      </c>
      <c r="AJ143" s="207">
        <f>'PDB Rekap'!AB19/'PDB Rekap'!$AB$18*100</f>
        <v>55.984700628569243</v>
      </c>
      <c r="AK143" s="207">
        <v>100</v>
      </c>
    </row>
    <row r="144" spans="1:54" ht="15.75" x14ac:dyDescent="0.25">
      <c r="A144" s="205"/>
      <c r="B144" s="206" t="s">
        <v>216</v>
      </c>
      <c r="C144" s="207">
        <f>'PDB Rekap'!AW63</f>
        <v>-6.9209537778280321</v>
      </c>
      <c r="D144" s="208">
        <f>'PDB Rekap'!BR63</f>
        <v>22.169823428893594</v>
      </c>
      <c r="E144" s="207">
        <f>'PDB Rekap'!AW20</f>
        <v>-6.8981065961804262</v>
      </c>
      <c r="F144" s="207">
        <f>'PDB Rekap'!BR20</f>
        <v>22.24105449464804</v>
      </c>
      <c r="AG144" s="205"/>
      <c r="AH144" s="206" t="s">
        <v>216</v>
      </c>
      <c r="AI144" s="207">
        <f>'PDB Rekap'!AB63/'PDB Rekap'!$AB$61*100</f>
        <v>68.421703304942355</v>
      </c>
      <c r="AJ144" s="207">
        <f>'PDB Rekap'!AB20/'PDB Rekap'!$AB$18*100</f>
        <v>68.436288404034897</v>
      </c>
      <c r="AK144" s="207">
        <v>100</v>
      </c>
    </row>
    <row r="145" spans="1:37" ht="15.75" x14ac:dyDescent="0.25">
      <c r="A145" s="205"/>
      <c r="B145" s="206" t="s">
        <v>217</v>
      </c>
      <c r="C145" s="207">
        <f>'PDB Rekap'!AW64</f>
        <v>9.7941074621931108</v>
      </c>
      <c r="D145" s="208">
        <f>'PDB Rekap'!BR64</f>
        <v>17.007870592311107</v>
      </c>
      <c r="E145" s="207">
        <f>'PDB Rekap'!AW21</f>
        <v>9.7596994772908658</v>
      </c>
      <c r="F145" s="207">
        <f>'PDB Rekap'!BR21</f>
        <v>16.941067978629022</v>
      </c>
      <c r="AG145" s="205"/>
      <c r="AH145" s="206" t="s">
        <v>217</v>
      </c>
      <c r="AI145" s="207">
        <f>'PDB Rekap'!AB64/'PDB Rekap'!$AB$61*100</f>
        <v>80.058778060102014</v>
      </c>
      <c r="AJ145" s="207">
        <f>'PDB Rekap'!AB21/'PDB Rekap'!$AB$18*100</f>
        <v>80.030126544613054</v>
      </c>
      <c r="AK145" s="207">
        <v>100</v>
      </c>
    </row>
    <row r="146" spans="1:37" ht="15.75" x14ac:dyDescent="0.25">
      <c r="A146" s="209"/>
      <c r="B146" s="210" t="s">
        <v>218</v>
      </c>
      <c r="C146" s="207">
        <f>'PDB Rekap'!AW65</f>
        <v>1.7945528599895795</v>
      </c>
      <c r="D146" s="207">
        <f>'PDB Rekap'!BR65</f>
        <v>27.149770864064408</v>
      </c>
      <c r="E146" s="207">
        <f>'PDB Rekap'!AW22</f>
        <v>1.7575720815030422</v>
      </c>
      <c r="F146" s="207">
        <f>'PDB Rekap'!BR22</f>
        <v>27.149083070333461</v>
      </c>
      <c r="AG146" s="209"/>
      <c r="AH146" s="210" t="s">
        <v>218</v>
      </c>
      <c r="AI146" s="207">
        <f>'PDB Rekap'!AB65/'PDB Rekap'!$AB$61*100</f>
        <v>101.79455285998958</v>
      </c>
      <c r="AJ146" s="207">
        <f>'PDB Rekap'!AB22/'PDB Rekap'!$AB$18*100</f>
        <v>101.75757208150304</v>
      </c>
      <c r="AK146" s="207">
        <v>100</v>
      </c>
    </row>
    <row r="147" spans="1:37" ht="15.75" x14ac:dyDescent="0.25">
      <c r="A147" s="205">
        <v>2021</v>
      </c>
      <c r="B147" s="206" t="s">
        <v>215</v>
      </c>
      <c r="C147" s="207">
        <f>'PDB Rekap'!AW66</f>
        <v>2.5478126587004368</v>
      </c>
      <c r="D147" s="207">
        <f>'PDB Rekap'!BR66</f>
        <v>-43.58016684970648</v>
      </c>
      <c r="E147" s="207">
        <f>'PDB Rekap'!AW23</f>
        <v>2.5788632996057714</v>
      </c>
      <c r="F147" s="207">
        <f>'PDB Rekap'!BR23</f>
        <v>-43.563443632011911</v>
      </c>
      <c r="AG147" s="205">
        <v>2021</v>
      </c>
      <c r="AH147" s="206" t="s">
        <v>215</v>
      </c>
      <c r="AI147" s="207">
        <f>'PDB Rekap'!AB66/'PDB Rekap'!$AB$61*100</f>
        <v>57.432316879693445</v>
      </c>
      <c r="AJ147" s="207">
        <f>'PDB Rekap'!AB23/'PDB Rekap'!$AB$18*100</f>
        <v>57.428469526473577</v>
      </c>
      <c r="AK147" s="207">
        <v>100</v>
      </c>
    </row>
    <row r="148" spans="1:37" ht="15.75" x14ac:dyDescent="0.25">
      <c r="A148" s="205"/>
      <c r="B148" s="206" t="s">
        <v>216</v>
      </c>
      <c r="C148" s="207">
        <f>'PDB Rekap'!AW67</f>
        <v>8.0557159693824616</v>
      </c>
      <c r="D148" s="207">
        <f>'PDB Rekap'!BR67</f>
        <v>28.731636474765054</v>
      </c>
      <c r="E148" s="207">
        <f>'PDB Rekap'!AW24</f>
        <v>8.0340336365534171</v>
      </c>
      <c r="F148" s="207">
        <f>'PDB Rekap'!BR24</f>
        <v>28.74186521711357</v>
      </c>
      <c r="AG148" s="205"/>
      <c r="AH148" s="206" t="s">
        <v>216</v>
      </c>
      <c r="AI148" s="207">
        <f>'PDB Rekap'!AB67/'PDB Rekap'!$AB$61*100</f>
        <v>73.933561384602086</v>
      </c>
      <c r="AJ148" s="207">
        <f>'PDB Rekap'!AB24/'PDB Rekap'!$AB$18*100</f>
        <v>73.934482834023754</v>
      </c>
      <c r="AK148" s="207">
        <v>100</v>
      </c>
    </row>
    <row r="149" spans="1:37" ht="15.75" x14ac:dyDescent="0.25">
      <c r="A149" s="205"/>
      <c r="B149" s="206" t="s">
        <v>217</v>
      </c>
      <c r="C149" s="207">
        <f>'PDB Rekap'!AW68</f>
        <v>0.61643279626937897</v>
      </c>
      <c r="D149" s="207">
        <f>'PDB Rekap'!BR68</f>
        <v>8.9522608079493295</v>
      </c>
      <c r="E149" s="207">
        <f>'PDB Rekap'!AW25</f>
        <v>0.65708478935111714</v>
      </c>
      <c r="F149" s="207">
        <f>'PDB Rekap'!BR25</f>
        <v>8.9559150821100388</v>
      </c>
      <c r="AG149" s="205"/>
      <c r="AH149" s="206" t="s">
        <v>217</v>
      </c>
      <c r="AI149" s="207">
        <f>'PDB Rekap'!AB68/'PDB Rekap'!$AB$61*100</f>
        <v>80.552286624356981</v>
      </c>
      <c r="AJ149" s="207">
        <f>'PDB Rekap'!AB25/'PDB Rekap'!$AB$18*100</f>
        <v>80.555992333036158</v>
      </c>
      <c r="AK149" s="207">
        <v>100</v>
      </c>
    </row>
    <row r="150" spans="1:37" ht="15.75" x14ac:dyDescent="0.25">
      <c r="A150" s="209"/>
      <c r="B150" s="210" t="s">
        <v>218</v>
      </c>
      <c r="C150" s="207">
        <f>'PDB Rekap'!AW69</f>
        <v>5.2470366923269722</v>
      </c>
      <c r="D150" s="207">
        <f>'PDB Rekap'!BR69</f>
        <v>33.001501123058432</v>
      </c>
      <c r="E150" s="207">
        <f>'PDB Rekap'!AW26</f>
        <v>7.6599999999999966</v>
      </c>
      <c r="F150" s="207">
        <f>'PDB Rekap'!BR26</f>
        <v>35.995099719004543</v>
      </c>
      <c r="AG150" s="209"/>
      <c r="AH150" s="210" t="s">
        <v>218</v>
      </c>
      <c r="AI150" s="207">
        <f>'PDB Rekap'!AB69/'PDB Rekap'!$AB$61*100</f>
        <v>107.13575039934339</v>
      </c>
      <c r="AJ150" s="207">
        <f>'PDB Rekap'!AB26/'PDB Rekap'!$AB$18*100</f>
        <v>109.55220210294615</v>
      </c>
      <c r="AK150" s="207">
        <v>100</v>
      </c>
    </row>
    <row r="151" spans="1:37" ht="15.75" x14ac:dyDescent="0.25">
      <c r="A151" s="205">
        <v>2022</v>
      </c>
      <c r="B151" s="206" t="s">
        <v>215</v>
      </c>
      <c r="C151" s="207">
        <f>'PDB Rekap'!AW70</f>
        <v>1.75</v>
      </c>
      <c r="D151" s="207">
        <f>'PDB Rekap'!BR70</f>
        <v>-45.454825109951123</v>
      </c>
      <c r="E151" s="207">
        <f>'PDB Rekap'!AW27</f>
        <v>2.0300000000000011</v>
      </c>
      <c r="F151" s="207">
        <f>'PDB Rekap'!BR27</f>
        <v>-46.514751567659076</v>
      </c>
      <c r="AG151" s="205">
        <v>2022</v>
      </c>
      <c r="AH151" s="206" t="s">
        <v>215</v>
      </c>
      <c r="AI151" s="207">
        <f>'PDB Rekap'!AB70/'PDB Rekap'!$AB$61*100</f>
        <v>58.437382425088082</v>
      </c>
      <c r="AJ151" s="207">
        <f>'PDB Rekap'!AB27/'PDB Rekap'!$AB$18*100</f>
        <v>58.59426745786098</v>
      </c>
      <c r="AK151" s="207">
        <v>100</v>
      </c>
    </row>
    <row r="152" spans="1:37" ht="15.75" x14ac:dyDescent="0.25">
      <c r="A152" s="205"/>
      <c r="B152" s="206" t="s">
        <v>216</v>
      </c>
      <c r="C152" s="207">
        <f>'PDB Rekap'!AW71</f>
        <v>6.0100000000000051</v>
      </c>
      <c r="D152" s="207">
        <f>'PDB Rekap'!BR71</f>
        <v>34.121285333561104</v>
      </c>
      <c r="E152" s="207">
        <f>'PDB Rekap'!AW28</f>
        <v>6.289999999999992</v>
      </c>
      <c r="F152" s="207">
        <f>'PDB Rekap'!BR28</f>
        <v>34.117150386425607</v>
      </c>
      <c r="AG152" s="205"/>
      <c r="AH152" s="206" t="s">
        <v>216</v>
      </c>
      <c r="AI152" s="207">
        <f>'PDB Rekap'!AB71/'PDB Rekap'!$AB$61*100</f>
        <v>78.376968423816678</v>
      </c>
      <c r="AJ152" s="207">
        <f>'PDB Rekap'!AB28/'PDB Rekap'!$AB$18*100</f>
        <v>78.584961804283864</v>
      </c>
      <c r="AK152" s="207">
        <v>100</v>
      </c>
    </row>
    <row r="153" spans="1:37" ht="15.75" x14ac:dyDescent="0.25">
      <c r="A153" s="205"/>
      <c r="B153" s="206" t="s">
        <v>217</v>
      </c>
      <c r="C153" s="207">
        <f>'PDB Rekap'!AW72</f>
        <v>1.5500000000000114</v>
      </c>
      <c r="D153" s="207">
        <f>'PDB Rekap'!BR72</f>
        <v>4.3684754744576395</v>
      </c>
      <c r="E153" s="207">
        <f>'PDB Rekap'!AW29</f>
        <v>1.730000000000004</v>
      </c>
      <c r="F153" s="207">
        <f>'PDB Rekap'!BR29</f>
        <v>4.2815433371253562</v>
      </c>
      <c r="AG153" s="205"/>
      <c r="AH153" s="206" t="s">
        <v>217</v>
      </c>
      <c r="AI153" s="207">
        <f>'PDB Rekap'!AB72/'PDB Rekap'!$AB$61*100</f>
        <v>81.800847067034525</v>
      </c>
      <c r="AJ153" s="207">
        <f>'PDB Rekap'!AB29/'PDB Rekap'!$AB$18*100</f>
        <v>81.949611000397681</v>
      </c>
      <c r="AK153" s="207">
        <v>100</v>
      </c>
    </row>
    <row r="154" spans="1:37" ht="15.75" x14ac:dyDescent="0.25">
      <c r="A154" s="209"/>
      <c r="B154" s="210" t="s">
        <v>218</v>
      </c>
      <c r="C154" s="207">
        <f>'PDB Rekap'!AW73</f>
        <v>3.8499999999999943</v>
      </c>
      <c r="D154" s="207">
        <f>'PDB Rekap'!BR73</f>
        <v>36.01384432919366</v>
      </c>
      <c r="E154" s="207">
        <f>'PDB Rekap'!AW30</f>
        <v>3.9300000000000068</v>
      </c>
      <c r="F154" s="207">
        <f>'PDB Rekap'!BR30</f>
        <v>38.936112393552975</v>
      </c>
      <c r="AG154" s="209"/>
      <c r="AH154" s="210" t="s">
        <v>218</v>
      </c>
      <c r="AI154" s="207">
        <f>'PDB Rekap'!AB73/'PDB Rekap'!$AB$61*100</f>
        <v>111.26047678971811</v>
      </c>
      <c r="AJ154" s="207">
        <f>'PDB Rekap'!AB30/'PDB Rekap'!$AB$18*100</f>
        <v>113.85760364559196</v>
      </c>
      <c r="AK154" s="207">
        <v>100</v>
      </c>
    </row>
    <row r="155" spans="1:37" ht="15.75" x14ac:dyDescent="0.25">
      <c r="A155" s="205">
        <v>2023</v>
      </c>
      <c r="B155" s="206" t="s">
        <v>215</v>
      </c>
      <c r="C155" s="207">
        <f>'PDB Rekap'!AW74</f>
        <v>3.9300000000000068</v>
      </c>
      <c r="D155" s="207">
        <f>'PDB Rekap'!BR74</f>
        <v>-45.412806679607321</v>
      </c>
      <c r="E155" s="207">
        <f>'PDB Rekap'!AW31</f>
        <v>3.9900000000000091</v>
      </c>
      <c r="F155" s="207">
        <f>'PDB Rekap'!BR31</f>
        <v>-46.483873910525034</v>
      </c>
      <c r="AG155" s="205">
        <v>2023</v>
      </c>
      <c r="AH155" s="206" t="s">
        <v>215</v>
      </c>
      <c r="AI155" s="207">
        <f>'PDB Rekap'!AB74/'PDB Rekap'!$AB$61*100</f>
        <v>60.733971554394053</v>
      </c>
      <c r="AJ155" s="207">
        <f>'PDB Rekap'!AB31/'PDB Rekap'!$AB$18*100</f>
        <v>60.932178729429644</v>
      </c>
      <c r="AK155" s="207">
        <v>100</v>
      </c>
    </row>
    <row r="156" spans="1:37" ht="15.75" x14ac:dyDescent="0.25">
      <c r="A156" s="205"/>
      <c r="B156" s="206" t="s">
        <v>216</v>
      </c>
      <c r="C156" s="207">
        <f>'PDB Rekap'!AW75</f>
        <v>3.0799999999999983</v>
      </c>
      <c r="D156" s="207">
        <f>'PDB Rekap'!BR75</f>
        <v>33.024363438694053</v>
      </c>
      <c r="E156" s="207">
        <f>'PDB Rekap'!AW32</f>
        <v>3.1200000000000045</v>
      </c>
      <c r="F156" s="207">
        <f>'PDB Rekap'!BR32</f>
        <v>32.995100950554928</v>
      </c>
      <c r="AG156" s="205"/>
      <c r="AH156" s="206" t="s">
        <v>216</v>
      </c>
      <c r="AI156" s="207">
        <f>'PDB Rekap'!AB75/'PDB Rekap'!$AB$61*100</f>
        <v>80.790979051270213</v>
      </c>
      <c r="AJ156" s="207">
        <f>'PDB Rekap'!AB32/'PDB Rekap'!$AB$18*100</f>
        <v>81.036812612577506</v>
      </c>
      <c r="AK156" s="207">
        <v>100</v>
      </c>
    </row>
    <row r="157" spans="1:37" ht="15.75" x14ac:dyDescent="0.25">
      <c r="A157" s="205"/>
      <c r="B157" s="206" t="s">
        <v>217</v>
      </c>
      <c r="C157" s="207">
        <f>'PDB Rekap'!AW76</f>
        <v>2.0799999999999983</v>
      </c>
      <c r="D157" s="207">
        <f>'PDB Rekap'!BR76</f>
        <v>3.3559757123849323</v>
      </c>
      <c r="E157" s="207">
        <f>'PDB Rekap'!AW33</f>
        <v>2.0999999999999943</v>
      </c>
      <c r="F157" s="207">
        <f>'PDB Rekap'!BR33</f>
        <v>3.2500540605168595</v>
      </c>
      <c r="AG157" s="205"/>
      <c r="AH157" s="206" t="s">
        <v>217</v>
      </c>
      <c r="AI157" s="207">
        <f>'PDB Rekap'!AB76/'PDB Rekap'!$AB$61*100</f>
        <v>83.502304686028836</v>
      </c>
      <c r="AJ157" s="207">
        <f>'PDB Rekap'!AB33/'PDB Rekap'!$AB$18*100</f>
        <v>83.670552831406027</v>
      </c>
      <c r="AK157" s="207">
        <v>100</v>
      </c>
    </row>
    <row r="158" spans="1:37" ht="15.75" x14ac:dyDescent="0.25">
      <c r="A158" s="209"/>
      <c r="B158" s="210" t="s">
        <v>218</v>
      </c>
      <c r="C158" s="207">
        <f>'PDB Rekap'!AW77</f>
        <v>1.4000000000000057</v>
      </c>
      <c r="D158" s="207">
        <f>'PDB Rekap'!BR77</f>
        <v>35.107795993144947</v>
      </c>
      <c r="E158" s="207">
        <f>'PDB Rekap'!AW34</f>
        <v>1.4099999999999966</v>
      </c>
      <c r="F158" s="207">
        <f>'PDB Rekap'!BR34</f>
        <v>37.997170987563237</v>
      </c>
      <c r="AG158" s="209"/>
      <c r="AH158" s="210" t="s">
        <v>218</v>
      </c>
      <c r="AI158" s="207">
        <f>'PDB Rekap'!AB77/'PDB Rekap'!$AB$61*100</f>
        <v>112.81812346477417</v>
      </c>
      <c r="AJ158" s="207">
        <f>'PDB Rekap'!AB34/'PDB Rekap'!$AB$18*100</f>
        <v>115.46299585699479</v>
      </c>
      <c r="AK158" s="207">
        <v>100</v>
      </c>
    </row>
    <row r="161" spans="1:54" x14ac:dyDescent="0.25">
      <c r="A161" s="203"/>
      <c r="B161" s="203"/>
      <c r="C161" s="392" t="s">
        <v>222</v>
      </c>
      <c r="D161" s="393"/>
      <c r="E161" s="393"/>
      <c r="F161" s="394"/>
      <c r="AI161" s="392" t="s">
        <v>222</v>
      </c>
      <c r="AJ161" s="393"/>
      <c r="AK161" s="393"/>
      <c r="AX161" t="s">
        <v>308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25">
      <c r="A162" s="211"/>
      <c r="B162" s="212"/>
      <c r="C162" s="204" t="str">
        <f>C130</f>
        <v>YoY-Track Feb</v>
      </c>
      <c r="D162" s="204" t="str">
        <f>D130</f>
        <v>QtQ-Track Feb</v>
      </c>
      <c r="E162" s="204" t="str">
        <f>E130</f>
        <v>YoY-Base Jan</v>
      </c>
      <c r="F162" s="204" t="str">
        <f>F130</f>
        <v>QtQ-Base Jan</v>
      </c>
      <c r="AG162" s="213"/>
      <c r="AH162" s="213"/>
      <c r="AI162" s="204" t="str">
        <f>AI130</f>
        <v>Indeks Track Feb</v>
      </c>
      <c r="AJ162" s="204" t="str">
        <f>AJ130</f>
        <v>Indeks Base Jan</v>
      </c>
      <c r="AK162" s="214" t="s">
        <v>227</v>
      </c>
      <c r="AW162" t="s">
        <v>215</v>
      </c>
      <c r="AX162" s="103">
        <f>AVERAGE(D163,D167,D171)</f>
        <v>-5.4002595434363529</v>
      </c>
      <c r="AY162" s="103">
        <f>D175</f>
        <v>-8.0161685554639064</v>
      </c>
      <c r="AZ162" s="103">
        <f>D179</f>
        <v>-2.1806229438649751</v>
      </c>
      <c r="BA162" s="103">
        <f>D183</f>
        <v>-2.5483590053383551</v>
      </c>
      <c r="BB162" s="103">
        <f>D187</f>
        <v>-1.8532486664555137</v>
      </c>
    </row>
    <row r="163" spans="1:54" ht="15.75" x14ac:dyDescent="0.25">
      <c r="A163" s="205">
        <v>2017</v>
      </c>
      <c r="B163" s="206" t="s">
        <v>215</v>
      </c>
      <c r="C163" s="207">
        <f>'PDB Rekap'!BJ50</f>
        <v>4.7690163866377162</v>
      </c>
      <c r="D163" s="208">
        <f>'PDB Rekap'!CE50</f>
        <v>-5.4543508202723956</v>
      </c>
      <c r="E163" s="207">
        <f>'PDB Rekap'!BJ7</f>
        <v>4.7690163866378015</v>
      </c>
      <c r="F163" s="207">
        <f>'PDB Rekap'!CE7</f>
        <v>-5.454350820272353</v>
      </c>
      <c r="AG163" s="205">
        <v>2017</v>
      </c>
      <c r="AH163" s="206" t="s">
        <v>215</v>
      </c>
      <c r="AI163" s="207">
        <f>'PDB Rekap'!AO50/'PDB Rekap'!$AO$61*100</f>
        <v>79.793593340840772</v>
      </c>
      <c r="AJ163" s="207">
        <f>'PDB Rekap'!AO7/'PDB Rekap'!$AO$18*100</f>
        <v>79.793593340840786</v>
      </c>
      <c r="AK163" s="207">
        <v>100</v>
      </c>
      <c r="AW163" t="s">
        <v>216</v>
      </c>
      <c r="AX163" s="103">
        <f>AVERAGE(D164,D168,D172)</f>
        <v>1.4546699980053717</v>
      </c>
      <c r="AY163" s="103">
        <f>D176</f>
        <v>-9.7131328415306086</v>
      </c>
      <c r="AZ163" s="103">
        <f>D180</f>
        <v>-2.7169131238042752</v>
      </c>
      <c r="BA163" s="103">
        <f t="shared" ref="BA163:BA165" si="5">D184</f>
        <v>-1.8976907057123782</v>
      </c>
      <c r="BB163" s="103">
        <f>D188</f>
        <v>-1.5618983490903133</v>
      </c>
    </row>
    <row r="164" spans="1:54" ht="15.75" x14ac:dyDescent="0.25">
      <c r="A164" s="205"/>
      <c r="B164" s="206" t="s">
        <v>216</v>
      </c>
      <c r="C164" s="207">
        <f>'PDB Rekap'!BJ51</f>
        <v>5.3445162778683653</v>
      </c>
      <c r="D164" s="208">
        <f>'PDB Rekap'!CE51</f>
        <v>2.9506728796856834</v>
      </c>
      <c r="E164" s="207">
        <f>'PDB Rekap'!BJ8</f>
        <v>5.3445162778670294</v>
      </c>
      <c r="F164" s="207">
        <f>'PDB Rekap'!CE8</f>
        <v>2.9506728796843191</v>
      </c>
      <c r="AG164" s="205"/>
      <c r="AH164" s="206" t="s">
        <v>216</v>
      </c>
      <c r="AI164" s="207">
        <f>'PDB Rekap'!AO51/'PDB Rekap'!$AO$61*100</f>
        <v>82.148041259275644</v>
      </c>
      <c r="AJ164" s="207">
        <f>'PDB Rekap'!AO8/'PDB Rekap'!$AO$18*100</f>
        <v>82.148041259274564</v>
      </c>
      <c r="AK164" s="207">
        <v>100</v>
      </c>
      <c r="AW164" t="s">
        <v>217</v>
      </c>
      <c r="AX164" s="103">
        <f>AVERAGE(D165,D169,D173)</f>
        <v>5.844381238285588</v>
      </c>
      <c r="AY164" s="103">
        <f>D177</f>
        <v>8.402619758625633</v>
      </c>
      <c r="AZ164" s="103">
        <f>D181</f>
        <v>4.6130426869964083</v>
      </c>
      <c r="BA164" s="103">
        <f t="shared" si="5"/>
        <v>6.2078282573552173</v>
      </c>
      <c r="BB164" s="103">
        <f>D189</f>
        <v>6.4965565853808442</v>
      </c>
    </row>
    <row r="165" spans="1:54" ht="15.75" x14ac:dyDescent="0.25">
      <c r="A165" s="205"/>
      <c r="B165" s="206" t="s">
        <v>217</v>
      </c>
      <c r="C165" s="207">
        <f>'PDB Rekap'!BJ52</f>
        <v>7.0816688431385444</v>
      </c>
      <c r="D165" s="208">
        <f>'PDB Rekap'!CE52</f>
        <v>5.2231048172482133</v>
      </c>
      <c r="E165" s="207">
        <f>'PDB Rekap'!BJ9</f>
        <v>7.081668843138587</v>
      </c>
      <c r="F165" s="207">
        <f>'PDB Rekap'!CE9</f>
        <v>5.2231048172495633</v>
      </c>
      <c r="AG165" s="205"/>
      <c r="AH165" s="206" t="s">
        <v>217</v>
      </c>
      <c r="AI165" s="207">
        <f>'PDB Rekap'!AO52/'PDB Rekap'!$AO$61*100</f>
        <v>86.438719559563935</v>
      </c>
      <c r="AJ165" s="207">
        <f>'PDB Rekap'!AO9/'PDB Rekap'!$AO$18*100</f>
        <v>86.438719559563893</v>
      </c>
      <c r="AK165" s="207">
        <v>100</v>
      </c>
      <c r="AW165" t="s">
        <v>218</v>
      </c>
      <c r="AX165" s="103">
        <f>AVERAGE(D166,D170,D174)</f>
        <v>4.1750190729030932</v>
      </c>
      <c r="AY165" s="103">
        <f>D178</f>
        <v>4.2288157273216171</v>
      </c>
      <c r="AZ165" s="103">
        <f>D182</f>
        <v>4.9604237197654868</v>
      </c>
      <c r="BA165" s="103">
        <f t="shared" si="5"/>
        <v>5.3787606513127457</v>
      </c>
      <c r="BB165" s="103">
        <f>D190</f>
        <v>5.1114492898495882</v>
      </c>
    </row>
    <row r="166" spans="1:54" ht="15.75" x14ac:dyDescent="0.25">
      <c r="A166" s="209"/>
      <c r="B166" s="210" t="s">
        <v>218</v>
      </c>
      <c r="C166" s="207">
        <f>'PDB Rekap'!BJ53</f>
        <v>7.2644008639507547</v>
      </c>
      <c r="D166" s="208">
        <f>'PDB Rekap'!CE53</f>
        <v>4.7306409107471694</v>
      </c>
      <c r="E166" s="207">
        <f>'PDB Rekap'!BJ10</f>
        <v>7.2644008639507263</v>
      </c>
      <c r="F166" s="207">
        <f>'PDB Rekap'!CE10</f>
        <v>4.7306409107471552</v>
      </c>
      <c r="AG166" s="209"/>
      <c r="AH166" s="210" t="s">
        <v>218</v>
      </c>
      <c r="AI166" s="207">
        <f>'PDB Rekap'!AO53/'PDB Rekap'!$AO$61*100</f>
        <v>90.527824989774686</v>
      </c>
      <c r="AJ166" s="207">
        <f>'PDB Rekap'!AO10/'PDB Rekap'!$AO$18*100</f>
        <v>90.527824989774615</v>
      </c>
      <c r="AK166" s="207">
        <v>100</v>
      </c>
    </row>
    <row r="167" spans="1:54" ht="15.75" x14ac:dyDescent="0.25">
      <c r="A167" s="205">
        <v>2018</v>
      </c>
      <c r="B167" s="206" t="s">
        <v>215</v>
      </c>
      <c r="C167" s="207">
        <f>'PDB Rekap'!BJ54</f>
        <v>7.9205281446509161</v>
      </c>
      <c r="D167" s="208">
        <f>'PDB Rekap'!CE54</f>
        <v>-4.8760230694185935</v>
      </c>
      <c r="E167" s="207">
        <f>'PDB Rekap'!BJ11</f>
        <v>7.9205281446508735</v>
      </c>
      <c r="F167" s="207">
        <f>'PDB Rekap'!CE11</f>
        <v>-4.8760230694185651</v>
      </c>
      <c r="AG167" s="205">
        <v>2018</v>
      </c>
      <c r="AH167" s="206" t="s">
        <v>215</v>
      </c>
      <c r="AI167" s="207">
        <f>'PDB Rekap'!AO54/'PDB Rekap'!$AO$61*100</f>
        <v>86.113667359030373</v>
      </c>
      <c r="AJ167" s="207">
        <f>'PDB Rekap'!AO11/'PDB Rekap'!$AO$18*100</f>
        <v>86.113667359030345</v>
      </c>
      <c r="AK167" s="207">
        <v>100</v>
      </c>
    </row>
    <row r="168" spans="1:54" ht="15.75" x14ac:dyDescent="0.25">
      <c r="A168" s="205"/>
      <c r="B168" s="206" t="s">
        <v>216</v>
      </c>
      <c r="C168" s="207">
        <f>'PDB Rekap'!BJ55</f>
        <v>5.8060578605797701</v>
      </c>
      <c r="D168" s="208">
        <f>'PDB Rekap'!CE55</f>
        <v>0.9335762042742175</v>
      </c>
      <c r="E168" s="207">
        <f>'PDB Rekap'!BJ12</f>
        <v>5.8060578605810775</v>
      </c>
      <c r="F168" s="207">
        <f>'PDB Rekap'!CE12</f>
        <v>0.93357620427418908</v>
      </c>
      <c r="AG168" s="205"/>
      <c r="AH168" s="206" t="s">
        <v>216</v>
      </c>
      <c r="AI168" s="207">
        <f>'PDB Rekap'!AO55/'PDB Rekap'!$AO$61*100</f>
        <v>86.917604066122138</v>
      </c>
      <c r="AJ168" s="207">
        <f>'PDB Rekap'!AO12/'PDB Rekap'!$AO$18*100</f>
        <v>86.917604066122081</v>
      </c>
      <c r="AK168" s="207">
        <v>100</v>
      </c>
    </row>
    <row r="169" spans="1:54" ht="15.75" x14ac:dyDescent="0.25">
      <c r="A169" s="205"/>
      <c r="B169" s="206" t="s">
        <v>217</v>
      </c>
      <c r="C169" s="207">
        <f>'PDB Rekap'!BJ56</f>
        <v>6.9185444026265088</v>
      </c>
      <c r="D169" s="208">
        <f>'PDB Rekap'!CE56</f>
        <v>6.3294619615225969</v>
      </c>
      <c r="E169" s="207">
        <f>'PDB Rekap'!BJ13</f>
        <v>6.9185444026277594</v>
      </c>
      <c r="F169" s="207">
        <f>'PDB Rekap'!CE13</f>
        <v>6.3294619615238901</v>
      </c>
      <c r="AG169" s="205"/>
      <c r="AH169" s="206" t="s">
        <v>217</v>
      </c>
      <c r="AI169" s="207">
        <f>'PDB Rekap'!AO56/'PDB Rekap'!$AO$61*100</f>
        <v>92.419020753354161</v>
      </c>
      <c r="AJ169" s="207">
        <f>'PDB Rekap'!AO13/'PDB Rekap'!$AO$18*100</f>
        <v>92.419020753355213</v>
      </c>
      <c r="AK169" s="207">
        <v>100</v>
      </c>
    </row>
    <row r="170" spans="1:54" ht="15.75" x14ac:dyDescent="0.25">
      <c r="A170" s="209"/>
      <c r="B170" s="210" t="s">
        <v>218</v>
      </c>
      <c r="C170" s="207">
        <f>'PDB Rekap'!BJ57</f>
        <v>6.1362900417538668</v>
      </c>
      <c r="D170" s="208">
        <f>'PDB Rekap'!CE57</f>
        <v>3.964394035360371</v>
      </c>
      <c r="E170" s="207">
        <f>'PDB Rekap'!BJ14</f>
        <v>6.1362900417538953</v>
      </c>
      <c r="F170" s="207">
        <f>'PDB Rekap'!CE14</f>
        <v>3.9643940353591347</v>
      </c>
      <c r="AG170" s="209"/>
      <c r="AH170" s="210" t="s">
        <v>218</v>
      </c>
      <c r="AI170" s="207">
        <f>'PDB Rekap'!AO57/'PDB Rekap'!$AO$61*100</f>
        <v>96.082874899638597</v>
      </c>
      <c r="AJ170" s="207">
        <f>'PDB Rekap'!AO14/'PDB Rekap'!$AO$18*100</f>
        <v>96.082874899638554</v>
      </c>
      <c r="AK170" s="207">
        <v>100</v>
      </c>
    </row>
    <row r="171" spans="1:54" ht="15.75" x14ac:dyDescent="0.25">
      <c r="A171" s="205">
        <v>2019</v>
      </c>
      <c r="B171" s="206" t="s">
        <v>215</v>
      </c>
      <c r="C171" s="207">
        <f>'PDB Rekap'!BJ58</f>
        <v>5.0267907874948605</v>
      </c>
      <c r="D171" s="208">
        <f>'PDB Rekap'!CE58</f>
        <v>-5.8704047406180706</v>
      </c>
      <c r="E171" s="207">
        <f>'PDB Rekap'!BJ15</f>
        <v>5.0267907874948179</v>
      </c>
      <c r="F171" s="207">
        <f>'PDB Rekap'!CE15</f>
        <v>-5.8704047406180848</v>
      </c>
      <c r="AG171" s="205">
        <v>2019</v>
      </c>
      <c r="AH171" s="206" t="s">
        <v>215</v>
      </c>
      <c r="AI171" s="207">
        <f>'PDB Rekap'!AO58/'PDB Rekap'!$AO$61*100</f>
        <v>90.442421256608085</v>
      </c>
      <c r="AJ171" s="207">
        <f>'PDB Rekap'!AO15/'PDB Rekap'!$AO$18*100</f>
        <v>90.442421256608014</v>
      </c>
      <c r="AK171" s="207">
        <v>100</v>
      </c>
    </row>
    <row r="172" spans="1:54" ht="15.75" x14ac:dyDescent="0.25">
      <c r="A172" s="205"/>
      <c r="B172" s="206" t="s">
        <v>216</v>
      </c>
      <c r="C172" s="207">
        <f>'PDB Rekap'!BJ59</f>
        <v>4.5545716731583354</v>
      </c>
      <c r="D172" s="208">
        <f>'PDB Rekap'!CE59</f>
        <v>0.47976091005621413</v>
      </c>
      <c r="E172" s="207">
        <f>'PDB Rekap'!BJ16</f>
        <v>4.5545716731584065</v>
      </c>
      <c r="F172" s="207">
        <f>'PDB Rekap'!CE16</f>
        <v>0.47976091005628518</v>
      </c>
      <c r="AG172" s="205"/>
      <c r="AH172" s="206" t="s">
        <v>216</v>
      </c>
      <c r="AI172" s="207">
        <f>'PDB Rekap'!AO59/'PDB Rekap'!$AO$61*100</f>
        <v>90.876328639905651</v>
      </c>
      <c r="AJ172" s="207">
        <f>'PDB Rekap'!AO16/'PDB Rekap'!$AO$18*100</f>
        <v>90.876328639905651</v>
      </c>
      <c r="AK172" s="207">
        <v>100</v>
      </c>
    </row>
    <row r="173" spans="1:54" ht="15.75" x14ac:dyDescent="0.25">
      <c r="A173" s="205"/>
      <c r="B173" s="206" t="s">
        <v>217</v>
      </c>
      <c r="C173" s="207">
        <f>'PDB Rekap'!BJ60</f>
        <v>4.2115103642343001</v>
      </c>
      <c r="D173" s="208">
        <f>'PDB Rekap'!CE60</f>
        <v>5.9805769360859529</v>
      </c>
      <c r="E173" s="207">
        <f>'PDB Rekap'!BJ17</f>
        <v>4.2115103642330212</v>
      </c>
      <c r="F173" s="207">
        <f>'PDB Rekap'!CE17</f>
        <v>5.9805769360858392</v>
      </c>
      <c r="AG173" s="205"/>
      <c r="AH173" s="206" t="s">
        <v>217</v>
      </c>
      <c r="AI173" s="207">
        <f>'PDB Rekap'!AO60/'PDB Rekap'!$AO$61*100</f>
        <v>96.311257390905539</v>
      </c>
      <c r="AJ173" s="207">
        <f>'PDB Rekap'!AO17/'PDB Rekap'!$AO$18*100</f>
        <v>96.311257390905439</v>
      </c>
      <c r="AK173" s="207">
        <v>100</v>
      </c>
    </row>
    <row r="174" spans="1:54" ht="15.75" x14ac:dyDescent="0.25">
      <c r="A174" s="209"/>
      <c r="B174" s="210" t="s">
        <v>218</v>
      </c>
      <c r="C174" s="207">
        <f>'PDB Rekap'!BJ61</f>
        <v>4.0768192088891624</v>
      </c>
      <c r="D174" s="208">
        <f>'PDB Rekap'!CE61</f>
        <v>3.8300222726017381</v>
      </c>
      <c r="E174" s="207">
        <f>'PDB Rekap'!BJ18</f>
        <v>4.076819208889205</v>
      </c>
      <c r="F174" s="207">
        <f>'PDB Rekap'!CE18</f>
        <v>3.8300222726018518</v>
      </c>
      <c r="AG174" s="209"/>
      <c r="AH174" s="210" t="s">
        <v>218</v>
      </c>
      <c r="AI174" s="207">
        <f>'PDB Rekap'!AO61/'PDB Rekap'!$AO$61*100</f>
        <v>100</v>
      </c>
      <c r="AJ174" s="207">
        <f>'PDB Rekap'!AO18/'PDB Rekap'!$AO$18*100</f>
        <v>100</v>
      </c>
      <c r="AK174" s="207">
        <v>100</v>
      </c>
    </row>
    <row r="175" spans="1:54" ht="15.75" x14ac:dyDescent="0.25">
      <c r="A175" s="205">
        <v>2020</v>
      </c>
      <c r="B175" s="206" t="s">
        <v>215</v>
      </c>
      <c r="C175" s="207">
        <f>'PDB Rekap'!BJ62</f>
        <v>1.7043000027107098</v>
      </c>
      <c r="D175" s="208">
        <f>'PDB Rekap'!CE62</f>
        <v>-8.0161685554639064</v>
      </c>
      <c r="E175" s="207">
        <f>'PDB Rekap'!BJ19</f>
        <v>1.7031401066075063</v>
      </c>
      <c r="F175" s="207">
        <f>'PDB Rekap'!CE19</f>
        <v>-8.0172175935837799</v>
      </c>
      <c r="AG175" s="205">
        <v>2020</v>
      </c>
      <c r="AH175" s="206" t="s">
        <v>215</v>
      </c>
      <c r="AI175" s="207">
        <f>'PDB Rekap'!AO62/'PDB Rekap'!$AO$61*100</f>
        <v>91.983831444536094</v>
      </c>
      <c r="AJ175" s="207">
        <f>'PDB Rekap'!AO19/'PDB Rekap'!$AO$18*100</f>
        <v>91.98278240641622</v>
      </c>
      <c r="AK175" s="207">
        <v>100</v>
      </c>
    </row>
    <row r="176" spans="1:54" ht="15.75" x14ac:dyDescent="0.25">
      <c r="A176" s="205"/>
      <c r="B176" s="206" t="s">
        <v>216</v>
      </c>
      <c r="C176" s="207">
        <f>'PDB Rekap'!BJ63</f>
        <v>-8.6128137584884428</v>
      </c>
      <c r="D176" s="208">
        <f>'PDB Rekap'!CE63</f>
        <v>-9.7131328415306086</v>
      </c>
      <c r="E176" s="207">
        <f>'PDB Rekap'!BJ20</f>
        <v>-8.6131262689708734</v>
      </c>
      <c r="F176" s="207">
        <f>'PDB Rekap'!CE20</f>
        <v>-9.7124118961717869</v>
      </c>
      <c r="AG176" s="205"/>
      <c r="AH176" s="206" t="s">
        <v>216</v>
      </c>
      <c r="AI176" s="207">
        <f>'PDB Rekap'!AO63/'PDB Rekap'!$AO$61*100</f>
        <v>83.049319703598698</v>
      </c>
      <c r="AJ176" s="207">
        <f>'PDB Rekap'!AO20/'PDB Rekap'!$AO$18*100</f>
        <v>83.049035705545634</v>
      </c>
      <c r="AK176" s="207">
        <v>100</v>
      </c>
    </row>
    <row r="177" spans="1:37" ht="15.75" x14ac:dyDescent="0.25">
      <c r="A177" s="205"/>
      <c r="B177" s="206" t="s">
        <v>217</v>
      </c>
      <c r="C177" s="207">
        <f>'PDB Rekap'!BJ64</f>
        <v>-6.5242831530942169</v>
      </c>
      <c r="D177" s="208">
        <f>'PDB Rekap'!CE64</f>
        <v>8.402619758625633</v>
      </c>
      <c r="E177" s="207">
        <f>'PDB Rekap'!BJ21</f>
        <v>-6.4797559579280914</v>
      </c>
      <c r="F177" s="207">
        <f>'PDB Rekap'!CE21</f>
        <v>8.4546282648147297</v>
      </c>
      <c r="AG177" s="205"/>
      <c r="AH177" s="206" t="s">
        <v>217</v>
      </c>
      <c r="AI177" s="207">
        <f>'PDB Rekap'!AO64/'PDB Rekap'!$AO$61*100</f>
        <v>90.027638250417468</v>
      </c>
      <c r="AJ177" s="207">
        <f>'PDB Rekap'!AO21/'PDB Rekap'!$AO$18*100</f>
        <v>90.070522951962772</v>
      </c>
      <c r="AK177" s="207">
        <v>100</v>
      </c>
    </row>
    <row r="178" spans="1:37" ht="15.75" x14ac:dyDescent="0.25">
      <c r="A178" s="209"/>
      <c r="B178" s="210" t="s">
        <v>218</v>
      </c>
      <c r="C178" s="207">
        <f>'PDB Rekap'!BJ65</f>
        <v>-6.1652588243126729</v>
      </c>
      <c r="D178" s="207">
        <f>'PDB Rekap'!CE65</f>
        <v>4.2288157273216171</v>
      </c>
      <c r="E178" s="207">
        <f>'PDB Rekap'!BJ22</f>
        <v>-6.151956680425144</v>
      </c>
      <c r="F178" s="207">
        <f>'PDB Rekap'!CE22</f>
        <v>4.193958515847342</v>
      </c>
      <c r="AG178" s="209"/>
      <c r="AH178" s="210" t="s">
        <v>218</v>
      </c>
      <c r="AI178" s="207">
        <f>'PDB Rekap'!AO65/'PDB Rekap'!$AO$61*100</f>
        <v>93.834741175687327</v>
      </c>
      <c r="AJ178" s="207">
        <f>'PDB Rekap'!AO22/'PDB Rekap'!$AO$18*100</f>
        <v>93.848043319574856</v>
      </c>
      <c r="AK178" s="207">
        <v>100</v>
      </c>
    </row>
    <row r="179" spans="1:37" ht="15.75" x14ac:dyDescent="0.25">
      <c r="A179" s="205">
        <v>2021</v>
      </c>
      <c r="B179" s="206" t="s">
        <v>215</v>
      </c>
      <c r="C179" s="207">
        <f>'PDB Rekap'!BJ66</f>
        <v>-0.21228966131930349</v>
      </c>
      <c r="D179" s="207">
        <f>'PDB Rekap'!CE66</f>
        <v>-2.1806229438649751</v>
      </c>
      <c r="E179" s="207">
        <f>'PDB Rekap'!BJ23</f>
        <v>-0.22535986566784061</v>
      </c>
      <c r="F179" s="207">
        <f>'PDB Rekap'!CE23</f>
        <v>-2.2084138514958198</v>
      </c>
      <c r="AG179" s="205">
        <v>2021</v>
      </c>
      <c r="AH179" s="206" t="s">
        <v>215</v>
      </c>
      <c r="AI179" s="207">
        <f>'PDB Rekap'!AO66/'PDB Rekap'!$AO$61*100</f>
        <v>91.788559280293981</v>
      </c>
      <c r="AJ179" s="207">
        <f>'PDB Rekap'!AO23/'PDB Rekap'!$AO$18*100</f>
        <v>91.775490131547571</v>
      </c>
      <c r="AK179" s="207">
        <v>100</v>
      </c>
    </row>
    <row r="180" spans="1:37" ht="15.75" x14ac:dyDescent="0.25">
      <c r="A180" s="205"/>
      <c r="B180" s="206" t="s">
        <v>216</v>
      </c>
      <c r="C180" s="207">
        <f>'PDB Rekap'!BJ67</f>
        <v>7.5201388593523717</v>
      </c>
      <c r="D180" s="207">
        <f>'PDB Rekap'!CE67</f>
        <v>-2.7169131238042752</v>
      </c>
      <c r="E180" s="207">
        <f>'PDB Rekap'!BJ24</f>
        <v>7.5374157185310651</v>
      </c>
      <c r="F180" s="207">
        <f>'PDB Rekap'!CE24</f>
        <v>-2.6877583013808959</v>
      </c>
      <c r="AG180" s="205"/>
      <c r="AH180" s="206" t="s">
        <v>216</v>
      </c>
      <c r="AI180" s="207">
        <f>'PDB Rekap'!AO67/'PDB Rekap'!$AO$61*100</f>
        <v>89.294743867056809</v>
      </c>
      <c r="AJ180" s="207">
        <f>'PDB Rekap'!AO24/'PDB Rekap'!$AO$18*100</f>
        <v>89.308786776903901</v>
      </c>
      <c r="AK180" s="207">
        <v>100</v>
      </c>
    </row>
    <row r="181" spans="1:37" ht="15.75" x14ac:dyDescent="0.25">
      <c r="A181" s="205"/>
      <c r="B181" s="206" t="s">
        <v>217</v>
      </c>
      <c r="C181" s="207">
        <f>'PDB Rekap'!BJ68</f>
        <v>3.7614118667109011</v>
      </c>
      <c r="D181" s="207">
        <f>'PDB Rekap'!CE68</f>
        <v>4.6130426869964083</v>
      </c>
      <c r="E181" s="207">
        <f>'PDB Rekap'!BJ25</f>
        <v>3.7441602946534545</v>
      </c>
      <c r="F181" s="207">
        <f>'PDB Rekap'!CE25</f>
        <v>4.6290192508606509</v>
      </c>
      <c r="AG181" s="205"/>
      <c r="AH181" s="206" t="s">
        <v>217</v>
      </c>
      <c r="AI181" s="207">
        <f>'PDB Rekap'!AO68/'PDB Rekap'!$AO$61*100</f>
        <v>93.413948518888247</v>
      </c>
      <c r="AJ181" s="207">
        <f>'PDB Rekap'!AO25/'PDB Rekap'!$AO$18*100</f>
        <v>93.442907709516888</v>
      </c>
      <c r="AK181" s="207">
        <v>100</v>
      </c>
    </row>
    <row r="182" spans="1:37" ht="15.75" x14ac:dyDescent="0.25">
      <c r="A182" s="209"/>
      <c r="B182" s="210" t="s">
        <v>218</v>
      </c>
      <c r="C182" s="207">
        <f>'PDB Rekap'!BJ69</f>
        <v>4.4897390351548552</v>
      </c>
      <c r="D182" s="207">
        <f>'PDB Rekap'!CE69</f>
        <v>4.9604237197654868</v>
      </c>
      <c r="E182" s="207">
        <f>'PDB Rekap'!BJ26</f>
        <v>4.7422375730235728</v>
      </c>
      <c r="F182" s="207">
        <f>'PDB Rekap'!CE26</f>
        <v>5.1963631065514733</v>
      </c>
      <c r="AG182" s="209"/>
      <c r="AH182" s="210" t="s">
        <v>218</v>
      </c>
      <c r="AI182" s="207">
        <f>'PDB Rekap'!AO69/'PDB Rekap'!$AO$61*100</f>
        <v>98.047676178788706</v>
      </c>
      <c r="AJ182" s="207">
        <f>'PDB Rekap'!AO26/'PDB Rekap'!$AO$18*100</f>
        <v>98.298540491423168</v>
      </c>
      <c r="AK182" s="207">
        <v>100</v>
      </c>
    </row>
    <row r="183" spans="1:37" ht="15.75" x14ac:dyDescent="0.25">
      <c r="A183" s="205">
        <v>2022</v>
      </c>
      <c r="B183" s="206" t="s">
        <v>215</v>
      </c>
      <c r="C183" s="207">
        <f>'PDB Rekap'!BJ70</f>
        <v>4.0969268311360452</v>
      </c>
      <c r="D183" s="207">
        <f>'PDB Rekap'!CE70</f>
        <v>-2.5483590053383551</v>
      </c>
      <c r="E183" s="207">
        <f>'PDB Rekap'!BJ27</f>
        <v>4.0247501682801641</v>
      </c>
      <c r="F183" s="207">
        <f>'PDB Rekap'!CE27</f>
        <v>-2.878289089768387</v>
      </c>
      <c r="AG183" s="205">
        <v>2022</v>
      </c>
      <c r="AH183" s="206" t="s">
        <v>215</v>
      </c>
      <c r="AI183" s="207">
        <f>'PDB Rekap'!AO70/'PDB Rekap'!$AO$61*100</f>
        <v>95.549069393361549</v>
      </c>
      <c r="AJ183" s="207">
        <f>'PDB Rekap'!AO27/'PDB Rekap'!$AO$18*100</f>
        <v>95.469224325056985</v>
      </c>
      <c r="AK183" s="207">
        <v>100</v>
      </c>
    </row>
    <row r="184" spans="1:37" ht="15.75" x14ac:dyDescent="0.25">
      <c r="A184" s="205"/>
      <c r="B184" s="206" t="s">
        <v>216</v>
      </c>
      <c r="C184" s="207">
        <f>'PDB Rekap'!BJ71</f>
        <v>4.9735287035978644</v>
      </c>
      <c r="D184" s="207">
        <f>'PDB Rekap'!CE71</f>
        <v>-1.8976907057123782</v>
      </c>
      <c r="E184" s="207">
        <f>'PDB Rekap'!BJ28</f>
        <v>4.8223707814185559</v>
      </c>
      <c r="F184" s="207">
        <f>'PDB Rekap'!CE28</f>
        <v>-1.94160654649599</v>
      </c>
      <c r="AG184" s="205"/>
      <c r="AH184" s="206" t="s">
        <v>216</v>
      </c>
      <c r="AI184" s="207">
        <f>'PDB Rekap'!AO71/'PDB Rekap'!$AO$61*100</f>
        <v>93.735843584089068</v>
      </c>
      <c r="AJ184" s="207">
        <f>'PDB Rekap'!AO28/'PDB Rekap'!$AO$18*100</f>
        <v>93.615587615672737</v>
      </c>
      <c r="AK184" s="207">
        <v>100</v>
      </c>
    </row>
    <row r="185" spans="1:37" ht="15.75" x14ac:dyDescent="0.25">
      <c r="A185" s="205"/>
      <c r="B185" s="206" t="s">
        <v>217</v>
      </c>
      <c r="C185" s="207">
        <f>'PDB Rekap'!BJ72</f>
        <v>6.5738097445292283</v>
      </c>
      <c r="D185" s="207">
        <f>'PDB Rekap'!CE72</f>
        <v>6.2078282573552173</v>
      </c>
      <c r="E185" s="207">
        <f>'PDB Rekap'!BJ29</f>
        <v>6.6188773717123155</v>
      </c>
      <c r="F185" s="207">
        <f>'PDB Rekap'!CE29</f>
        <v>6.4222120704745294</v>
      </c>
      <c r="AG185" s="205"/>
      <c r="AH185" s="206" t="s">
        <v>217</v>
      </c>
      <c r="AI185" s="207">
        <f>'PDB Rekap'!AO72/'PDB Rekap'!$AO$61*100</f>
        <v>99.554803769372441</v>
      </c>
      <c r="AJ185" s="207">
        <f>'PDB Rekap'!AO29/'PDB Rekap'!$AO$18*100</f>
        <v>99.627779183372127</v>
      </c>
      <c r="AK185" s="207">
        <v>100</v>
      </c>
    </row>
    <row r="186" spans="1:37" ht="15.75" x14ac:dyDescent="0.25">
      <c r="A186" s="209"/>
      <c r="B186" s="210" t="s">
        <v>218</v>
      </c>
      <c r="C186" s="207">
        <f>'PDB Rekap'!BJ73</f>
        <v>6.9985770898941979</v>
      </c>
      <c r="D186" s="207">
        <f>'PDB Rekap'!CE73</f>
        <v>5.3787606513127457</v>
      </c>
      <c r="E186" s="207">
        <f>'PDB Rekap'!BJ30</f>
        <v>7.0056179567382344</v>
      </c>
      <c r="F186" s="207">
        <f>'PDB Rekap'!CE30</f>
        <v>5.5779437798180851</v>
      </c>
      <c r="AG186" s="209"/>
      <c r="AH186" s="210" t="s">
        <v>218</v>
      </c>
      <c r="AI186" s="207">
        <f>'PDB Rekap'!AO73/'PDB Rekap'!$AO$61*100</f>
        <v>104.90961838101107</v>
      </c>
      <c r="AJ186" s="207">
        <f>'PDB Rekap'!AO30/'PDB Rekap'!$AO$18*100</f>
        <v>105.18496069530192</v>
      </c>
      <c r="AK186" s="207">
        <v>100</v>
      </c>
    </row>
    <row r="187" spans="1:37" ht="15.75" x14ac:dyDescent="0.25">
      <c r="A187" s="205">
        <v>2023</v>
      </c>
      <c r="B187" s="206" t="s">
        <v>215</v>
      </c>
      <c r="C187" s="207">
        <f>'PDB Rekap'!BJ74</f>
        <v>7.7617845271605574</v>
      </c>
      <c r="D187" s="207">
        <f>'PDB Rekap'!CE74</f>
        <v>-1.8532486664555137</v>
      </c>
      <c r="E187" s="207">
        <f>'PDB Rekap'!BJ31</f>
        <v>7.8403903182636299</v>
      </c>
      <c r="F187" s="207">
        <f>'PDB Rekap'!CE31</f>
        <v>-2.1206230763381484</v>
      </c>
      <c r="AG187" s="205">
        <v>2023</v>
      </c>
      <c r="AH187" s="206" t="s">
        <v>215</v>
      </c>
      <c r="AI187" s="207">
        <f>'PDB Rekap'!AO74/'PDB Rekap'!$AO$61*100</f>
        <v>102.96538227738139</v>
      </c>
      <c r="AJ187" s="207">
        <f>'PDB Rekap'!AO31/'PDB Rekap'!$AO$18*100</f>
        <v>102.95438414596015</v>
      </c>
      <c r="AK187" s="207">
        <v>100</v>
      </c>
    </row>
    <row r="188" spans="1:37" ht="15.75" x14ac:dyDescent="0.25">
      <c r="A188" s="205"/>
      <c r="B188" s="206" t="s">
        <v>216</v>
      </c>
      <c r="C188" s="207">
        <f>'PDB Rekap'!BJ75</f>
        <v>8.130640100902724</v>
      </c>
      <c r="D188" s="207">
        <f>'PDB Rekap'!CE75</f>
        <v>-1.5618983490903133</v>
      </c>
      <c r="E188" s="207">
        <f>'PDB Rekap'!BJ32</f>
        <v>8.1642739797826778</v>
      </c>
      <c r="F188" s="207">
        <f>'PDB Rekap'!CE32</f>
        <v>-1.6471017564014261</v>
      </c>
      <c r="AG188" s="205"/>
      <c r="AH188" s="206" t="s">
        <v>216</v>
      </c>
      <c r="AI188" s="207">
        <f>'PDB Rekap'!AO75/'PDB Rekap'!$AO$61*100</f>
        <v>101.35716767145644</v>
      </c>
      <c r="AJ188" s="207">
        <f>'PDB Rekap'!AO32/'PDB Rekap'!$AO$18*100</f>
        <v>101.25862067639977</v>
      </c>
      <c r="AK188" s="207">
        <v>100</v>
      </c>
    </row>
    <row r="189" spans="1:37" ht="15.75" x14ac:dyDescent="0.25">
      <c r="A189" s="205"/>
      <c r="B189" s="206" t="s">
        <v>217</v>
      </c>
      <c r="C189" s="207">
        <f>'PDB Rekap'!BJ76</f>
        <v>8.4245956354139935</v>
      </c>
      <c r="D189" s="207">
        <f>'PDB Rekap'!CE76</f>
        <v>6.4965565853808442</v>
      </c>
      <c r="E189" s="207">
        <f>'PDB Rekap'!BJ33</f>
        <v>8.4762642029090358</v>
      </c>
      <c r="F189" s="207">
        <f>'PDB Rekap'!CE33</f>
        <v>6.7291774710435988</v>
      </c>
      <c r="AG189" s="205"/>
      <c r="AH189" s="206" t="s">
        <v>217</v>
      </c>
      <c r="AI189" s="207">
        <f>'PDB Rekap'!AO76/'PDB Rekap'!$AO$61*100</f>
        <v>107.94189342257195</v>
      </c>
      <c r="AJ189" s="207">
        <f>'PDB Rekap'!AO33/'PDB Rekap'!$AO$18*100</f>
        <v>108.07249296644557</v>
      </c>
      <c r="AK189" s="207">
        <v>100</v>
      </c>
    </row>
    <row r="190" spans="1:37" ht="15.75" x14ac:dyDescent="0.25">
      <c r="A190" s="209"/>
      <c r="B190" s="210" t="s">
        <v>218</v>
      </c>
      <c r="C190" s="207">
        <f>'PDB Rekap'!BJ77</f>
        <v>8.149557989343208</v>
      </c>
      <c r="D190" s="207">
        <f>'PDB Rekap'!CE77</f>
        <v>5.1114492898495882</v>
      </c>
      <c r="E190" s="207">
        <f>'PDB Rekap'!BJ34</f>
        <v>8.1754186275265823</v>
      </c>
      <c r="F190" s="207">
        <f>'PDB Rekap'!CE34</f>
        <v>5.2851363396141551</v>
      </c>
      <c r="AG190" s="209"/>
      <c r="AH190" s="210" t="s">
        <v>218</v>
      </c>
      <c r="AI190" s="207">
        <f>'PDB Rekap'!AO77/'PDB Rekap'!$AO$61*100</f>
        <v>113.45928856737019</v>
      </c>
      <c r="AJ190" s="207">
        <f>'PDB Rekap'!AO34/'PDB Rekap'!$AO$18*100</f>
        <v>113.78427156534214</v>
      </c>
      <c r="AK190" s="207">
        <v>100</v>
      </c>
    </row>
    <row r="193" spans="1:55" x14ac:dyDescent="0.25">
      <c r="A193" s="203"/>
      <c r="B193" s="203"/>
      <c r="C193" s="392" t="s">
        <v>223</v>
      </c>
      <c r="D193" s="393"/>
      <c r="E193" s="393"/>
      <c r="F193" s="394"/>
      <c r="AI193" s="392" t="s">
        <v>223</v>
      </c>
      <c r="AJ193" s="393"/>
      <c r="AK193" s="393"/>
      <c r="AX193" t="s">
        <v>308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25">
      <c r="A194" s="211"/>
      <c r="B194" s="212"/>
      <c r="C194" s="204" t="str">
        <f>C162</f>
        <v>YoY-Track Feb</v>
      </c>
      <c r="D194" s="204" t="str">
        <f>D162</f>
        <v>QtQ-Track Feb</v>
      </c>
      <c r="E194" s="204" t="str">
        <f>E162</f>
        <v>YoY-Base Jan</v>
      </c>
      <c r="F194" s="204" t="str">
        <f>F162</f>
        <v>QtQ-Base Jan</v>
      </c>
      <c r="AG194" s="213"/>
      <c r="AH194" s="213"/>
      <c r="AI194" s="204" t="str">
        <f>AI162</f>
        <v>Indeks Track Feb</v>
      </c>
      <c r="AJ194" s="204" t="str">
        <f>AJ162</f>
        <v>Indeks Base Jan</v>
      </c>
      <c r="AK194" s="214" t="s">
        <v>227</v>
      </c>
      <c r="AW194" t="s">
        <v>215</v>
      </c>
      <c r="AX194" s="103">
        <f>AVERAGE(D195,D199,D203)</f>
        <v>-7.1814181216844633</v>
      </c>
      <c r="AY194" s="103">
        <f>D207</f>
        <v>-10.556512356819638</v>
      </c>
      <c r="AZ194" s="103">
        <f>D211</f>
        <v>-4.7335633497254292</v>
      </c>
      <c r="BA194" s="103">
        <f>D215</f>
        <v>-3.3509530344204421</v>
      </c>
      <c r="BB194" s="103">
        <f>D219</f>
        <v>-2.1566545934957304</v>
      </c>
      <c r="BC194" s="103"/>
    </row>
    <row r="195" spans="1:55" ht="15.75" x14ac:dyDescent="0.25">
      <c r="A195" s="205">
        <v>2017</v>
      </c>
      <c r="B195" s="206" t="s">
        <v>215</v>
      </c>
      <c r="C195" s="207">
        <f>'PDB Rekap'!BK50</f>
        <v>1.4580905079024831</v>
      </c>
      <c r="D195" s="208">
        <f>'PDB Rekap'!CF50</f>
        <v>-8.0500841975043187</v>
      </c>
      <c r="E195" s="207">
        <f>'PDB Rekap'!BK7</f>
        <v>1.4580905079025968</v>
      </c>
      <c r="F195" s="207">
        <f>'PDB Rekap'!CF7</f>
        <v>-8.0500841975041055</v>
      </c>
      <c r="AG195" s="205">
        <v>2017</v>
      </c>
      <c r="AH195" s="206" t="s">
        <v>215</v>
      </c>
      <c r="AI195" s="207">
        <f>'PDB Rekap'!AP50/'PDB Rekap'!$AP$61*100</f>
        <v>77.086416058779207</v>
      </c>
      <c r="AJ195" s="207">
        <f>'PDB Rekap'!AP7/'PDB Rekap'!$AP$18*100</f>
        <v>77.08641605877942</v>
      </c>
      <c r="AK195" s="207">
        <v>100</v>
      </c>
      <c r="AW195" t="s">
        <v>216</v>
      </c>
      <c r="AX195" s="103">
        <f>AVERAGE(D196,D200,D204)</f>
        <v>3.283031331945073</v>
      </c>
      <c r="AY195" s="103">
        <f>D208</f>
        <v>-17.001235928859998</v>
      </c>
      <c r="AZ195" s="103">
        <f>D212</f>
        <v>-3.0377347266508821</v>
      </c>
      <c r="BA195" s="103">
        <f t="shared" ref="BA195:BA197" si="6">D216</f>
        <v>-4.6393435726838845</v>
      </c>
      <c r="BB195" s="103">
        <f>D220</f>
        <v>-4.352688292842231</v>
      </c>
      <c r="BC195" s="103"/>
    </row>
    <row r="196" spans="1:55" ht="15.75" x14ac:dyDescent="0.25">
      <c r="A196" s="205"/>
      <c r="B196" s="206" t="s">
        <v>216</v>
      </c>
      <c r="C196" s="207">
        <f>'PDB Rekap'!BK51</f>
        <v>3.2452834168998095</v>
      </c>
      <c r="D196" s="208">
        <f>'PDB Rekap'!CF51</f>
        <v>7.1389571561891501</v>
      </c>
      <c r="E196" s="207">
        <f>'PDB Rekap'!BK8</f>
        <v>3.245283416894722</v>
      </c>
      <c r="F196" s="207">
        <f>'PDB Rekap'!CF8</f>
        <v>7.1389571561837357</v>
      </c>
      <c r="AG196" s="205"/>
      <c r="AH196" s="206" t="s">
        <v>216</v>
      </c>
      <c r="AI196" s="207">
        <f>'PDB Rekap'!AP51/'PDB Rekap'!$AP$61*100</f>
        <v>82.589582274457172</v>
      </c>
      <c r="AJ196" s="207">
        <f>'PDB Rekap'!AP8/'PDB Rekap'!$AP$18*100</f>
        <v>82.589582274453207</v>
      </c>
      <c r="AK196" s="207">
        <v>100</v>
      </c>
      <c r="AW196" t="s">
        <v>217</v>
      </c>
      <c r="AX196" s="103">
        <f>AVERAGE(D197,D201,D205)</f>
        <v>8.7504679287303642</v>
      </c>
      <c r="AY196" s="103">
        <f>D209</f>
        <v>22.264837068296472</v>
      </c>
      <c r="AZ196" s="103">
        <f>D213</f>
        <v>8.2930014510397285</v>
      </c>
      <c r="BA196" s="103">
        <f t="shared" si="6"/>
        <v>6.0219453152984528</v>
      </c>
      <c r="BB196" s="103">
        <f>D221</f>
        <v>6.3204359432863129</v>
      </c>
      <c r="BC196" s="103"/>
    </row>
    <row r="197" spans="1:55" ht="15.75" x14ac:dyDescent="0.25">
      <c r="A197" s="205"/>
      <c r="B197" s="206" t="s">
        <v>217</v>
      </c>
      <c r="C197" s="207">
        <f>'PDB Rekap'!BK52</f>
        <v>9.4702257738019284</v>
      </c>
      <c r="D197" s="208">
        <f>'PDB Rekap'!CF52</f>
        <v>7.1702944177090018</v>
      </c>
      <c r="E197" s="207">
        <f>'PDB Rekap'!BK9</f>
        <v>9.4702257738022126</v>
      </c>
      <c r="F197" s="207">
        <f>'PDB Rekap'!CF9</f>
        <v>7.1702944177143735</v>
      </c>
      <c r="AG197" s="205"/>
      <c r="AH197" s="206" t="s">
        <v>217</v>
      </c>
      <c r="AI197" s="207">
        <f>'PDB Rekap'!AP52/'PDB Rekap'!$AP$61*100</f>
        <v>88.511498481891749</v>
      </c>
      <c r="AJ197" s="207">
        <f>'PDB Rekap'!AP9/'PDB Rekap'!$AP$18*100</f>
        <v>88.511498481891948</v>
      </c>
      <c r="AK197" s="207">
        <v>100</v>
      </c>
      <c r="AW197" t="s">
        <v>218</v>
      </c>
      <c r="AX197" s="103">
        <f>AVERAGE(D198,D202,D206)</f>
        <v>1.8037628174469991</v>
      </c>
      <c r="AY197" s="103">
        <f>D210</f>
        <v>4.9281805329818695</v>
      </c>
      <c r="AZ197" s="103">
        <f>D214</f>
        <v>10.361425851673772</v>
      </c>
      <c r="BA197" s="103">
        <f t="shared" si="6"/>
        <v>10.975454556338121</v>
      </c>
      <c r="BB197" s="103">
        <f>D222</f>
        <v>9.9302229611688517</v>
      </c>
      <c r="BC197" s="103"/>
    </row>
    <row r="198" spans="1:55" ht="15.75" x14ac:dyDescent="0.25">
      <c r="A198" s="209"/>
      <c r="B198" s="210" t="s">
        <v>218</v>
      </c>
      <c r="C198" s="207">
        <f>'PDB Rekap'!BK53</f>
        <v>9.024632923745159</v>
      </c>
      <c r="D198" s="208">
        <f>'PDB Rekap'!CF53</f>
        <v>3.2645979720889358</v>
      </c>
      <c r="E198" s="207">
        <f>'PDB Rekap'!BK10</f>
        <v>9.0246329237455853</v>
      </c>
      <c r="F198" s="207">
        <f>'PDB Rekap'!CF10</f>
        <v>3.2645979720891347</v>
      </c>
      <c r="AG198" s="209"/>
      <c r="AH198" s="210" t="s">
        <v>218</v>
      </c>
      <c r="AI198" s="207">
        <f>'PDB Rekap'!AP53/'PDB Rekap'!$AP$61*100</f>
        <v>91.401043066397108</v>
      </c>
      <c r="AJ198" s="207">
        <f>'PDB Rekap'!AP10/'PDB Rekap'!$AP$18*100</f>
        <v>91.401043066397506</v>
      </c>
      <c r="AK198" s="207">
        <v>100</v>
      </c>
      <c r="BC198" s="103"/>
    </row>
    <row r="199" spans="1:55" ht="15.75" x14ac:dyDescent="0.25">
      <c r="A199" s="205">
        <v>2018</v>
      </c>
      <c r="B199" s="206" t="s">
        <v>215</v>
      </c>
      <c r="C199" s="207">
        <f>'PDB Rekap'!BK54</f>
        <v>13.558377940377312</v>
      </c>
      <c r="D199" s="208">
        <f>'PDB Rekap'!CF54</f>
        <v>-4.2263843475732727</v>
      </c>
      <c r="E199" s="207">
        <f>'PDB Rekap'!BK11</f>
        <v>13.558377940377355</v>
      </c>
      <c r="F199" s="207">
        <f>'PDB Rekap'!CF11</f>
        <v>-4.2263843475733864</v>
      </c>
      <c r="AG199" s="205">
        <v>2018</v>
      </c>
      <c r="AH199" s="206" t="s">
        <v>215</v>
      </c>
      <c r="AI199" s="207">
        <f>'PDB Rekap'!AP54/'PDB Rekap'!$AP$61*100</f>
        <v>87.538083688720207</v>
      </c>
      <c r="AJ199" s="207">
        <f>'PDB Rekap'!AP11/'PDB Rekap'!$AP$18*100</f>
        <v>87.538083688720462</v>
      </c>
      <c r="AK199" s="207">
        <v>100</v>
      </c>
    </row>
    <row r="200" spans="1:55" ht="15.75" x14ac:dyDescent="0.25">
      <c r="A200" s="205"/>
      <c r="B200" s="206" t="s">
        <v>216</v>
      </c>
      <c r="C200" s="207">
        <f>'PDB Rekap'!BK55</f>
        <v>8.3323257002377176</v>
      </c>
      <c r="D200" s="208">
        <f>'PDB Rekap'!CF55</f>
        <v>2.2083320697133786</v>
      </c>
      <c r="E200" s="207">
        <f>'PDB Rekap'!BK12</f>
        <v>8.3323257002430466</v>
      </c>
      <c r="F200" s="207">
        <f>'PDB Rekap'!CF12</f>
        <v>2.2083320697132081</v>
      </c>
      <c r="AG200" s="205"/>
      <c r="AH200" s="206" t="s">
        <v>216</v>
      </c>
      <c r="AI200" s="207">
        <f>'PDB Rekap'!AP55/'PDB Rekap'!$AP$61*100</f>
        <v>89.471215264030747</v>
      </c>
      <c r="AJ200" s="207">
        <f>'PDB Rekap'!AP12/'PDB Rekap'!$AP$18*100</f>
        <v>89.471215264030874</v>
      </c>
      <c r="AK200" s="207">
        <v>100</v>
      </c>
    </row>
    <row r="201" spans="1:55" ht="15.75" x14ac:dyDescent="0.25">
      <c r="A201" s="205"/>
      <c r="B201" s="206" t="s">
        <v>217</v>
      </c>
      <c r="C201" s="207">
        <f>'PDB Rekap'!BK56</f>
        <v>10.733141722468403</v>
      </c>
      <c r="D201" s="208">
        <f>'PDB Rekap'!CF56</f>
        <v>9.5453579851354959</v>
      </c>
      <c r="E201" s="207">
        <f>'PDB Rekap'!BK13</f>
        <v>10.733141722468488</v>
      </c>
      <c r="F201" s="207">
        <f>'PDB Rekap'!CF13</f>
        <v>9.5453579851356665</v>
      </c>
      <c r="AG201" s="205"/>
      <c r="AH201" s="206" t="s">
        <v>217</v>
      </c>
      <c r="AI201" s="207">
        <f>'PDB Rekap'!AP56/'PDB Rekap'!$AP$61*100</f>
        <v>98.011563054633655</v>
      </c>
      <c r="AJ201" s="207">
        <f>'PDB Rekap'!AP13/'PDB Rekap'!$AP$18*100</f>
        <v>98.011563054633939</v>
      </c>
      <c r="AK201" s="207">
        <v>100</v>
      </c>
    </row>
    <row r="202" spans="1:55" ht="15.75" x14ac:dyDescent="0.25">
      <c r="A202" s="209"/>
      <c r="B202" s="210" t="s">
        <v>218</v>
      </c>
      <c r="C202" s="207">
        <f>'PDB Rekap'!BK57</f>
        <v>9.4474101387309872</v>
      </c>
      <c r="D202" s="208">
        <f>'PDB Rekap'!CF57</f>
        <v>2.0655842619259346</v>
      </c>
      <c r="E202" s="207">
        <f>'PDB Rekap'!BK14</f>
        <v>9.4474101387305893</v>
      </c>
      <c r="F202" s="207">
        <f>'PDB Rekap'!CF14</f>
        <v>2.065584261925693</v>
      </c>
      <c r="AG202" s="209"/>
      <c r="AH202" s="210" t="s">
        <v>218</v>
      </c>
      <c r="AI202" s="207">
        <f>'PDB Rekap'!AP57/'PDB Rekap'!$AP$61*100</f>
        <v>100.03607447595779</v>
      </c>
      <c r="AJ202" s="207">
        <f>'PDB Rekap'!AP14/'PDB Rekap'!$AP$18*100</f>
        <v>100.03607447595783</v>
      </c>
      <c r="AK202" s="207">
        <v>100</v>
      </c>
    </row>
    <row r="203" spans="1:55" ht="15.75" x14ac:dyDescent="0.25">
      <c r="A203" s="205">
        <v>2019</v>
      </c>
      <c r="B203" s="206" t="s">
        <v>215</v>
      </c>
      <c r="C203" s="207">
        <f>'PDB Rekap'!BK58</f>
        <v>3.6862374935791991</v>
      </c>
      <c r="D203" s="208">
        <f>'PDB Rekap'!CF58</f>
        <v>-9.2677858199757992</v>
      </c>
      <c r="E203" s="207">
        <f>'PDB Rekap'!BK15</f>
        <v>3.6862374935790427</v>
      </c>
      <c r="F203" s="207">
        <f>'PDB Rekap'!CF15</f>
        <v>-9.2677858199757139</v>
      </c>
      <c r="AG203" s="205">
        <v>2019</v>
      </c>
      <c r="AH203" s="206" t="s">
        <v>215</v>
      </c>
      <c r="AI203" s="207">
        <f>'PDB Rekap'!AP58/'PDB Rekap'!$AP$61*100</f>
        <v>90.764945350814543</v>
      </c>
      <c r="AJ203" s="207">
        <f>'PDB Rekap'!AP15/'PDB Rekap'!$AP$18*100</f>
        <v>90.764945350814656</v>
      </c>
      <c r="AK203" s="207">
        <v>100</v>
      </c>
    </row>
    <row r="204" spans="1:55" ht="15.75" x14ac:dyDescent="0.25">
      <c r="A204" s="205"/>
      <c r="B204" s="206" t="s">
        <v>216</v>
      </c>
      <c r="C204" s="207">
        <f>'PDB Rekap'!BK59</f>
        <v>1.9550342608168449</v>
      </c>
      <c r="D204" s="208">
        <f>'PDB Rekap'!CF59</f>
        <v>0.50180476993268996</v>
      </c>
      <c r="E204" s="207">
        <f>'PDB Rekap'!BK16</f>
        <v>1.9550342608168449</v>
      </c>
      <c r="F204" s="207">
        <f>'PDB Rekap'!CF16</f>
        <v>0.50180476993268996</v>
      </c>
      <c r="AG204" s="205"/>
      <c r="AH204" s="206" t="s">
        <v>216</v>
      </c>
      <c r="AI204" s="207">
        <f>'PDB Rekap'!AP59/'PDB Rekap'!$AP$61*100</f>
        <v>91.22040817601173</v>
      </c>
      <c r="AJ204" s="207">
        <f>'PDB Rekap'!AP16/'PDB Rekap'!$AP$18*100</f>
        <v>91.220408176011858</v>
      </c>
      <c r="AK204" s="207">
        <v>100</v>
      </c>
    </row>
    <row r="205" spans="1:55" ht="15.75" x14ac:dyDescent="0.25">
      <c r="A205" s="205"/>
      <c r="B205" s="206" t="s">
        <v>217</v>
      </c>
      <c r="C205" s="207">
        <f>'PDB Rekap'!BK60</f>
        <v>1.9460932939650206</v>
      </c>
      <c r="D205" s="208">
        <f>'PDB Rekap'!CF60</f>
        <v>9.535751383346593</v>
      </c>
      <c r="E205" s="207">
        <f>'PDB Rekap'!BK17</f>
        <v>1.9460932939648075</v>
      </c>
      <c r="F205" s="207">
        <f>'PDB Rekap'!CF17</f>
        <v>9.5357513833465219</v>
      </c>
      <c r="AG205" s="205"/>
      <c r="AH205" s="206" t="s">
        <v>217</v>
      </c>
      <c r="AI205" s="207">
        <f>'PDB Rekap'!AP60/'PDB Rekap'!$AP$61*100</f>
        <v>99.918959510550181</v>
      </c>
      <c r="AJ205" s="207">
        <f>'PDB Rekap'!AP17/'PDB Rekap'!$AP$18*100</f>
        <v>99.918959510550266</v>
      </c>
      <c r="AK205" s="207">
        <v>100</v>
      </c>
    </row>
    <row r="206" spans="1:55" ht="15.75" x14ac:dyDescent="0.25">
      <c r="A206" s="209"/>
      <c r="B206" s="210" t="s">
        <v>218</v>
      </c>
      <c r="C206" s="207">
        <f>'PDB Rekap'!BK61</f>
        <v>-3.6061466972554967E-2</v>
      </c>
      <c r="D206" s="208">
        <f>'PDB Rekap'!CF61</f>
        <v>8.1106218326127077E-2</v>
      </c>
      <c r="E206" s="207">
        <f>'PDB Rekap'!BK18</f>
        <v>-3.60614669725976E-2</v>
      </c>
      <c r="F206" s="207">
        <f>'PDB Rekap'!CF18</f>
        <v>8.1106218326041812E-2</v>
      </c>
      <c r="AG206" s="209"/>
      <c r="AH206" s="210" t="s">
        <v>218</v>
      </c>
      <c r="AI206" s="207">
        <f>'PDB Rekap'!AP61/'PDB Rekap'!$AP$61*100</f>
        <v>100</v>
      </c>
      <c r="AJ206" s="207">
        <f>'PDB Rekap'!AP18/'PDB Rekap'!$AP$18*100</f>
        <v>100</v>
      </c>
      <c r="AK206" s="207">
        <v>100</v>
      </c>
    </row>
    <row r="207" spans="1:55" ht="15.75" x14ac:dyDescent="0.25">
      <c r="A207" s="205">
        <v>2020</v>
      </c>
      <c r="B207" s="206" t="s">
        <v>215</v>
      </c>
      <c r="C207" s="207">
        <f>'PDB Rekap'!BK62</f>
        <v>-1.4559119740849695</v>
      </c>
      <c r="D207" s="208">
        <f>'PDB Rekap'!CF62</f>
        <v>-10.556512356819638</v>
      </c>
      <c r="E207" s="207">
        <f>'PDB Rekap'!BK19</f>
        <v>-1.4605311886834187</v>
      </c>
      <c r="F207" s="207">
        <f>'PDB Rekap'!CF19</f>
        <v>-10.560704984425456</v>
      </c>
      <c r="AG207" s="205">
        <v>2020</v>
      </c>
      <c r="AH207" s="206" t="s">
        <v>215</v>
      </c>
      <c r="AI207" s="207">
        <f>'PDB Rekap'!AP62/'PDB Rekap'!$AP$61*100</f>
        <v>89.443487643180362</v>
      </c>
      <c r="AJ207" s="207">
        <f>'PDB Rekap'!AP19/'PDB Rekap'!$AP$18*100</f>
        <v>89.439295015574544</v>
      </c>
      <c r="AK207" s="207">
        <v>100</v>
      </c>
    </row>
    <row r="208" spans="1:55" ht="15.75" x14ac:dyDescent="0.25">
      <c r="A208" s="205"/>
      <c r="B208" s="206" t="s">
        <v>216</v>
      </c>
      <c r="C208" s="207">
        <f>'PDB Rekap'!BK63</f>
        <v>-18.618003613050433</v>
      </c>
      <c r="D208" s="208">
        <f>'PDB Rekap'!CF63</f>
        <v>-17.001235928859998</v>
      </c>
      <c r="E208" s="207">
        <f>'PDB Rekap'!BK20</f>
        <v>-18.619247893768502</v>
      </c>
      <c r="F208" s="207">
        <f>'PDB Rekap'!CF20</f>
        <v>-16.998614272299832</v>
      </c>
      <c r="AG208" s="205"/>
      <c r="AH208" s="206" t="s">
        <v>216</v>
      </c>
      <c r="AI208" s="207">
        <f>'PDB Rekap'!AP63/'PDB Rekap'!$AP$61*100</f>
        <v>74.236989285962522</v>
      </c>
      <c r="AJ208" s="207">
        <f>'PDB Rekap'!AP20/'PDB Rekap'!$AP$18*100</f>
        <v>74.235854248012743</v>
      </c>
      <c r="AK208" s="207">
        <v>100</v>
      </c>
    </row>
    <row r="209" spans="1:37" ht="15.75" x14ac:dyDescent="0.25">
      <c r="A209" s="205"/>
      <c r="B209" s="206" t="s">
        <v>217</v>
      </c>
      <c r="C209" s="207">
        <f>'PDB Rekap'!BK64</f>
        <v>-9.1606493507299973</v>
      </c>
      <c r="D209" s="208">
        <f>'PDB Rekap'!CF64</f>
        <v>22.264837068296472</v>
      </c>
      <c r="E209" s="207">
        <f>'PDB Rekap'!BK21</f>
        <v>-8.9891156296756662</v>
      </c>
      <c r="F209" s="207">
        <f>'PDB Rekap'!CF21</f>
        <v>22.497585062291421</v>
      </c>
      <c r="AG209" s="205"/>
      <c r="AH209" s="206" t="s">
        <v>217</v>
      </c>
      <c r="AI209" s="207">
        <f>'PDB Rekap'!AP64/'PDB Rekap'!$AP$61*100</f>
        <v>90.765733994890795</v>
      </c>
      <c r="AJ209" s="207">
        <f>'PDB Rekap'!AP21/'PDB Rekap'!$AP$18*100</f>
        <v>90.937128704178093</v>
      </c>
      <c r="AK209" s="207">
        <v>100</v>
      </c>
    </row>
    <row r="210" spans="1:37" ht="15.75" x14ac:dyDescent="0.25">
      <c r="A210" s="209"/>
      <c r="B210" s="210" t="s">
        <v>218</v>
      </c>
      <c r="C210" s="207">
        <f>'PDB Rekap'!BK65</f>
        <v>-4.7611667717549011</v>
      </c>
      <c r="D210" s="207">
        <f>'PDB Rekap'!CF65</f>
        <v>4.9281805329818695</v>
      </c>
      <c r="E210" s="207">
        <f>'PDB Rekap'!BK22</f>
        <v>-4.7080028927409359</v>
      </c>
      <c r="F210" s="207">
        <f>'PDB Rekap'!CF22</f>
        <v>4.7888782779226631</v>
      </c>
      <c r="AG210" s="209"/>
      <c r="AH210" s="210" t="s">
        <v>218</v>
      </c>
      <c r="AI210" s="207">
        <f>'PDB Rekap'!AP65/'PDB Rekap'!$AP$61*100</f>
        <v>95.238833228245099</v>
      </c>
      <c r="AJ210" s="207">
        <f>'PDB Rekap'!AP22/'PDB Rekap'!$AP$18*100</f>
        <v>95.291997107259064</v>
      </c>
      <c r="AK210" s="207">
        <v>100</v>
      </c>
    </row>
    <row r="211" spans="1:37" ht="15.75" x14ac:dyDescent="0.25">
      <c r="A211" s="205">
        <v>2021</v>
      </c>
      <c r="B211" s="206" t="s">
        <v>215</v>
      </c>
      <c r="C211" s="207">
        <f>'PDB Rekap'!BK66</f>
        <v>1.4390707636550388</v>
      </c>
      <c r="D211" s="207">
        <f>'PDB Rekap'!CF66</f>
        <v>-4.7335633497254292</v>
      </c>
      <c r="E211" s="207">
        <f>'PDB Rekap'!BK23</f>
        <v>1.3854257535464711</v>
      </c>
      <c r="F211" s="207">
        <f>'PDB Rekap'!CF23</f>
        <v>-4.8415262611773642</v>
      </c>
      <c r="AG211" s="205">
        <v>2021</v>
      </c>
      <c r="AH211" s="206" t="s">
        <v>215</v>
      </c>
      <c r="AI211" s="207">
        <f>'PDB Rekap'!AP66/'PDB Rekap'!$AP$61*100</f>
        <v>90.730642723846771</v>
      </c>
      <c r="AJ211" s="207">
        <f>'PDB Rekap'!AP23/'PDB Rekap'!$AP$18*100</f>
        <v>90.678410042510734</v>
      </c>
      <c r="AK211" s="207">
        <v>100</v>
      </c>
    </row>
    <row r="212" spans="1:37" ht="15.75" x14ac:dyDescent="0.25">
      <c r="A212" s="205"/>
      <c r="B212" s="206" t="s">
        <v>216</v>
      </c>
      <c r="C212" s="207">
        <f>'PDB Rekap'!BK67</f>
        <v>18.504922314711962</v>
      </c>
      <c r="D212" s="207">
        <f>'PDB Rekap'!CF67</f>
        <v>-3.0377347266508821</v>
      </c>
      <c r="E212" s="207">
        <f>'PDB Rekap'!BK24</f>
        <v>18.582337103330545</v>
      </c>
      <c r="F212" s="207">
        <f>'PDB Rekap'!CF24</f>
        <v>-2.919988457399981</v>
      </c>
      <c r="AG212" s="205"/>
      <c r="AH212" s="206" t="s">
        <v>216</v>
      </c>
      <c r="AI212" s="207">
        <f>'PDB Rekap'!AP67/'PDB Rekap'!$AP$61*100</f>
        <v>87.974486482110933</v>
      </c>
      <c r="AJ212" s="207">
        <f>'PDB Rekap'!AP24/'PDB Rekap'!$AP$18*100</f>
        <v>88.030610935915604</v>
      </c>
      <c r="AK212" s="207">
        <v>100</v>
      </c>
    </row>
    <row r="213" spans="1:37" ht="15.75" x14ac:dyDescent="0.25">
      <c r="A213" s="205"/>
      <c r="B213" s="206" t="s">
        <v>217</v>
      </c>
      <c r="C213" s="207">
        <f>'PDB Rekap'!BK68</f>
        <v>4.9627516128277023</v>
      </c>
      <c r="D213" s="207">
        <f>'PDB Rekap'!CF68</f>
        <v>8.2930014510397285</v>
      </c>
      <c r="E213" s="207">
        <f>'PDB Rekap'!BK25</f>
        <v>4.8921961123753022</v>
      </c>
      <c r="F213" s="207">
        <f>'PDB Rekap'!CF25</f>
        <v>8.3554349620367248</v>
      </c>
      <c r="AG213" s="205"/>
      <c r="AH213" s="206" t="s">
        <v>217</v>
      </c>
      <c r="AI213" s="207">
        <f>'PDB Rekap'!AP68/'PDB Rekap'!$AP$61*100</f>
        <v>95.27021192261715</v>
      </c>
      <c r="AJ213" s="207">
        <f>'PDB Rekap'!AP25/'PDB Rekap'!$AP$18*100</f>
        <v>95.385951379349621</v>
      </c>
      <c r="AK213" s="207">
        <v>100</v>
      </c>
    </row>
    <row r="214" spans="1:37" ht="15.75" x14ac:dyDescent="0.25">
      <c r="A214" s="209"/>
      <c r="B214" s="210" t="s">
        <v>218</v>
      </c>
      <c r="C214" s="207">
        <f>'PDB Rekap'!BK69</f>
        <v>10.397787043163433</v>
      </c>
      <c r="D214" s="207">
        <f>'PDB Rekap'!CF69</f>
        <v>10.361425851673772</v>
      </c>
      <c r="E214" s="207">
        <f>'PDB Rekap'!BK26</f>
        <v>7.4500000000000028</v>
      </c>
      <c r="F214" s="207">
        <f>'PDB Rekap'!CF26</f>
        <v>7.3441627525841824</v>
      </c>
      <c r="AG214" s="209"/>
      <c r="AH214" s="210" t="s">
        <v>218</v>
      </c>
      <c r="AI214" s="207">
        <f>'PDB Rekap'!AP69/'PDB Rekap'!$AP$61*100</f>
        <v>105.1415642897116</v>
      </c>
      <c r="AJ214" s="207">
        <f>'PDB Rekap'!AP26/'PDB Rekap'!$AP$18*100</f>
        <v>102.39125089174988</v>
      </c>
      <c r="AK214" s="207">
        <v>100</v>
      </c>
    </row>
    <row r="215" spans="1:37" ht="15.75" x14ac:dyDescent="0.25">
      <c r="A215" s="205">
        <v>2022</v>
      </c>
      <c r="B215" s="206" t="s">
        <v>215</v>
      </c>
      <c r="C215" s="207">
        <f>'PDB Rekap'!BK70</f>
        <v>12.000000000000014</v>
      </c>
      <c r="D215" s="207">
        <f>'PDB Rekap'!CF70</f>
        <v>-3.3509530344204421</v>
      </c>
      <c r="E215" s="207">
        <f>'PDB Rekap'!BK27</f>
        <v>10.86</v>
      </c>
      <c r="F215" s="207">
        <f>'PDB Rekap'!CF27</f>
        <v>-1.8216063407549825</v>
      </c>
      <c r="AG215" s="205">
        <v>2022</v>
      </c>
      <c r="AH215" s="206" t="s">
        <v>215</v>
      </c>
      <c r="AI215" s="207">
        <f>'PDB Rekap'!AP70/'PDB Rekap'!$AP$61*100</f>
        <v>101.61831985070839</v>
      </c>
      <c r="AJ215" s="207">
        <f>'PDB Rekap'!AP27/'PDB Rekap'!$AP$18*100</f>
        <v>100.52608537312742</v>
      </c>
      <c r="AK215" s="207">
        <v>100</v>
      </c>
    </row>
    <row r="216" spans="1:37" ht="15.75" x14ac:dyDescent="0.25">
      <c r="A216" s="205"/>
      <c r="B216" s="206" t="s">
        <v>216</v>
      </c>
      <c r="C216" s="207">
        <f>'PDB Rekap'!BK71</f>
        <v>10.149999999999991</v>
      </c>
      <c r="D216" s="207">
        <f>'PDB Rekap'!CF71</f>
        <v>-4.6393435726838845</v>
      </c>
      <c r="E216" s="207">
        <f>'PDB Rekap'!BK28</f>
        <v>5.4099999999999966</v>
      </c>
      <c r="F216" s="207">
        <f>'PDB Rekap'!CF28</f>
        <v>-7.692549010414325</v>
      </c>
      <c r="AG216" s="205"/>
      <c r="AH216" s="206" t="s">
        <v>216</v>
      </c>
      <c r="AI216" s="207">
        <f>'PDB Rekap'!AP71/'PDB Rekap'!$AP$61*100</f>
        <v>96.903896860045208</v>
      </c>
      <c r="AJ216" s="207">
        <f>'PDB Rekap'!AP28/'PDB Rekap'!$AP$18*100</f>
        <v>92.793066987548627</v>
      </c>
      <c r="AK216" s="207">
        <v>100</v>
      </c>
    </row>
    <row r="217" spans="1:37" ht="15.75" x14ac:dyDescent="0.25">
      <c r="A217" s="205"/>
      <c r="B217" s="206" t="s">
        <v>217</v>
      </c>
      <c r="C217" s="207">
        <f>'PDB Rekap'!BK72</f>
        <v>7.8400000000000034</v>
      </c>
      <c r="D217" s="207">
        <f>'PDB Rekap'!CF72</f>
        <v>6.0219453152984528</v>
      </c>
      <c r="E217" s="207">
        <f>'PDB Rekap'!BK29</f>
        <v>7.8400000000000034</v>
      </c>
      <c r="F217" s="207">
        <f>'PDB Rekap'!CF29</f>
        <v>10.85333560673601</v>
      </c>
      <c r="AG217" s="205"/>
      <c r="AH217" s="206" t="s">
        <v>217</v>
      </c>
      <c r="AI217" s="207">
        <f>'PDB Rekap'!AP72/'PDB Rekap'!$AP$61*100</f>
        <v>102.73939653735033</v>
      </c>
      <c r="AJ217" s="207">
        <f>'PDB Rekap'!AP29/'PDB Rekap'!$AP$18*100</f>
        <v>102.86420996749064</v>
      </c>
      <c r="AK217" s="207">
        <v>100</v>
      </c>
    </row>
    <row r="218" spans="1:37" ht="15.75" x14ac:dyDescent="0.25">
      <c r="A218" s="209"/>
      <c r="B218" s="210" t="s">
        <v>218</v>
      </c>
      <c r="C218" s="207">
        <f>'PDB Rekap'!BK73</f>
        <v>8.4399999999999977</v>
      </c>
      <c r="D218" s="207">
        <f>'PDB Rekap'!CF73</f>
        <v>10.975454556338121</v>
      </c>
      <c r="E218" s="207">
        <f>'PDB Rekap'!BK30</f>
        <v>8.4399999999999977</v>
      </c>
      <c r="F218" s="207">
        <f>'PDB Rekap'!CF30</f>
        <v>7.9414040141897857</v>
      </c>
      <c r="AG218" s="209"/>
      <c r="AH218" s="210" t="s">
        <v>218</v>
      </c>
      <c r="AI218" s="207">
        <f>'PDB Rekap'!AP73/'PDB Rekap'!$AP$61*100</f>
        <v>114.01551231576326</v>
      </c>
      <c r="AJ218" s="207">
        <f>'PDB Rekap'!AP30/'PDB Rekap'!$AP$18*100</f>
        <v>111.03307246701355</v>
      </c>
      <c r="AK218" s="207">
        <v>100</v>
      </c>
    </row>
    <row r="219" spans="1:37" ht="15.75" x14ac:dyDescent="0.25">
      <c r="A219" s="205">
        <v>2023</v>
      </c>
      <c r="B219" s="206" t="s">
        <v>215</v>
      </c>
      <c r="C219" s="207">
        <f>'PDB Rekap'!BK74</f>
        <v>9.7799999999999869</v>
      </c>
      <c r="D219" s="207">
        <f>'PDB Rekap'!CF74</f>
        <v>-2.1566545934957304</v>
      </c>
      <c r="E219" s="207">
        <f>'PDB Rekap'!BK31</f>
        <v>10.049999999999997</v>
      </c>
      <c r="F219" s="207">
        <f>'PDB Rekap'!CF31</f>
        <v>-0.36395958871344192</v>
      </c>
      <c r="AG219" s="205">
        <v>2023</v>
      </c>
      <c r="AH219" s="206" t="s">
        <v>215</v>
      </c>
      <c r="AI219" s="207">
        <f>'PDB Rekap'!AP74/'PDB Rekap'!$AP$61*100</f>
        <v>111.55659153210766</v>
      </c>
      <c r="AJ219" s="207">
        <f>'PDB Rekap'!AP31/'PDB Rekap'!$AP$18*100</f>
        <v>110.62895695312672</v>
      </c>
      <c r="AK219" s="207">
        <v>100</v>
      </c>
    </row>
    <row r="220" spans="1:37" ht="15.75" x14ac:dyDescent="0.25">
      <c r="A220" s="205"/>
      <c r="B220" s="206" t="s">
        <v>216</v>
      </c>
      <c r="C220" s="207">
        <f>'PDB Rekap'!BK75</f>
        <v>10.11</v>
      </c>
      <c r="D220" s="207">
        <f>'PDB Rekap'!CF75</f>
        <v>-4.352688292842231</v>
      </c>
      <c r="E220" s="207">
        <f>'PDB Rekap'!BK32</f>
        <v>10.329999999999998</v>
      </c>
      <c r="F220" s="207">
        <f>'PDB Rekap'!CF32</f>
        <v>-7.4576913431986469</v>
      </c>
      <c r="AG220" s="205"/>
      <c r="AH220" s="206" t="s">
        <v>216</v>
      </c>
      <c r="AI220" s="207">
        <f>'PDB Rekap'!AP75/'PDB Rekap'!$AP$61*100</f>
        <v>106.70088083259577</v>
      </c>
      <c r="AJ220" s="207">
        <f>'PDB Rekap'!AP32/'PDB Rekap'!$AP$18*100</f>
        <v>102.3785908073624</v>
      </c>
      <c r="AK220" s="207">
        <v>100</v>
      </c>
    </row>
    <row r="221" spans="1:37" ht="15.75" x14ac:dyDescent="0.25">
      <c r="A221" s="205"/>
      <c r="B221" s="206" t="s">
        <v>217</v>
      </c>
      <c r="C221" s="207">
        <f>'PDB Rekap'!BK76</f>
        <v>10.420000000000002</v>
      </c>
      <c r="D221" s="207">
        <f>'PDB Rekap'!CF76</f>
        <v>6.3204359432863129</v>
      </c>
      <c r="E221" s="207">
        <f>'PDB Rekap'!BK33</f>
        <v>10.590000000000003</v>
      </c>
      <c r="F221" s="207">
        <f>'PDB Rekap'!CF33</f>
        <v>11.114568881980745</v>
      </c>
      <c r="AG221" s="205"/>
      <c r="AH221" s="206" t="s">
        <v>217</v>
      </c>
      <c r="AI221" s="207">
        <f>'PDB Rekap'!AP76/'PDB Rekap'!$AP$61*100</f>
        <v>113.44484165654225</v>
      </c>
      <c r="AJ221" s="207">
        <f>'PDB Rekap'!AP33/'PDB Rekap'!$AP$18*100</f>
        <v>113.7575298030479</v>
      </c>
      <c r="AK221" s="207">
        <v>100</v>
      </c>
    </row>
    <row r="222" spans="1:37" ht="15.75" x14ac:dyDescent="0.25">
      <c r="A222" s="209"/>
      <c r="B222" s="210" t="s">
        <v>218</v>
      </c>
      <c r="C222" s="207">
        <f>'PDB Rekap'!BK77</f>
        <v>9.3800000000000097</v>
      </c>
      <c r="D222" s="207">
        <f>'PDB Rekap'!CF77</f>
        <v>9.9302229611688517</v>
      </c>
      <c r="E222" s="207">
        <f>'PDB Rekap'!BK34</f>
        <v>9.5</v>
      </c>
      <c r="F222" s="207">
        <f>'PDB Rekap'!CF34</f>
        <v>6.8775091740101288</v>
      </c>
      <c r="AG222" s="209"/>
      <c r="AH222" s="210" t="s">
        <v>218</v>
      </c>
      <c r="AI222" s="207">
        <f>'PDB Rekap'!AP77/'PDB Rekap'!$AP$61*100</f>
        <v>124.71016737098186</v>
      </c>
      <c r="AJ222" s="207">
        <f>'PDB Rekap'!AP34/'PDB Rekap'!$AP$18*100</f>
        <v>121.58121435137986</v>
      </c>
      <c r="AK222" s="207">
        <v>100</v>
      </c>
    </row>
    <row r="225" spans="1:55" x14ac:dyDescent="0.25">
      <c r="A225" s="203"/>
      <c r="B225" s="203"/>
      <c r="C225" s="392" t="s">
        <v>224</v>
      </c>
      <c r="D225" s="393"/>
      <c r="E225" s="393"/>
      <c r="F225" s="394"/>
      <c r="AI225" s="392" t="s">
        <v>224</v>
      </c>
      <c r="AJ225" s="393"/>
      <c r="AK225" s="393"/>
      <c r="AX225" t="s">
        <v>308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25">
      <c r="A226" s="211"/>
      <c r="B226" s="212"/>
      <c r="C226" s="204" t="str">
        <f>C194</f>
        <v>YoY-Track Feb</v>
      </c>
      <c r="D226" s="204" t="str">
        <f>D194</f>
        <v>QtQ-Track Feb</v>
      </c>
      <c r="E226" s="204" t="str">
        <f>E194</f>
        <v>YoY-Base Jan</v>
      </c>
      <c r="F226" s="204" t="str">
        <f>F194</f>
        <v>QtQ-Base Jan</v>
      </c>
      <c r="AG226" s="213"/>
      <c r="AH226" s="213"/>
      <c r="AI226" s="204" t="str">
        <f>AI194</f>
        <v>Indeks Track Feb</v>
      </c>
      <c r="AJ226" s="204" t="str">
        <f>AJ194</f>
        <v>Indeks Base Jan</v>
      </c>
      <c r="AK226" s="214" t="s">
        <v>227</v>
      </c>
      <c r="AW226" t="s">
        <v>215</v>
      </c>
      <c r="AX226" s="103">
        <f>AVERAGE(D227,D231,D235)</f>
        <v>-4.7883381422208329</v>
      </c>
      <c r="AY226" s="103">
        <f>D239</f>
        <v>-7.1684378015854122</v>
      </c>
      <c r="AZ226" s="103">
        <f>D243</f>
        <v>-1.3116013490361667</v>
      </c>
      <c r="BA226" s="103">
        <f>D247</f>
        <v>-2.2540437053078364</v>
      </c>
      <c r="BB226" s="103">
        <f>D251</f>
        <v>-1.7399295367624461</v>
      </c>
      <c r="BC226" s="103"/>
    </row>
    <row r="227" spans="1:55" ht="15.75" x14ac:dyDescent="0.25">
      <c r="A227" s="205">
        <v>2017</v>
      </c>
      <c r="B227" s="206" t="s">
        <v>215</v>
      </c>
      <c r="C227" s="207">
        <f>'PDB Rekap'!BL50</f>
        <v>5.8703606310059229</v>
      </c>
      <c r="D227" s="208">
        <f>'PDB Rekap'!CG50</f>
        <v>-4.595807675242142</v>
      </c>
      <c r="E227" s="207">
        <f>'PDB Rekap'!BL7</f>
        <v>5.8703606310059939</v>
      </c>
      <c r="F227" s="207">
        <f>'PDB Rekap'!CG7</f>
        <v>-4.595807675242142</v>
      </c>
      <c r="AG227" s="205">
        <v>2017</v>
      </c>
      <c r="AH227" s="206" t="s">
        <v>215</v>
      </c>
      <c r="AI227" s="207">
        <f>'PDB Rekap'!AQ50/'PDB Rekap'!$AQ$61*100</f>
        <v>80.696997611152554</v>
      </c>
      <c r="AJ227" s="207">
        <f>'PDB Rekap'!AQ7/'PDB Rekap'!$AQ$18*100</f>
        <v>80.696997611152497</v>
      </c>
      <c r="AK227" s="207">
        <v>100</v>
      </c>
      <c r="AW227" t="s">
        <v>216</v>
      </c>
      <c r="AX227" s="103">
        <f>AVERAGE(D228,D232,D236)</f>
        <v>0.86222050677492723</v>
      </c>
      <c r="AY227" s="103">
        <f>D240</f>
        <v>-7.3698052002639969</v>
      </c>
      <c r="AZ227" s="103">
        <f>D244</f>
        <v>-2.611492079276573</v>
      </c>
      <c r="BA227" s="103">
        <f t="shared" ref="BA227:BA229" si="7">D248</f>
        <v>-0.90359509308065356</v>
      </c>
      <c r="BB227" s="103">
        <f>D252</f>
        <v>-0.52398632907208764</v>
      </c>
      <c r="BC227" s="103"/>
    </row>
    <row r="228" spans="1:55" ht="15.75" x14ac:dyDescent="0.25">
      <c r="A228" s="205"/>
      <c r="B228" s="206" t="s">
        <v>216</v>
      </c>
      <c r="C228" s="207">
        <f>'PDB Rekap'!BL51</f>
        <v>6.0693753526148981</v>
      </c>
      <c r="D228" s="208">
        <f>'PDB Rekap'!CG51</f>
        <v>1.6155474386731328</v>
      </c>
      <c r="E228" s="207">
        <f>'PDB Rekap'!BL8</f>
        <v>6.0693753526149123</v>
      </c>
      <c r="F228" s="207">
        <f>'PDB Rekap'!CG8</f>
        <v>1.6155474386730901</v>
      </c>
      <c r="AG228" s="205"/>
      <c r="AH228" s="206" t="s">
        <v>216</v>
      </c>
      <c r="AI228" s="207">
        <f>'PDB Rekap'!AQ51/'PDB Rekap'!$AQ$61*100</f>
        <v>82.000695889145661</v>
      </c>
      <c r="AJ228" s="207">
        <f>'PDB Rekap'!AQ8/'PDB Rekap'!$AQ$18*100</f>
        <v>82.000695889145575</v>
      </c>
      <c r="AK228" s="207">
        <v>100</v>
      </c>
      <c r="AW228" t="s">
        <v>217</v>
      </c>
      <c r="AX228" s="103">
        <f>AVERAGE(D229,D233,D237)</f>
        <v>4.8568887530688869</v>
      </c>
      <c r="AY228" s="103">
        <f>D241</f>
        <v>4.4089673844753747</v>
      </c>
      <c r="AZ228" s="103">
        <f>D245</f>
        <v>3.4091113913094375</v>
      </c>
      <c r="BA228" s="103">
        <f t="shared" si="7"/>
        <v>6.2726867067543139</v>
      </c>
      <c r="BB228" s="103">
        <f>D253</f>
        <v>6.5595359169642791</v>
      </c>
      <c r="BC228" s="103"/>
    </row>
    <row r="229" spans="1:55" ht="15.75" x14ac:dyDescent="0.25">
      <c r="A229" s="205"/>
      <c r="B229" s="206" t="s">
        <v>217</v>
      </c>
      <c r="C229" s="207">
        <f>'PDB Rekap'!BL52</f>
        <v>6.2828489387028412</v>
      </c>
      <c r="D229" s="208">
        <f>'PDB Rekap'!CG52</f>
        <v>4.5686473682812192</v>
      </c>
      <c r="E229" s="207">
        <f>'PDB Rekap'!BL9</f>
        <v>6.2828489387027702</v>
      </c>
      <c r="F229" s="207">
        <f>'PDB Rekap'!CG9</f>
        <v>4.568647368281205</v>
      </c>
      <c r="AG229" s="205"/>
      <c r="AH229" s="206" t="s">
        <v>217</v>
      </c>
      <c r="AI229" s="207">
        <f>'PDB Rekap'!AQ52/'PDB Rekap'!$AQ$61*100</f>
        <v>85.747018523857406</v>
      </c>
      <c r="AJ229" s="207">
        <f>'PDB Rekap'!AQ9/'PDB Rekap'!$AQ$18*100</f>
        <v>85.747018523857292</v>
      </c>
      <c r="AK229" s="207">
        <v>100</v>
      </c>
      <c r="AW229" t="s">
        <v>218</v>
      </c>
      <c r="AX229" s="103">
        <f>AVERAGE(D230,D234,D238)</f>
        <v>5.0100767675546791</v>
      </c>
      <c r="AY229" s="103">
        <f>D242</f>
        <v>3.9928738108409192</v>
      </c>
      <c r="AZ229" s="103">
        <f>D246</f>
        <v>3.1099850949841255</v>
      </c>
      <c r="BA229" s="103">
        <f t="shared" si="7"/>
        <v>3.4305644720459725</v>
      </c>
      <c r="BB229" s="103">
        <f>D254</f>
        <v>3.3921608465109898</v>
      </c>
      <c r="BC229" s="103"/>
    </row>
    <row r="230" spans="1:55" ht="15.75" x14ac:dyDescent="0.25">
      <c r="A230" s="209"/>
      <c r="B230" s="210" t="s">
        <v>218</v>
      </c>
      <c r="C230" s="207">
        <f>'PDB Rekap'!BL53</f>
        <v>6.6822011735454936</v>
      </c>
      <c r="D230" s="208">
        <f>'PDB Rekap'!CG53</f>
        <v>5.2356425614615887</v>
      </c>
      <c r="E230" s="207">
        <f>'PDB Rekap'!BL10</f>
        <v>6.6822011735453373</v>
      </c>
      <c r="F230" s="207">
        <f>'PDB Rekap'!CG10</f>
        <v>5.2356425614614892</v>
      </c>
      <c r="AG230" s="209"/>
      <c r="AH230" s="210" t="s">
        <v>218</v>
      </c>
      <c r="AI230" s="207">
        <f>'PDB Rekap'!AQ53/'PDB Rekap'!$AQ$61*100</f>
        <v>90.236425920876826</v>
      </c>
      <c r="AJ230" s="207">
        <f>'PDB Rekap'!AQ10/'PDB Rekap'!$AQ$18*100</f>
        <v>90.236425920876627</v>
      </c>
      <c r="AK230" s="207">
        <v>100</v>
      </c>
      <c r="BC230" s="103"/>
    </row>
    <row r="231" spans="1:55" ht="15.75" x14ac:dyDescent="0.25">
      <c r="A231" s="205">
        <v>2018</v>
      </c>
      <c r="B231" s="206" t="s">
        <v>215</v>
      </c>
      <c r="C231" s="207">
        <f>'PDB Rekap'!BL54</f>
        <v>6.1233156829491975</v>
      </c>
      <c r="D231" s="208">
        <f>'PDB Rekap'!CG54</f>
        <v>-5.0956100625741101</v>
      </c>
      <c r="E231" s="207">
        <f>'PDB Rekap'!BL11</f>
        <v>6.123315682949098</v>
      </c>
      <c r="F231" s="207">
        <f>'PDB Rekap'!CG11</f>
        <v>-5.095610062574039</v>
      </c>
      <c r="AG231" s="205">
        <v>2018</v>
      </c>
      <c r="AH231" s="206" t="s">
        <v>215</v>
      </c>
      <c r="AI231" s="207">
        <f>'PDB Rekap'!AQ54/'PDB Rekap'!$AQ$61*100</f>
        <v>85.638329521545401</v>
      </c>
      <c r="AJ231" s="207">
        <f>'PDB Rekap'!AQ11/'PDB Rekap'!$AQ$18*100</f>
        <v>85.638329521545259</v>
      </c>
      <c r="AK231" s="207">
        <v>100</v>
      </c>
    </row>
    <row r="232" spans="1:55" ht="15.75" x14ac:dyDescent="0.25">
      <c r="A232" s="205"/>
      <c r="B232" s="206" t="s">
        <v>216</v>
      </c>
      <c r="C232" s="207">
        <f>'PDB Rekap'!BL55</f>
        <v>4.9569701264635171</v>
      </c>
      <c r="D232" s="208">
        <f>'PDB Rekap'!CG55</f>
        <v>0.49874439249771285</v>
      </c>
      <c r="E232" s="207">
        <f>'PDB Rekap'!BL12</f>
        <v>4.9569701264635029</v>
      </c>
      <c r="F232" s="207">
        <f>'PDB Rekap'!CG12</f>
        <v>0.49874439249772706</v>
      </c>
      <c r="AG232" s="205"/>
      <c r="AH232" s="206" t="s">
        <v>216</v>
      </c>
      <c r="AI232" s="207">
        <f>'PDB Rekap'!AQ55/'PDB Rekap'!$AQ$61*100</f>
        <v>86.065445887862808</v>
      </c>
      <c r="AJ232" s="207">
        <f>'PDB Rekap'!AQ12/'PDB Rekap'!$AQ$18*100</f>
        <v>86.065445887862694</v>
      </c>
      <c r="AK232" s="207">
        <v>100</v>
      </c>
    </row>
    <row r="233" spans="1:55" ht="15.75" x14ac:dyDescent="0.25">
      <c r="A233" s="205"/>
      <c r="B233" s="206" t="s">
        <v>217</v>
      </c>
      <c r="C233" s="207">
        <f>'PDB Rekap'!BL56</f>
        <v>5.6045460929357489</v>
      </c>
      <c r="D233" s="208">
        <f>'PDB Rekap'!CG56</f>
        <v>5.2138274149290567</v>
      </c>
      <c r="E233" s="207">
        <f>'PDB Rekap'!BL13</f>
        <v>5.6045460929374116</v>
      </c>
      <c r="F233" s="207">
        <f>'PDB Rekap'!CG13</f>
        <v>5.2138274149307335</v>
      </c>
      <c r="AG233" s="205"/>
      <c r="AH233" s="206" t="s">
        <v>217</v>
      </c>
      <c r="AI233" s="207">
        <f>'PDB Rekap'!AQ56/'PDB Rekap'!$AQ$61*100</f>
        <v>90.552749700345132</v>
      </c>
      <c r="AJ233" s="207">
        <f>'PDB Rekap'!AQ13/'PDB Rekap'!$AQ$18*100</f>
        <v>90.552749700346453</v>
      </c>
      <c r="AK233" s="207">
        <v>100</v>
      </c>
    </row>
    <row r="234" spans="1:55" ht="15.75" x14ac:dyDescent="0.25">
      <c r="A234" s="209"/>
      <c r="B234" s="210" t="s">
        <v>218</v>
      </c>
      <c r="C234" s="207">
        <f>'PDB Rekap'!BL57</f>
        <v>5.0170850411548571</v>
      </c>
      <c r="D234" s="208">
        <f>'PDB Rekap'!CG57</f>
        <v>4.6502336605077801</v>
      </c>
      <c r="E234" s="207">
        <f>'PDB Rekap'!BL14</f>
        <v>5.0170850411550134</v>
      </c>
      <c r="F234" s="207">
        <f>'PDB Rekap'!CG14</f>
        <v>4.65023366050616</v>
      </c>
      <c r="AG234" s="209"/>
      <c r="AH234" s="210" t="s">
        <v>218</v>
      </c>
      <c r="AI234" s="207">
        <f>'PDB Rekap'!AQ57/'PDB Rekap'!$AQ$61*100</f>
        <v>94.763664147425928</v>
      </c>
      <c r="AJ234" s="207">
        <f>'PDB Rekap'!AQ14/'PDB Rekap'!$AQ$18*100</f>
        <v>94.763664147425857</v>
      </c>
      <c r="AK234" s="207">
        <v>100</v>
      </c>
    </row>
    <row r="235" spans="1:55" ht="15.75" x14ac:dyDescent="0.25">
      <c r="A235" s="205">
        <v>2019</v>
      </c>
      <c r="B235" s="206" t="s">
        <v>215</v>
      </c>
      <c r="C235" s="207">
        <f>'PDB Rekap'!BL58</f>
        <v>5.4840667517638764</v>
      </c>
      <c r="D235" s="208">
        <f>'PDB Rekap'!CG58</f>
        <v>-4.6735966888462457</v>
      </c>
      <c r="E235" s="207">
        <f>'PDB Rekap'!BL15</f>
        <v>5.4840667517638906</v>
      </c>
      <c r="F235" s="207">
        <f>'PDB Rekap'!CG15</f>
        <v>-4.6735966888462883</v>
      </c>
      <c r="AG235" s="205">
        <v>2019</v>
      </c>
      <c r="AH235" s="206" t="s">
        <v>215</v>
      </c>
      <c r="AI235" s="207">
        <f>'PDB Rekap'!AQ58/'PDB Rekap'!$AQ$61*100</f>
        <v>90.334792677602465</v>
      </c>
      <c r="AJ235" s="207">
        <f>'PDB Rekap'!AQ15/'PDB Rekap'!$AQ$18*100</f>
        <v>90.334792677602337</v>
      </c>
      <c r="AK235" s="207">
        <v>100</v>
      </c>
    </row>
    <row r="236" spans="1:55" ht="15.75" x14ac:dyDescent="0.25">
      <c r="A236" s="205"/>
      <c r="B236" s="206" t="s">
        <v>216</v>
      </c>
      <c r="C236" s="207">
        <f>'PDB Rekap'!BL59</f>
        <v>5.4563837097031325</v>
      </c>
      <c r="D236" s="208">
        <f>'PDB Rekap'!CG59</f>
        <v>0.47236968915393618</v>
      </c>
      <c r="E236" s="207">
        <f>'PDB Rekap'!BL16</f>
        <v>5.4563837097032035</v>
      </c>
      <c r="F236" s="207">
        <f>'PDB Rekap'!CG16</f>
        <v>0.47236968915402144</v>
      </c>
      <c r="AG236" s="205"/>
      <c r="AH236" s="206" t="s">
        <v>216</v>
      </c>
      <c r="AI236" s="207">
        <f>'PDB Rekap'!AQ59/'PDB Rekap'!$AQ$61*100</f>
        <v>90.761506856971508</v>
      </c>
      <c r="AJ236" s="207">
        <f>'PDB Rekap'!AQ16/'PDB Rekap'!$AQ$18*100</f>
        <v>90.761506856971465</v>
      </c>
      <c r="AK236" s="207">
        <v>100</v>
      </c>
    </row>
    <row r="237" spans="1:55" ht="15.75" x14ac:dyDescent="0.25">
      <c r="A237" s="205"/>
      <c r="B237" s="206" t="s">
        <v>217</v>
      </c>
      <c r="C237" s="207">
        <f>'PDB Rekap'!BL60</f>
        <v>5.0297665244950736</v>
      </c>
      <c r="D237" s="208">
        <f>'PDB Rekap'!CG60</f>
        <v>4.7881914759963848</v>
      </c>
      <c r="E237" s="207">
        <f>'PDB Rekap'!BL17</f>
        <v>5.0297665244933683</v>
      </c>
      <c r="F237" s="207">
        <f>'PDB Rekap'!CG17</f>
        <v>4.7881914759962712</v>
      </c>
      <c r="AG237" s="205"/>
      <c r="AH237" s="206" t="s">
        <v>217</v>
      </c>
      <c r="AI237" s="207">
        <f>'PDB Rekap'!AQ60/'PDB Rekap'!$AQ$61*100</f>
        <v>95.107341591782884</v>
      </c>
      <c r="AJ237" s="207">
        <f>'PDB Rekap'!AQ17/'PDB Rekap'!$AQ$18*100</f>
        <v>95.107341591782728</v>
      </c>
      <c r="AK237" s="207">
        <v>100</v>
      </c>
    </row>
    <row r="238" spans="1:55" ht="15.75" x14ac:dyDescent="0.25">
      <c r="A238" s="209"/>
      <c r="B238" s="210" t="s">
        <v>218</v>
      </c>
      <c r="C238" s="207">
        <f>'PDB Rekap'!BL61</f>
        <v>5.5256789611129733</v>
      </c>
      <c r="D238" s="208">
        <f>'PDB Rekap'!CG61</f>
        <v>5.1443540806946686</v>
      </c>
      <c r="E238" s="207">
        <f>'PDB Rekap'!BL18</f>
        <v>5.5256789611130444</v>
      </c>
      <c r="F238" s="207">
        <f>'PDB Rekap'!CG18</f>
        <v>5.1443540806948533</v>
      </c>
      <c r="AG238" s="209"/>
      <c r="AH238" s="210" t="s">
        <v>218</v>
      </c>
      <c r="AI238" s="207">
        <f>'PDB Rekap'!AQ61/'PDB Rekap'!$AQ$61*100</f>
        <v>100</v>
      </c>
      <c r="AJ238" s="207">
        <f>'PDB Rekap'!AQ18/'PDB Rekap'!$AQ$18*100</f>
        <v>100</v>
      </c>
      <c r="AK238" s="207">
        <v>100</v>
      </c>
    </row>
    <row r="239" spans="1:55" ht="15.75" x14ac:dyDescent="0.25">
      <c r="A239" s="205">
        <v>2020</v>
      </c>
      <c r="B239" s="206" t="s">
        <v>215</v>
      </c>
      <c r="C239" s="207">
        <f>'PDB Rekap'!BL62</f>
        <v>2.7639068478552815</v>
      </c>
      <c r="D239" s="208">
        <f>'PDB Rekap'!CG62</f>
        <v>-7.1684378015854122</v>
      </c>
      <c r="E239" s="207">
        <f>'PDB Rekap'!BL19</f>
        <v>2.7639068478552531</v>
      </c>
      <c r="F239" s="207">
        <f>'PDB Rekap'!CG19</f>
        <v>-7.1684378015855543</v>
      </c>
      <c r="AG239" s="205">
        <v>2020</v>
      </c>
      <c r="AH239" s="206" t="s">
        <v>215</v>
      </c>
      <c r="AI239" s="207">
        <f>'PDB Rekap'!AQ62/'PDB Rekap'!$AQ$61*100</f>
        <v>92.831562198414588</v>
      </c>
      <c r="AJ239" s="207">
        <f>'PDB Rekap'!AQ19/'PDB Rekap'!$AQ$18*100</f>
        <v>92.831562198414446</v>
      </c>
      <c r="AK239" s="207">
        <v>100</v>
      </c>
    </row>
    <row r="240" spans="1:55" ht="15.75" x14ac:dyDescent="0.25">
      <c r="A240" s="205"/>
      <c r="B240" s="206" t="s">
        <v>216</v>
      </c>
      <c r="C240" s="207">
        <f>'PDB Rekap'!BL63</f>
        <v>-5.2571295058611156</v>
      </c>
      <c r="D240" s="208">
        <f>'PDB Rekap'!CG63</f>
        <v>-7.3698052002639969</v>
      </c>
      <c r="E240" s="207">
        <f>'PDB Rekap'!BL20</f>
        <v>-5.2571295058612719</v>
      </c>
      <c r="F240" s="207">
        <f>'PDB Rekap'!CG20</f>
        <v>-7.3698052002640821</v>
      </c>
      <c r="AG240" s="205"/>
      <c r="AH240" s="206" t="s">
        <v>216</v>
      </c>
      <c r="AI240" s="207">
        <f>'PDB Rekap'!AQ63/'PDB Rekap'!$AQ$61*100</f>
        <v>85.990056900029515</v>
      </c>
      <c r="AJ240" s="207">
        <f>'PDB Rekap'!AQ20/'PDB Rekap'!$AQ$18*100</f>
        <v>85.990056900029316</v>
      </c>
      <c r="AK240" s="207">
        <v>100</v>
      </c>
    </row>
    <row r="241" spans="1:37" ht="15.75" x14ac:dyDescent="0.25">
      <c r="A241" s="205"/>
      <c r="B241" s="206" t="s">
        <v>217</v>
      </c>
      <c r="C241" s="207">
        <f>'PDB Rekap'!BL64</f>
        <v>-5.5999999999993832</v>
      </c>
      <c r="D241" s="208">
        <f>'PDB Rekap'!CG64</f>
        <v>4.4089673844753747</v>
      </c>
      <c r="E241" s="207">
        <f>'PDB Rekap'!BL21</f>
        <v>-5.5999999999993975</v>
      </c>
      <c r="F241" s="207">
        <f>'PDB Rekap'!CG21</f>
        <v>4.4089673844754316</v>
      </c>
      <c r="AG241" s="205"/>
      <c r="AH241" s="206" t="s">
        <v>217</v>
      </c>
      <c r="AI241" s="207">
        <f>'PDB Rekap'!AQ64/'PDB Rekap'!$AQ$61*100</f>
        <v>89.781330462643638</v>
      </c>
      <c r="AJ241" s="207">
        <f>'PDB Rekap'!AQ21/'PDB Rekap'!$AQ$18*100</f>
        <v>89.781330462643467</v>
      </c>
      <c r="AK241" s="207">
        <v>100</v>
      </c>
    </row>
    <row r="242" spans="1:37" ht="15.75" x14ac:dyDescent="0.25">
      <c r="A242" s="209"/>
      <c r="B242" s="210" t="s">
        <v>218</v>
      </c>
      <c r="C242" s="207">
        <f>'PDB Rekap'!BL65</f>
        <v>-6.6338143062889259</v>
      </c>
      <c r="D242" s="207">
        <f>'PDB Rekap'!CG65</f>
        <v>3.9928738108409192</v>
      </c>
      <c r="E242" s="207">
        <f>'PDB Rekap'!BL22</f>
        <v>-6.6338143062890111</v>
      </c>
      <c r="F242" s="207">
        <f>'PDB Rekap'!CG22</f>
        <v>3.9928738108410187</v>
      </c>
      <c r="AG242" s="209"/>
      <c r="AH242" s="210" t="s">
        <v>218</v>
      </c>
      <c r="AI242" s="207">
        <f>'PDB Rekap'!AQ65/'PDB Rekap'!$AQ$61*100</f>
        <v>93.366185693711074</v>
      </c>
      <c r="AJ242" s="207">
        <f>'PDB Rekap'!AQ22/'PDB Rekap'!$AQ$18*100</f>
        <v>93.366185693710989</v>
      </c>
      <c r="AK242" s="207">
        <v>100</v>
      </c>
    </row>
    <row r="243" spans="1:37" ht="15.75" x14ac:dyDescent="0.25">
      <c r="A243" s="205">
        <v>2021</v>
      </c>
      <c r="B243" s="206" t="s">
        <v>215</v>
      </c>
      <c r="C243" s="207">
        <f>'PDB Rekap'!BL66</f>
        <v>-0.74324792071377033</v>
      </c>
      <c r="D243" s="207">
        <f>'PDB Rekap'!CG66</f>
        <v>-1.3116013490361667</v>
      </c>
      <c r="E243" s="207">
        <f>'PDB Rekap'!BL23</f>
        <v>-0.74324792071368506</v>
      </c>
      <c r="F243" s="207">
        <f>'PDB Rekap'!CG23</f>
        <v>-1.311601349036124</v>
      </c>
      <c r="AG243" s="205">
        <v>2021</v>
      </c>
      <c r="AH243" s="206" t="s">
        <v>215</v>
      </c>
      <c r="AI243" s="207">
        <f>'PDB Rekap'!AQ66/'PDB Rekap'!$AQ$61*100</f>
        <v>92.141593542608746</v>
      </c>
      <c r="AJ243" s="207">
        <f>'PDB Rekap'!AQ23/'PDB Rekap'!$AQ$18*100</f>
        <v>92.141593542608703</v>
      </c>
      <c r="AK243" s="207">
        <v>100</v>
      </c>
    </row>
    <row r="244" spans="1:37" ht="15.75" x14ac:dyDescent="0.25">
      <c r="A244" s="205"/>
      <c r="B244" s="206" t="s">
        <v>216</v>
      </c>
      <c r="C244" s="207">
        <f>'PDB Rekap'!BL67</f>
        <v>4.3554642949579261</v>
      </c>
      <c r="D244" s="207">
        <f>'PDB Rekap'!CG67</f>
        <v>-2.611492079276573</v>
      </c>
      <c r="E244" s="207">
        <f>'PDB Rekap'!BL24</f>
        <v>4.3554642949579687</v>
      </c>
      <c r="F244" s="207">
        <f>'PDB Rekap'!CG24</f>
        <v>-2.6114920792767009</v>
      </c>
      <c r="AG244" s="205"/>
      <c r="AH244" s="206" t="s">
        <v>216</v>
      </c>
      <c r="AI244" s="207">
        <f>'PDB Rekap'!AQ67/'PDB Rekap'!$AQ$61*100</f>
        <v>89.735323125524303</v>
      </c>
      <c r="AJ244" s="207">
        <f>'PDB Rekap'!AQ24/'PDB Rekap'!$AQ$18*100</f>
        <v>89.735323125524133</v>
      </c>
      <c r="AK244" s="207">
        <v>100</v>
      </c>
    </row>
    <row r="245" spans="1:37" ht="15.75" x14ac:dyDescent="0.25">
      <c r="A245" s="205"/>
      <c r="B245" s="206" t="s">
        <v>217</v>
      </c>
      <c r="C245" s="207">
        <f>'PDB Rekap'!BL68</f>
        <v>3.3561206656822264</v>
      </c>
      <c r="D245" s="207">
        <f>'PDB Rekap'!CG68</f>
        <v>3.4091113913094375</v>
      </c>
      <c r="E245" s="207">
        <f>'PDB Rekap'!BL25</f>
        <v>3.3561206656823401</v>
      </c>
      <c r="F245" s="207">
        <f>'PDB Rekap'!CG25</f>
        <v>3.4091113913095512</v>
      </c>
      <c r="AG245" s="205"/>
      <c r="AH245" s="206" t="s">
        <v>217</v>
      </c>
      <c r="AI245" s="207">
        <f>'PDB Rekap'!AQ68/'PDB Rekap'!$AQ$61*100</f>
        <v>92.794500248224878</v>
      </c>
      <c r="AJ245" s="207">
        <f>'PDB Rekap'!AQ25/'PDB Rekap'!$AQ$18*100</f>
        <v>92.794500248224807</v>
      </c>
      <c r="AK245" s="207">
        <v>100</v>
      </c>
    </row>
    <row r="246" spans="1:37" ht="15.75" x14ac:dyDescent="0.25">
      <c r="A246" s="209"/>
      <c r="B246" s="210" t="s">
        <v>218</v>
      </c>
      <c r="C246" s="207">
        <f>'PDB Rekap'!BL69</f>
        <v>2.4786379180042672</v>
      </c>
      <c r="D246" s="207">
        <f>'PDB Rekap'!CG69</f>
        <v>3.1099850949841255</v>
      </c>
      <c r="E246" s="207">
        <f>'PDB Rekap'!BL26</f>
        <v>3.819999999999979</v>
      </c>
      <c r="F246" s="207">
        <f>'PDB Rekap'!CG26</f>
        <v>4.4596109984062338</v>
      </c>
      <c r="AG246" s="209"/>
      <c r="AH246" s="210" t="s">
        <v>218</v>
      </c>
      <c r="AI246" s="207">
        <f>'PDB Rekap'!AQ69/'PDB Rekap'!$AQ$61*100</f>
        <v>95.680395374909693</v>
      </c>
      <c r="AJ246" s="207">
        <f>'PDB Rekap'!AQ26/'PDB Rekap'!$AQ$18*100</f>
        <v>96.932773987210737</v>
      </c>
      <c r="AK246" s="207">
        <v>100</v>
      </c>
    </row>
    <row r="247" spans="1:37" ht="15.75" x14ac:dyDescent="0.25">
      <c r="A247" s="205">
        <v>2022</v>
      </c>
      <c r="B247" s="206" t="s">
        <v>215</v>
      </c>
      <c r="C247" s="207">
        <f>'PDB Rekap'!BL70</f>
        <v>1.5000000000000142</v>
      </c>
      <c r="D247" s="207">
        <f>'PDB Rekap'!CG70</f>
        <v>-2.2540437053078364</v>
      </c>
      <c r="E247" s="207">
        <f>'PDB Rekap'!BL27</f>
        <v>1.7799999999999869</v>
      </c>
      <c r="F247" s="207">
        <f>'PDB Rekap'!CG27</f>
        <v>-3.2507684964833174</v>
      </c>
      <c r="AG247" s="205">
        <v>2022</v>
      </c>
      <c r="AH247" s="206" t="s">
        <v>215</v>
      </c>
      <c r="AI247" s="207">
        <f>'PDB Rekap'!AQ70/'PDB Rekap'!$AQ$61*100</f>
        <v>93.523717445747891</v>
      </c>
      <c r="AJ247" s="207">
        <f>'PDB Rekap'!AQ27/'PDB Rekap'!$AQ$18*100</f>
        <v>93.781713907667111</v>
      </c>
      <c r="AK247" s="207">
        <v>100</v>
      </c>
    </row>
    <row r="248" spans="1:37" ht="15.75" x14ac:dyDescent="0.25">
      <c r="A248" s="205"/>
      <c r="B248" s="206" t="s">
        <v>216</v>
      </c>
      <c r="C248" s="207">
        <f>'PDB Rekap'!BL71</f>
        <v>3.2800000000000011</v>
      </c>
      <c r="D248" s="207">
        <f>'PDB Rekap'!CG71</f>
        <v>-0.90359509308065356</v>
      </c>
      <c r="E248" s="207">
        <f>'PDB Rekap'!BL28</f>
        <v>4.6299999999999955</v>
      </c>
      <c r="F248" s="207">
        <f>'PDB Rekap'!CG28</f>
        <v>0.11553923899863605</v>
      </c>
      <c r="AG248" s="205"/>
      <c r="AH248" s="206" t="s">
        <v>216</v>
      </c>
      <c r="AI248" s="207">
        <f>'PDB Rekap'!AQ71/'PDB Rekap'!$AQ$61*100</f>
        <v>92.678641724041483</v>
      </c>
      <c r="AJ248" s="207">
        <f>'PDB Rekap'!AQ28/'PDB Rekap'!$AQ$18*100</f>
        <v>93.890068586235913</v>
      </c>
      <c r="AK248" s="207">
        <v>100</v>
      </c>
    </row>
    <row r="249" spans="1:37" ht="15.75" x14ac:dyDescent="0.25">
      <c r="A249" s="205"/>
      <c r="B249" s="206" t="s">
        <v>217</v>
      </c>
      <c r="C249" s="207">
        <f>'PDB Rekap'!BL72</f>
        <v>6.1400000000000148</v>
      </c>
      <c r="D249" s="207">
        <f>'PDB Rekap'!CG72</f>
        <v>6.2726867067543139</v>
      </c>
      <c r="E249" s="207">
        <f>'PDB Rekap'!BL29</f>
        <v>6.2000000000000028</v>
      </c>
      <c r="F249" s="207">
        <f>'PDB Rekap'!CG29</f>
        <v>4.9607916444334563</v>
      </c>
      <c r="AG249" s="205"/>
      <c r="AH249" s="206" t="s">
        <v>217</v>
      </c>
      <c r="AI249" s="207">
        <f>'PDB Rekap'!AQ72/'PDB Rekap'!$AQ$61*100</f>
        <v>98.4920825634659</v>
      </c>
      <c r="AJ249" s="207">
        <f>'PDB Rekap'!AQ29/'PDB Rekap'!$AQ$18*100</f>
        <v>98.547759263614736</v>
      </c>
      <c r="AK249" s="207">
        <v>100</v>
      </c>
    </row>
    <row r="250" spans="1:37" ht="15.75" x14ac:dyDescent="0.25">
      <c r="A250" s="209"/>
      <c r="B250" s="210" t="s">
        <v>218</v>
      </c>
      <c r="C250" s="207">
        <f>'PDB Rekap'!BL73</f>
        <v>6.4699999999999989</v>
      </c>
      <c r="D250" s="207">
        <f>'PDB Rekap'!CG73</f>
        <v>3.4305644720459725</v>
      </c>
      <c r="E250" s="207">
        <f>'PDB Rekap'!BL30</f>
        <v>6.5</v>
      </c>
      <c r="F250" s="207">
        <f>'PDB Rekap'!CG30</f>
        <v>4.7546946452943928</v>
      </c>
      <c r="AG250" s="209"/>
      <c r="AH250" s="210" t="s">
        <v>218</v>
      </c>
      <c r="AI250" s="207">
        <f>'PDB Rekap'!AQ73/'PDB Rekap'!$AQ$61*100</f>
        <v>101.87091695566635</v>
      </c>
      <c r="AJ250" s="207">
        <f>'PDB Rekap'!AQ30/'PDB Rekap'!$AQ$18*100</f>
        <v>103.23340429637943</v>
      </c>
      <c r="AK250" s="207">
        <v>100</v>
      </c>
    </row>
    <row r="251" spans="1:37" ht="15.75" x14ac:dyDescent="0.25">
      <c r="A251" s="205">
        <v>2023</v>
      </c>
      <c r="B251" s="206" t="s">
        <v>215</v>
      </c>
      <c r="C251" s="207">
        <f>'PDB Rekap'!BL74</f>
        <v>7.0300000000000011</v>
      </c>
      <c r="D251" s="207">
        <f>'PDB Rekap'!CG74</f>
        <v>-1.7399295367624461</v>
      </c>
      <c r="E251" s="207">
        <f>'PDB Rekap'!BL31</f>
        <v>7.0499999999999972</v>
      </c>
      <c r="F251" s="207">
        <f>'PDB Rekap'!CG31</f>
        <v>-2.7511245779205495</v>
      </c>
      <c r="AG251" s="205">
        <v>2023</v>
      </c>
      <c r="AH251" s="206" t="s">
        <v>215</v>
      </c>
      <c r="AI251" s="207">
        <f>'PDB Rekap'!AQ74/'PDB Rekap'!$AQ$61*100</f>
        <v>100.09843478218397</v>
      </c>
      <c r="AJ251" s="207">
        <f>'PDB Rekap'!AQ31/'PDB Rekap'!$AQ$18*100</f>
        <v>100.39332473815765</v>
      </c>
      <c r="AK251" s="207">
        <v>100</v>
      </c>
    </row>
    <row r="252" spans="1:37" ht="15.75" x14ac:dyDescent="0.25">
      <c r="A252" s="205"/>
      <c r="B252" s="206" t="s">
        <v>216</v>
      </c>
      <c r="C252" s="207">
        <f>'PDB Rekap'!BL75</f>
        <v>7.4399999999999977</v>
      </c>
      <c r="D252" s="207">
        <f>'PDB Rekap'!CG75</f>
        <v>-0.52398632907208764</v>
      </c>
      <c r="E252" s="207">
        <f>'PDB Rekap'!BL32</f>
        <v>7.4499999999999744</v>
      </c>
      <c r="F252" s="207">
        <f>'PDB Rekap'!CG32</f>
        <v>0.48962812919570808</v>
      </c>
      <c r="AG252" s="205"/>
      <c r="AH252" s="206" t="s">
        <v>216</v>
      </c>
      <c r="AI252" s="207">
        <f>'PDB Rekap'!AQ75/'PDB Rekap'!$AQ$61*100</f>
        <v>99.573932668310178</v>
      </c>
      <c r="AJ252" s="207">
        <f>'PDB Rekap'!AQ32/'PDB Rekap'!$AQ$18*100</f>
        <v>100.88487869591047</v>
      </c>
      <c r="AK252" s="207">
        <v>100</v>
      </c>
    </row>
    <row r="253" spans="1:37" ht="15.75" x14ac:dyDescent="0.25">
      <c r="A253" s="205"/>
      <c r="B253" s="206" t="s">
        <v>217</v>
      </c>
      <c r="C253" s="207">
        <f>'PDB Rekap'!BL76</f>
        <v>7.7300000000000182</v>
      </c>
      <c r="D253" s="207">
        <f>'PDB Rekap'!CG76</f>
        <v>6.5595359169642791</v>
      </c>
      <c r="E253" s="207">
        <f>'PDB Rekap'!BL33</f>
        <v>7.7399999999999949</v>
      </c>
      <c r="F253" s="207">
        <f>'PDB Rekap'!CG33</f>
        <v>5.2440734459866292</v>
      </c>
      <c r="AG253" s="205"/>
      <c r="AH253" s="206" t="s">
        <v>217</v>
      </c>
      <c r="AI253" s="207">
        <f>'PDB Rekap'!AQ76/'PDB Rekap'!$AQ$61*100</f>
        <v>106.10552054562181</v>
      </c>
      <c r="AJ253" s="207">
        <f>'PDB Rekap'!AQ33/'PDB Rekap'!$AQ$18*100</f>
        <v>106.17535583061853</v>
      </c>
      <c r="AK253" s="207">
        <v>100</v>
      </c>
    </row>
    <row r="254" spans="1:37" ht="15.75" x14ac:dyDescent="0.25">
      <c r="A254" s="209"/>
      <c r="B254" s="210" t="s">
        <v>218</v>
      </c>
      <c r="C254" s="207">
        <f>'PDB Rekap'!BL77</f>
        <v>7.6899999999999977</v>
      </c>
      <c r="D254" s="207">
        <f>'PDB Rekap'!CG77</f>
        <v>3.3921608465109898</v>
      </c>
      <c r="E254" s="207">
        <f>'PDB Rekap'!BL34</f>
        <v>7.6999999999999886</v>
      </c>
      <c r="F254" s="207">
        <f>'PDB Rekap'!CG34</f>
        <v>4.715802982162657</v>
      </c>
      <c r="AG254" s="209"/>
      <c r="AH254" s="210" t="s">
        <v>218</v>
      </c>
      <c r="AI254" s="207">
        <f>'PDB Rekap'!AQ77/'PDB Rekap'!$AQ$61*100</f>
        <v>109.70479046955708</v>
      </c>
      <c r="AJ254" s="207">
        <f>'PDB Rekap'!AQ34/'PDB Rekap'!$AQ$18*100</f>
        <v>111.18237642720064</v>
      </c>
      <c r="AK254" s="207">
        <v>100</v>
      </c>
    </row>
    <row r="257" spans="1:55" x14ac:dyDescent="0.25">
      <c r="A257" s="203"/>
      <c r="B257" s="203"/>
      <c r="C257" s="392" t="s">
        <v>225</v>
      </c>
      <c r="D257" s="393"/>
      <c r="E257" s="393"/>
      <c r="F257" s="394"/>
      <c r="AI257" s="392" t="s">
        <v>225</v>
      </c>
      <c r="AJ257" s="393"/>
      <c r="AK257" s="393"/>
      <c r="AX257" t="s">
        <v>308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25">
      <c r="A258" s="211"/>
      <c r="B258" s="212"/>
      <c r="C258" s="204" t="str">
        <f>C226</f>
        <v>YoY-Track Feb</v>
      </c>
      <c r="D258" s="204" t="str">
        <f>D226</f>
        <v>QtQ-Track Feb</v>
      </c>
      <c r="E258" s="204" t="str">
        <f>E226</f>
        <v>YoY-Base Jan</v>
      </c>
      <c r="F258" s="204" t="str">
        <f>F226</f>
        <v>QtQ-Base Jan</v>
      </c>
      <c r="AG258" s="213"/>
      <c r="AH258" s="213"/>
      <c r="AI258" s="204" t="str">
        <f>AI226</f>
        <v>Indeks Track Feb</v>
      </c>
      <c r="AJ258" s="204" t="str">
        <f>AJ226</f>
        <v>Indeks Base Jan</v>
      </c>
      <c r="AK258" s="214" t="s">
        <v>227</v>
      </c>
      <c r="AW258" t="s">
        <v>215</v>
      </c>
      <c r="AX258" s="103">
        <f>AVERAGE(D259,D263,D267)</f>
        <v>-2.1469913469390556</v>
      </c>
      <c r="AY258" s="103">
        <f>D271</f>
        <v>-5.838351071495353</v>
      </c>
      <c r="AZ258" s="103">
        <f>D275</f>
        <v>8.1517994093993877</v>
      </c>
      <c r="BA258" s="103">
        <f>D279</f>
        <v>-4.8508155924084804</v>
      </c>
      <c r="BB258" s="103">
        <f>D283</f>
        <v>-3.6604285083291899</v>
      </c>
      <c r="BC258" s="103"/>
    </row>
    <row r="259" spans="1:55" ht="15.75" x14ac:dyDescent="0.25">
      <c r="A259" s="205">
        <v>2017</v>
      </c>
      <c r="B259" s="206" t="s">
        <v>215</v>
      </c>
      <c r="C259" s="207">
        <f>'PDB Rekap'!BB50</f>
        <v>8.3382562285903674</v>
      </c>
      <c r="D259" s="208">
        <f>'PDB Rekap'!BW50</f>
        <v>1.3422659340882319</v>
      </c>
      <c r="E259" s="207">
        <f>'PDB Rekap'!BB7</f>
        <v>8.3382562285903674</v>
      </c>
      <c r="F259" s="207">
        <f>'PDB Rekap'!BW7</f>
        <v>1.3422659340882319</v>
      </c>
      <c r="AG259" s="205">
        <v>2017</v>
      </c>
      <c r="AH259" s="206" t="s">
        <v>215</v>
      </c>
      <c r="AI259" s="207">
        <f>'PDB Rekap'!AG50/'PDB Rekap'!$AG$61*100</f>
        <v>89.830123830949063</v>
      </c>
      <c r="AJ259" s="207">
        <f>'PDB Rekap'!AG7/'PDB Rekap'!$AG$18*100</f>
        <v>89.618989239015946</v>
      </c>
      <c r="AK259" s="207">
        <v>100</v>
      </c>
      <c r="AW259" t="s">
        <v>216</v>
      </c>
      <c r="AX259" s="103">
        <f>AVERAGE(D260,D264,D268)</f>
        <v>-1.4510863265277909</v>
      </c>
      <c r="AY259" s="103">
        <f>D272</f>
        <v>-13.498266268590015</v>
      </c>
      <c r="AZ259" s="103">
        <f>D276</f>
        <v>6.365967661502367</v>
      </c>
      <c r="BA259" s="103">
        <f t="shared" ref="BA259:BA261" si="8">D280</f>
        <v>-2.4528531558188291</v>
      </c>
      <c r="BB259" s="103">
        <f>D284</f>
        <v>-2.1400251051961021</v>
      </c>
      <c r="BC259" s="103"/>
    </row>
    <row r="260" spans="1:55" ht="15.75" x14ac:dyDescent="0.25">
      <c r="A260" s="205"/>
      <c r="B260" s="206" t="s">
        <v>216</v>
      </c>
      <c r="C260" s="207">
        <f>'PDB Rekap'!BB51</f>
        <v>2.7092279439228264</v>
      </c>
      <c r="D260" s="208">
        <f>'PDB Rekap'!BW51</f>
        <v>-2.4182841465638489</v>
      </c>
      <c r="E260" s="207">
        <f>'PDB Rekap'!BB8</f>
        <v>2.7092279439228264</v>
      </c>
      <c r="F260" s="207">
        <f>'PDB Rekap'!BW8</f>
        <v>-2.4182841465638489</v>
      </c>
      <c r="AG260" s="205"/>
      <c r="AH260" s="206" t="s">
        <v>216</v>
      </c>
      <c r="AI260" s="207">
        <f>'PDB Rekap'!AG51/'PDB Rekap'!$AG$61*100</f>
        <v>87.657776187506556</v>
      </c>
      <c r="AJ260" s="207">
        <f>'PDB Rekap'!AG8/'PDB Rekap'!$AG$18*100</f>
        <v>87.451747429938067</v>
      </c>
      <c r="AK260" s="207">
        <v>100</v>
      </c>
      <c r="AW260" t="s">
        <v>217</v>
      </c>
      <c r="AX260" s="103">
        <f>AVERAGE(D261,D265,D269)</f>
        <v>9.5241999460053446</v>
      </c>
      <c r="AY260" s="103">
        <f>D273</f>
        <v>10.590913926738764</v>
      </c>
      <c r="AZ260" s="103">
        <f>D277</f>
        <v>8.6213767192941759</v>
      </c>
      <c r="BA260" s="103">
        <f t="shared" si="8"/>
        <v>7.833288449063474</v>
      </c>
      <c r="BB260" s="103">
        <f>D285</f>
        <v>8.1171669820245427</v>
      </c>
      <c r="BC260" s="103"/>
    </row>
    <row r="261" spans="1:55" ht="15.75" x14ac:dyDescent="0.25">
      <c r="A261" s="205"/>
      <c r="B261" s="206" t="s">
        <v>217</v>
      </c>
      <c r="C261" s="207">
        <f>'PDB Rekap'!BB52</f>
        <v>16.395355321942006</v>
      </c>
      <c r="D261" s="208">
        <f>'PDB Rekap'!BW52</f>
        <v>8.161602206647629</v>
      </c>
      <c r="E261" s="207">
        <f>'PDB Rekap'!BB9</f>
        <v>16.395355321942006</v>
      </c>
      <c r="F261" s="207">
        <f>'PDB Rekap'!BW9</f>
        <v>8.161602206647629</v>
      </c>
      <c r="AG261" s="205"/>
      <c r="AH261" s="206" t="s">
        <v>217</v>
      </c>
      <c r="AI261" s="207">
        <f>'PDB Rekap'!AG52/'PDB Rekap'!$AG$61*100</f>
        <v>94.812055183124329</v>
      </c>
      <c r="AJ261" s="207">
        <f>'PDB Rekap'!AG9/'PDB Rekap'!$AG$18*100</f>
        <v>94.589211177931816</v>
      </c>
      <c r="AK261" s="207">
        <v>100</v>
      </c>
      <c r="AW261" t="s">
        <v>218</v>
      </c>
      <c r="AX261" s="103">
        <f>AVERAGE(D262,D266,D270)</f>
        <v>-1.3479126146425908</v>
      </c>
      <c r="AY261" s="103">
        <f>D274</f>
        <v>3.3665162050538413</v>
      </c>
      <c r="AZ261" s="103">
        <f>D278</f>
        <v>3.9008468856731611</v>
      </c>
      <c r="BA261" s="103">
        <f t="shared" si="8"/>
        <v>4.6202296124515669</v>
      </c>
      <c r="BB261" s="103">
        <f>D286</f>
        <v>5.0028429803140568</v>
      </c>
      <c r="BC261" s="103"/>
    </row>
    <row r="262" spans="1:55" ht="15.75" x14ac:dyDescent="0.25">
      <c r="A262" s="209"/>
      <c r="B262" s="210" t="s">
        <v>218</v>
      </c>
      <c r="C262" s="207">
        <f>'PDB Rekap'!BB53</f>
        <v>8.4878630294918906</v>
      </c>
      <c r="D262" s="208">
        <f>'PDB Rekap'!BW53</f>
        <v>1.4259260965915388</v>
      </c>
      <c r="E262" s="207">
        <f>'PDB Rekap'!BB10</f>
        <v>8.4878630294918906</v>
      </c>
      <c r="F262" s="207">
        <f>'PDB Rekap'!BW10</f>
        <v>1.4259260965915388</v>
      </c>
      <c r="AG262" s="209"/>
      <c r="AH262" s="210" t="s">
        <v>218</v>
      </c>
      <c r="AI262" s="207">
        <f>'PDB Rekap'!AG53/'PDB Rekap'!$AG$61*100</f>
        <v>96.164005020695271</v>
      </c>
      <c r="AJ262" s="207">
        <f>'PDB Rekap'!AG10/'PDB Rekap'!$AG$18*100</f>
        <v>95.937983424678023</v>
      </c>
      <c r="AK262" s="207">
        <v>100</v>
      </c>
    </row>
    <row r="263" spans="1:55" ht="15.75" x14ac:dyDescent="0.25">
      <c r="A263" s="205">
        <v>2018</v>
      </c>
      <c r="B263" s="206" t="s">
        <v>215</v>
      </c>
      <c r="C263" s="207">
        <f>'PDB Rekap'!BB54</f>
        <v>5.7587562741398131</v>
      </c>
      <c r="D263" s="208">
        <f>'PDB Rekap'!BW54</f>
        <v>-1.2070870980405317</v>
      </c>
      <c r="E263" s="207">
        <f>'PDB Rekap'!BB11</f>
        <v>5.7587562741398131</v>
      </c>
      <c r="F263" s="207">
        <f>'PDB Rekap'!BW11</f>
        <v>-1.2070870980405317</v>
      </c>
      <c r="AG263" s="205">
        <v>2018</v>
      </c>
      <c r="AH263" s="206" t="s">
        <v>215</v>
      </c>
      <c r="AI263" s="207">
        <f>'PDB Rekap'!AG54/'PDB Rekap'!$AG$61*100</f>
        <v>95.003221723131404</v>
      </c>
      <c r="AJ263" s="207">
        <f>'PDB Rekap'!AG11/'PDB Rekap'!$AG$18*100</f>
        <v>94.779928404638454</v>
      </c>
      <c r="AK263" s="207">
        <v>100</v>
      </c>
    </row>
    <row r="264" spans="1:55" ht="15.75" x14ac:dyDescent="0.25">
      <c r="A264" s="205"/>
      <c r="B264" s="206" t="s">
        <v>216</v>
      </c>
      <c r="C264" s="207">
        <f>'PDB Rekap'!BB55</f>
        <v>7.4244070728158675</v>
      </c>
      <c r="D264" s="208">
        <f>'PDB Rekap'!BW55</f>
        <v>-0.8814178985707315</v>
      </c>
      <c r="E264" s="207">
        <f>'PDB Rekap'!BB12</f>
        <v>7.4244070728178428</v>
      </c>
      <c r="F264" s="207">
        <f>'PDB Rekap'!BW12</f>
        <v>-0.88141789856891251</v>
      </c>
      <c r="AG264" s="205"/>
      <c r="AH264" s="206" t="s">
        <v>216</v>
      </c>
      <c r="AI264" s="207">
        <f>'PDB Rekap'!AG55/'PDB Rekap'!$AG$61*100</f>
        <v>94.165846322644896</v>
      </c>
      <c r="AJ264" s="207">
        <f>'PDB Rekap'!AG12/'PDB Rekap'!$AG$18*100</f>
        <v>93.944521151429171</v>
      </c>
      <c r="AK264" s="207">
        <v>100</v>
      </c>
    </row>
    <row r="265" spans="1:55" ht="15.75" x14ac:dyDescent="0.25">
      <c r="A265" s="205"/>
      <c r="B265" s="206" t="s">
        <v>217</v>
      </c>
      <c r="C265" s="207">
        <f>'PDB Rekap'!BB56</f>
        <v>8.2987804864570052</v>
      </c>
      <c r="D265" s="208">
        <f>'PDB Rekap'!BW56</f>
        <v>9.0419759682846461</v>
      </c>
      <c r="E265" s="207">
        <f>'PDB Rekap'!BB13</f>
        <v>8.2987804864570052</v>
      </c>
      <c r="F265" s="207">
        <f>'PDB Rekap'!BW13</f>
        <v>9.0419759682826424</v>
      </c>
      <c r="AG265" s="205"/>
      <c r="AH265" s="206" t="s">
        <v>217</v>
      </c>
      <c r="AI265" s="207">
        <f>'PDB Rekap'!AG56/'PDB Rekap'!$AG$61*100</f>
        <v>102.68029951747029</v>
      </c>
      <c r="AJ265" s="207">
        <f>'PDB Rekap'!AG13/'PDB Rekap'!$AG$18*100</f>
        <v>102.43896217745963</v>
      </c>
      <c r="AK265" s="207">
        <v>100</v>
      </c>
    </row>
    <row r="266" spans="1:55" ht="15.75" x14ac:dyDescent="0.25">
      <c r="A266" s="209"/>
      <c r="B266" s="210" t="s">
        <v>218</v>
      </c>
      <c r="C266" s="207">
        <f>'PDB Rekap'!BB57</f>
        <v>4.6304987546650977</v>
      </c>
      <c r="D266" s="208">
        <f>'PDB Rekap'!BW57</f>
        <v>-2.0095592353668081</v>
      </c>
      <c r="E266" s="207">
        <f>'PDB Rekap'!BB14</f>
        <v>4.6304987546669025</v>
      </c>
      <c r="F266" s="207">
        <f>'PDB Rekap'!BW14</f>
        <v>-2.0095592353651313</v>
      </c>
      <c r="AG266" s="209"/>
      <c r="AH266" s="210" t="s">
        <v>218</v>
      </c>
      <c r="AI266" s="207">
        <f>'PDB Rekap'!AG57/'PDB Rekap'!$AG$61*100</f>
        <v>100.61687807561466</v>
      </c>
      <c r="AJ266" s="207">
        <f>'PDB Rekap'!AG14/'PDB Rekap'!$AG$18*100</f>
        <v>100.38039055241028</v>
      </c>
      <c r="AK266" s="207">
        <v>100</v>
      </c>
    </row>
    <row r="267" spans="1:55" ht="15.75" x14ac:dyDescent="0.25">
      <c r="A267" s="205">
        <v>2019</v>
      </c>
      <c r="B267" s="206" t="s">
        <v>215</v>
      </c>
      <c r="C267" s="207">
        <f>'PDB Rekap'!BB58</f>
        <v>-1.0558203727249662</v>
      </c>
      <c r="D267" s="208">
        <f>'PDB Rekap'!BW58</f>
        <v>-6.5761528768648674</v>
      </c>
      <c r="E267" s="207">
        <f>'PDB Rekap'!BB15</f>
        <v>-1.4627809105222696</v>
      </c>
      <c r="F267" s="207">
        <f>'PDB Rekap'!BW15</f>
        <v>-6.9604081126119866</v>
      </c>
      <c r="AG267" s="205">
        <v>2019</v>
      </c>
      <c r="AH267" s="206" t="s">
        <v>215</v>
      </c>
      <c r="AI267" s="207">
        <f>'PDB Rekap'!AG58/'PDB Rekap'!$AG$61*100</f>
        <v>94.000158353433505</v>
      </c>
      <c r="AJ267" s="207">
        <f>'PDB Rekap'!AG15/'PDB Rekap'!$AG$18*100</f>
        <v>93.393505704928728</v>
      </c>
      <c r="AK267" s="207">
        <v>100</v>
      </c>
    </row>
    <row r="268" spans="1:55" ht="15.75" x14ac:dyDescent="0.25">
      <c r="A268" s="205"/>
      <c r="B268" s="206" t="s">
        <v>216</v>
      </c>
      <c r="C268" s="207">
        <f>'PDB Rekap'!BB59</f>
        <v>-1.2276565241880348</v>
      </c>
      <c r="D268" s="208">
        <f>'PDB Rekap'!BW59</f>
        <v>-1.0535569344487925</v>
      </c>
      <c r="E268" s="207">
        <f>'PDB Rekap'!BB16</f>
        <v>-1.8388766425663761</v>
      </c>
      <c r="F268" s="207">
        <f>'PDB Rekap'!BW16</f>
        <v>-1.2597325703150375</v>
      </c>
      <c r="AG268" s="205"/>
      <c r="AH268" s="206" t="s">
        <v>216</v>
      </c>
      <c r="AI268" s="207">
        <f>'PDB Rekap'!AG59/'PDB Rekap'!$AG$61*100</f>
        <v>93.009813166708071</v>
      </c>
      <c r="AJ268" s="207">
        <f>'PDB Rekap'!AG16/'PDB Rekap'!$AG$18*100</f>
        <v>92.216997295004717</v>
      </c>
      <c r="AK268" s="207">
        <v>100</v>
      </c>
    </row>
    <row r="269" spans="1:55" ht="15.75" x14ac:dyDescent="0.25">
      <c r="A269" s="205"/>
      <c r="B269" s="206" t="s">
        <v>217</v>
      </c>
      <c r="C269" s="207">
        <f>'PDB Rekap'!BB60</f>
        <v>0.88022674378814258</v>
      </c>
      <c r="D269" s="208">
        <f>'PDB Rekap'!BW60</f>
        <v>11.369021663083757</v>
      </c>
      <c r="E269" s="207">
        <f>'PDB Rekap'!BB17</f>
        <v>0.11524431584695094</v>
      </c>
      <c r="F269" s="207">
        <f>'PDB Rekap'!BW17</f>
        <v>11.212705105219413</v>
      </c>
      <c r="AG269" s="205"/>
      <c r="AH269" s="206" t="s">
        <v>217</v>
      </c>
      <c r="AI269" s="207">
        <f>'PDB Rekap'!AG60/'PDB Rekap'!$AG$61*100</f>
        <v>103.58411897442483</v>
      </c>
      <c r="AJ269" s="207">
        <f>'PDB Rekap'!AG17/'PDB Rekap'!$AG$18*100</f>
        <v>102.55701725858175</v>
      </c>
      <c r="AK269" s="207">
        <v>100</v>
      </c>
    </row>
    <row r="270" spans="1:55" ht="15.75" x14ac:dyDescent="0.25">
      <c r="A270" s="209"/>
      <c r="B270" s="210" t="s">
        <v>218</v>
      </c>
      <c r="C270" s="207">
        <f>'PDB Rekap'!BB61</f>
        <v>-0.61309602068062929</v>
      </c>
      <c r="D270" s="208">
        <f>'PDB Rekap'!BW61</f>
        <v>-3.4601047051525029</v>
      </c>
      <c r="E270" s="207">
        <f>'PDB Rekap'!BB18</f>
        <v>-0.37894906596488909</v>
      </c>
      <c r="F270" s="207">
        <f>'PDB Rekap'!BW18</f>
        <v>-2.4932640661093188</v>
      </c>
      <c r="AG270" s="209"/>
      <c r="AH270" s="210" t="s">
        <v>218</v>
      </c>
      <c r="AI270" s="207">
        <f>'PDB Rekap'!AG61/'PDB Rekap'!$AG$61*100</f>
        <v>100</v>
      </c>
      <c r="AJ270" s="207">
        <f>'PDB Rekap'!AG18/'PDB Rekap'!$AG$18*100</f>
        <v>100</v>
      </c>
      <c r="AK270" s="207">
        <v>100</v>
      </c>
    </row>
    <row r="271" spans="1:55" ht="15.75" x14ac:dyDescent="0.25">
      <c r="A271" s="205">
        <v>2020</v>
      </c>
      <c r="B271" s="206" t="s">
        <v>215</v>
      </c>
      <c r="C271" s="207">
        <f>'PDB Rekap'!BB62</f>
        <v>0.17179819470510438</v>
      </c>
      <c r="D271" s="208">
        <f>'PDB Rekap'!BW62</f>
        <v>-5.838351071495353</v>
      </c>
      <c r="E271" s="207">
        <f>'PDB Rekap'!BB19</f>
        <v>0.36395822792616173</v>
      </c>
      <c r="F271" s="207">
        <f>'PDB Rekap'!BW19</f>
        <v>-6.2665809467094959</v>
      </c>
      <c r="AG271" s="205">
        <v>2020</v>
      </c>
      <c r="AH271" s="206" t="s">
        <v>215</v>
      </c>
      <c r="AI271" s="207">
        <f>'PDB Rekap'!AG62/'PDB Rekap'!$AG$61*100</f>
        <v>94.161648928504647</v>
      </c>
      <c r="AJ271" s="207">
        <f>'PDB Rekap'!AG19/'PDB Rekap'!$AG$18*100</f>
        <v>93.733419053290504</v>
      </c>
      <c r="AK271" s="207">
        <v>100</v>
      </c>
    </row>
    <row r="272" spans="1:55" ht="15.75" x14ac:dyDescent="0.25">
      <c r="A272" s="205"/>
      <c r="B272" s="206" t="s">
        <v>216</v>
      </c>
      <c r="C272" s="207">
        <f>'PDB Rekap'!BB63</f>
        <v>-12.427026718945285</v>
      </c>
      <c r="D272" s="208">
        <f>'PDB Rekap'!BW63</f>
        <v>-13.498266268590015</v>
      </c>
      <c r="E272" s="207">
        <f>'PDB Rekap'!BB20</f>
        <v>-12.015524791803927</v>
      </c>
      <c r="F272" s="207">
        <f>'PDB Rekap'!BW20</f>
        <v>-13.438939982934514</v>
      </c>
      <c r="AG272" s="205"/>
      <c r="AH272" s="206" t="s">
        <v>216</v>
      </c>
      <c r="AI272" s="207">
        <f>'PDB Rekap'!AG63/'PDB Rekap'!$AG$61*100</f>
        <v>81.451458833240153</v>
      </c>
      <c r="AJ272" s="207">
        <f>'PDB Rekap'!AG20/'PDB Rekap'!$AG$18*100</f>
        <v>81.136641122766278</v>
      </c>
      <c r="AK272" s="207">
        <v>100</v>
      </c>
    </row>
    <row r="273" spans="1:37" ht="15.75" x14ac:dyDescent="0.25">
      <c r="A273" s="205"/>
      <c r="B273" s="206" t="s">
        <v>217</v>
      </c>
      <c r="C273" s="207">
        <f>'PDB Rekap'!BB64</f>
        <v>-13.038877366344025</v>
      </c>
      <c r="D273" s="208">
        <f>'PDB Rekap'!BW64</f>
        <v>10.590913926738764</v>
      </c>
      <c r="E273" s="207">
        <f>'PDB Rekap'!BB21</f>
        <v>-11.657054593848386</v>
      </c>
      <c r="F273" s="207">
        <f>'PDB Rekap'!BW21</f>
        <v>11.6658127735882</v>
      </c>
      <c r="AG273" s="205"/>
      <c r="AH273" s="206" t="s">
        <v>217</v>
      </c>
      <c r="AI273" s="207">
        <f>'PDB Rekap'!AG64/'PDB Rekap'!$AG$61*100</f>
        <v>90.077912730341694</v>
      </c>
      <c r="AJ273" s="207">
        <f>'PDB Rekap'!AG21/'PDB Rekap'!$AG$18*100</f>
        <v>90.601889766926362</v>
      </c>
      <c r="AK273" s="207">
        <v>100</v>
      </c>
    </row>
    <row r="274" spans="1:37" ht="15.75" x14ac:dyDescent="0.25">
      <c r="A274" s="209"/>
      <c r="B274" s="210" t="s">
        <v>218</v>
      </c>
      <c r="C274" s="207">
        <f>'PDB Rekap'!BB65</f>
        <v>-6.8895997404171112</v>
      </c>
      <c r="D274" s="207">
        <f>'PDB Rekap'!BW65</f>
        <v>3.3665162050538413</v>
      </c>
      <c r="E274" s="207">
        <f>'PDB Rekap'!BB22</f>
        <v>-7.2116616484747595</v>
      </c>
      <c r="F274" s="207">
        <f>'PDB Rekap'!BW22</f>
        <v>2.4132483221084016</v>
      </c>
      <c r="AG274" s="209"/>
      <c r="AH274" s="210" t="s">
        <v>218</v>
      </c>
      <c r="AI274" s="207">
        <f>'PDB Rekap'!AG65/'PDB Rekap'!$AG$61*100</f>
        <v>93.110400259582889</v>
      </c>
      <c r="AJ274" s="207">
        <f>'PDB Rekap'!AG22/'PDB Rekap'!$AG$18*100</f>
        <v>92.78833835152524</v>
      </c>
      <c r="AK274" s="207">
        <v>100</v>
      </c>
    </row>
    <row r="275" spans="1:37" ht="15.75" x14ac:dyDescent="0.25">
      <c r="A275" s="205">
        <v>2021</v>
      </c>
      <c r="B275" s="206" t="s">
        <v>215</v>
      </c>
      <c r="C275" s="207">
        <f>'PDB Rekap'!BB66</f>
        <v>6.9443605373704003</v>
      </c>
      <c r="D275" s="207">
        <f>'PDB Rekap'!BW66</f>
        <v>8.1517994093993877</v>
      </c>
      <c r="E275" s="207">
        <f>'PDB Rekap'!BB23</f>
        <v>7.0914131761068688</v>
      </c>
      <c r="F275" s="207">
        <f>'PDB Rekap'!BW23</f>
        <v>8.1821755468487538</v>
      </c>
      <c r="AG275" s="205">
        <v>2021</v>
      </c>
      <c r="AH275" s="206" t="s">
        <v>215</v>
      </c>
      <c r="AI275" s="207">
        <f>'PDB Rekap'!AG66/'PDB Rekap'!$AG$61*100</f>
        <v>100.70057331803299</v>
      </c>
      <c r="AJ275" s="207">
        <f>'PDB Rekap'!AG23/'PDB Rekap'!$AG$18*100</f>
        <v>100.380443082451</v>
      </c>
      <c r="AK275" s="207">
        <v>100</v>
      </c>
    </row>
    <row r="276" spans="1:37" ht="15.75" x14ac:dyDescent="0.25">
      <c r="A276" s="205"/>
      <c r="B276" s="206" t="s">
        <v>216</v>
      </c>
      <c r="C276" s="207">
        <f>'PDB Rekap'!BB67</f>
        <v>31.503033567146645</v>
      </c>
      <c r="D276" s="207">
        <f>'PDB Rekap'!BW67</f>
        <v>6.365967661502367</v>
      </c>
      <c r="E276" s="207">
        <f>'PDB Rekap'!BB24</f>
        <v>31.979364094719898</v>
      </c>
      <c r="F276" s="207">
        <f>'PDB Rekap'!BW24</f>
        <v>6.6777747869523267</v>
      </c>
      <c r="AG276" s="205"/>
      <c r="AH276" s="206" t="s">
        <v>216</v>
      </c>
      <c r="AI276" s="207">
        <f>'PDB Rekap'!AG67/'PDB Rekap'!$AG$61*100</f>
        <v>107.11113925040645</v>
      </c>
      <c r="AJ276" s="207">
        <f>'PDB Rekap'!AG24/'PDB Rekap'!$AG$18*100</f>
        <v>107.08362300164194</v>
      </c>
      <c r="AK276" s="207">
        <v>100</v>
      </c>
    </row>
    <row r="277" spans="1:37" ht="15.75" x14ac:dyDescent="0.25">
      <c r="A277" s="205"/>
      <c r="B277" s="206" t="s">
        <v>217</v>
      </c>
      <c r="C277" s="207">
        <f>'PDB Rekap'!BB68</f>
        <v>29.161067954366672</v>
      </c>
      <c r="D277" s="207">
        <f>'PDB Rekap'!BW68</f>
        <v>8.6213767192941759</v>
      </c>
      <c r="E277" s="207">
        <f>'PDB Rekap'!BB25</f>
        <v>29.159567892007743</v>
      </c>
      <c r="F277" s="207">
        <f>'PDB Rekap'!BW25</f>
        <v>9.2800243816563324</v>
      </c>
      <c r="AG277" s="205"/>
      <c r="AH277" s="206" t="s">
        <v>217</v>
      </c>
      <c r="AI277" s="207">
        <f>'PDB Rekap'!AG68/'PDB Rekap'!$AG$61*100</f>
        <v>116.34559407351175</v>
      </c>
      <c r="AJ277" s="207">
        <f>'PDB Rekap'!AG25/'PDB Rekap'!$AG$18*100</f>
        <v>117.02100932495527</v>
      </c>
      <c r="AK277" s="207">
        <v>100</v>
      </c>
    </row>
    <row r="278" spans="1:37" ht="15.75" x14ac:dyDescent="0.25">
      <c r="A278" s="209"/>
      <c r="B278" s="210" t="s">
        <v>218</v>
      </c>
      <c r="C278" s="207">
        <f>'PDB Rekap'!BB69</f>
        <v>29.828737949287159</v>
      </c>
      <c r="D278" s="207">
        <f>'PDB Rekap'!BW69</f>
        <v>3.9008468856731611</v>
      </c>
      <c r="E278" s="207">
        <f>'PDB Rekap'!BB26</f>
        <v>22.730000000000004</v>
      </c>
      <c r="F278" s="207">
        <f>'PDB Rekap'!BW26</f>
        <v>-2.6848868286579659</v>
      </c>
      <c r="AG278" s="209"/>
      <c r="AH278" s="210" t="s">
        <v>218</v>
      </c>
      <c r="AI278" s="207">
        <f>'PDB Rekap'!AG69/'PDB Rekap'!$AG$61*100</f>
        <v>120.88405755654625</v>
      </c>
      <c r="AJ278" s="207">
        <f>'PDB Rekap'!AG26/'PDB Rekap'!$AG$18*100</f>
        <v>113.87912765882693</v>
      </c>
      <c r="AK278" s="207">
        <v>100</v>
      </c>
    </row>
    <row r="279" spans="1:37" ht="15.75" x14ac:dyDescent="0.25">
      <c r="A279" s="205">
        <v>2022</v>
      </c>
      <c r="B279" s="206" t="s">
        <v>215</v>
      </c>
      <c r="C279" s="207">
        <f>'PDB Rekap'!BB70</f>
        <v>14.219999999999985</v>
      </c>
      <c r="D279" s="207">
        <f>'PDB Rekap'!BW70</f>
        <v>-4.8508155924084804</v>
      </c>
      <c r="E279" s="207">
        <f>'PDB Rekap'!BB27</f>
        <v>15.059999999999988</v>
      </c>
      <c r="F279" s="207">
        <f>'PDB Rekap'!BW27</f>
        <v>1.4213404906739555</v>
      </c>
      <c r="AG279" s="205">
        <v>2022</v>
      </c>
      <c r="AH279" s="206" t="s">
        <v>215</v>
      </c>
      <c r="AI279" s="207">
        <f>'PDB Rekap'!AG70/'PDB Rekap'!$AG$61*100</f>
        <v>115.02019484385725</v>
      </c>
      <c r="AJ279" s="207">
        <f>'PDB Rekap'!AG27/'PDB Rekap'!$AG$18*100</f>
        <v>115.49773781066813</v>
      </c>
      <c r="AK279" s="207">
        <v>100</v>
      </c>
    </row>
    <row r="280" spans="1:37" ht="15.75" x14ac:dyDescent="0.25">
      <c r="A280" s="205"/>
      <c r="B280" s="206" t="s">
        <v>216</v>
      </c>
      <c r="C280" s="207">
        <f>'PDB Rekap'!BB71</f>
        <v>4.7499999999999858</v>
      </c>
      <c r="D280" s="207">
        <f>'PDB Rekap'!BW71</f>
        <v>-2.4528531558188291</v>
      </c>
      <c r="E280" s="207">
        <f>'PDB Rekap'!BB28</f>
        <v>4.7499999999999858</v>
      </c>
      <c r="F280" s="207">
        <f>'PDB Rekap'!BW28</f>
        <v>-2.8811323749934274</v>
      </c>
      <c r="AG280" s="205"/>
      <c r="AH280" s="206" t="s">
        <v>216</v>
      </c>
      <c r="AI280" s="207">
        <f>'PDB Rekap'!AG71/'PDB Rekap'!$AG$61*100</f>
        <v>112.19891836480076</v>
      </c>
      <c r="AJ280" s="207">
        <f>'PDB Rekap'!AG28/'PDB Rekap'!$AG$18*100</f>
        <v>112.17009509421993</v>
      </c>
      <c r="AK280" s="207">
        <v>100</v>
      </c>
    </row>
    <row r="281" spans="1:37" ht="15.75" x14ac:dyDescent="0.25">
      <c r="A281" s="205"/>
      <c r="B281" s="206" t="s">
        <v>217</v>
      </c>
      <c r="C281" s="207">
        <f>'PDB Rekap'!BB72</f>
        <v>3.9899999999999807</v>
      </c>
      <c r="D281" s="207">
        <f>'PDB Rekap'!BW72</f>
        <v>7.833288449063474</v>
      </c>
      <c r="E281" s="207">
        <f>'PDB Rekap'!BB29</f>
        <v>4.7199999999999847</v>
      </c>
      <c r="F281" s="207">
        <f>'PDB Rekap'!BW29</f>
        <v>9.2487269999718507</v>
      </c>
      <c r="AG281" s="205"/>
      <c r="AH281" s="206" t="s">
        <v>217</v>
      </c>
      <c r="AI281" s="207">
        <f>'PDB Rekap'!AG72/'PDB Rekap'!$AG$61*100</f>
        <v>120.98778327704484</v>
      </c>
      <c r="AJ281" s="207">
        <f>'PDB Rekap'!AG29/'PDB Rekap'!$AG$18*100</f>
        <v>122.54440096509316</v>
      </c>
      <c r="AK281" s="207">
        <v>100</v>
      </c>
    </row>
    <row r="282" spans="1:37" ht="15.75" x14ac:dyDescent="0.25">
      <c r="A282" s="209"/>
      <c r="B282" s="210" t="s">
        <v>218</v>
      </c>
      <c r="C282" s="207">
        <f>'PDB Rekap'!BB73</f>
        <v>4.7099999999999937</v>
      </c>
      <c r="D282" s="207">
        <f>'PDB Rekap'!BW73</f>
        <v>4.6202296124515669</v>
      </c>
      <c r="E282" s="207">
        <f>'PDB Rekap'!BB30</f>
        <v>5.2900000000000205</v>
      </c>
      <c r="F282" s="207">
        <f>'PDB Rekap'!BW30</f>
        <v>-2.1551922668964494</v>
      </c>
      <c r="AG282" s="209"/>
      <c r="AH282" s="210" t="s">
        <v>218</v>
      </c>
      <c r="AI282" s="207">
        <f>'PDB Rekap'!AG73/'PDB Rekap'!$AG$61*100</f>
        <v>126.57769666745959</v>
      </c>
      <c r="AJ282" s="207">
        <f>'PDB Rekap'!AG30/'PDB Rekap'!$AG$18*100</f>
        <v>119.90333351197889</v>
      </c>
      <c r="AK282" s="207">
        <v>100</v>
      </c>
    </row>
    <row r="283" spans="1:37" ht="15.75" x14ac:dyDescent="0.25">
      <c r="A283" s="205">
        <v>2023</v>
      </c>
      <c r="B283" s="206" t="s">
        <v>215</v>
      </c>
      <c r="C283" s="207">
        <f>'PDB Rekap'!BB74</f>
        <v>6.0199999999999818</v>
      </c>
      <c r="D283" s="207">
        <f>'PDB Rekap'!BW74</f>
        <v>-3.6604285083291899</v>
      </c>
      <c r="E283" s="207">
        <f>'PDB Rekap'!BB31</f>
        <v>6.4500000000000171</v>
      </c>
      <c r="F283" s="207">
        <f>'PDB Rekap'!BW31</f>
        <v>2.5387187314297961</v>
      </c>
      <c r="AG283" s="205">
        <v>2023</v>
      </c>
      <c r="AH283" s="206" t="s">
        <v>215</v>
      </c>
      <c r="AI283" s="207">
        <f>'PDB Rekap'!AG74/'PDB Rekap'!$AG$61*100</f>
        <v>121.94441057345746</v>
      </c>
      <c r="AJ283" s="207">
        <f>'PDB Rekap'!AG31/'PDB Rekap'!$AG$18*100</f>
        <v>122.94734189945622</v>
      </c>
      <c r="AK283" s="207">
        <v>100</v>
      </c>
    </row>
    <row r="284" spans="1:37" ht="15.75" x14ac:dyDescent="0.25">
      <c r="A284" s="205"/>
      <c r="B284" s="206" t="s">
        <v>216</v>
      </c>
      <c r="C284" s="207">
        <f>'PDB Rekap'!BB75</f>
        <v>6.3599999999999852</v>
      </c>
      <c r="D284" s="207">
        <f>'PDB Rekap'!BW75</f>
        <v>-2.1400251051961021</v>
      </c>
      <c r="E284" s="207">
        <f>'PDB Rekap'!BB32</f>
        <v>6.6400000000000006</v>
      </c>
      <c r="F284" s="207">
        <f>'PDB Rekap'!BW32</f>
        <v>-2.7077872848219897</v>
      </c>
      <c r="AG284" s="205"/>
      <c r="AH284" s="206" t="s">
        <v>216</v>
      </c>
      <c r="AI284" s="207">
        <f>'PDB Rekap'!AG75/'PDB Rekap'!$AG$61*100</f>
        <v>119.33476957280207</v>
      </c>
      <c r="AJ284" s="207">
        <f>'PDB Rekap'!AG32/'PDB Rekap'!$AG$18*100</f>
        <v>119.61818940847616</v>
      </c>
      <c r="AK284" s="207">
        <v>100</v>
      </c>
    </row>
    <row r="285" spans="1:37" ht="15.75" x14ac:dyDescent="0.25">
      <c r="A285" s="205"/>
      <c r="B285" s="206" t="s">
        <v>217</v>
      </c>
      <c r="C285" s="207">
        <f>'PDB Rekap'!BB76</f>
        <v>6.6400000000000006</v>
      </c>
      <c r="D285" s="207">
        <f>'PDB Rekap'!BW76</f>
        <v>8.1171669820245427</v>
      </c>
      <c r="E285" s="207">
        <f>'PDB Rekap'!BB33</f>
        <v>6.8200000000000074</v>
      </c>
      <c r="F285" s="207">
        <f>'PDB Rekap'!BW33</f>
        <v>9.4331303276162117</v>
      </c>
      <c r="AG285" s="205"/>
      <c r="AH285" s="206" t="s">
        <v>217</v>
      </c>
      <c r="AI285" s="207">
        <f>'PDB Rekap'!AG76/'PDB Rekap'!$AG$61*100</f>
        <v>129.02137208664061</v>
      </c>
      <c r="AJ285" s="207">
        <f>'PDB Rekap'!AG33/'PDB Rekap'!$AG$18*100</f>
        <v>130.9019291109125</v>
      </c>
      <c r="AK285" s="207">
        <v>100</v>
      </c>
    </row>
    <row r="286" spans="1:37" ht="15.75" x14ac:dyDescent="0.25">
      <c r="A286" s="209"/>
      <c r="B286" s="210" t="s">
        <v>218</v>
      </c>
      <c r="C286" s="207">
        <f>'PDB Rekap'!BB77</f>
        <v>7.0300000000000011</v>
      </c>
      <c r="D286" s="207">
        <f>'PDB Rekap'!BW77</f>
        <v>5.0028429803140568</v>
      </c>
      <c r="E286" s="207">
        <f>'PDB Rekap'!BB34</f>
        <v>7.1099999999999994</v>
      </c>
      <c r="F286" s="207">
        <f>'PDB Rekap'!BW34</f>
        <v>-1.8895585443482616</v>
      </c>
      <c r="AG286" s="209"/>
      <c r="AH286" s="210" t="s">
        <v>218</v>
      </c>
      <c r="AI286" s="207">
        <f>'PDB Rekap'!AG77/'PDB Rekap'!$AG$61*100</f>
        <v>135.47610874318201</v>
      </c>
      <c r="AJ286" s="207">
        <f>'PDB Rekap'!AG34/'PDB Rekap'!$AG$18*100</f>
        <v>128.42846052468056</v>
      </c>
      <c r="AK286" s="207">
        <v>100</v>
      </c>
    </row>
    <row r="289" spans="1:55" x14ac:dyDescent="0.25">
      <c r="A289" s="203"/>
      <c r="B289" s="203"/>
      <c r="C289" s="392" t="s">
        <v>226</v>
      </c>
      <c r="D289" s="393"/>
      <c r="E289" s="393"/>
      <c r="F289" s="394"/>
      <c r="AI289" s="392" t="s">
        <v>226</v>
      </c>
      <c r="AJ289" s="393"/>
      <c r="AK289" s="393"/>
      <c r="AX289" t="s">
        <v>308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25">
      <c r="A290" s="211"/>
      <c r="B290" s="212"/>
      <c r="C290" s="204" t="str">
        <f>C258</f>
        <v>YoY-Track Feb</v>
      </c>
      <c r="D290" s="204" t="str">
        <f t="shared" ref="D290:F290" si="9">D258</f>
        <v>QtQ-Track Feb</v>
      </c>
      <c r="E290" s="204" t="str">
        <f t="shared" si="9"/>
        <v>YoY-Base Jan</v>
      </c>
      <c r="F290" s="204" t="str">
        <f t="shared" si="9"/>
        <v>QtQ-Base Jan</v>
      </c>
      <c r="AG290" s="213"/>
      <c r="AH290" s="213"/>
      <c r="AI290" s="204" t="str">
        <f>AI258</f>
        <v>Indeks Track Feb</v>
      </c>
      <c r="AJ290" s="204" t="str">
        <f>AJ258</f>
        <v>Indeks Base Jan</v>
      </c>
      <c r="AK290" s="214" t="s">
        <v>227</v>
      </c>
      <c r="AW290" t="s">
        <v>215</v>
      </c>
      <c r="AX290" s="103">
        <f>AVERAGE(D291,D295,D299)</f>
        <v>-8.1678730103513288</v>
      </c>
      <c r="AY290" s="103">
        <f>D303</f>
        <v>-13.381924201743061</v>
      </c>
      <c r="AZ290" s="103">
        <f>D307</f>
        <v>7.4470700427286403</v>
      </c>
      <c r="BA290" s="103">
        <f>D311</f>
        <v>-5.9430891886597976</v>
      </c>
      <c r="BB290" s="103">
        <f>D315</f>
        <v>-5.0280359871275948</v>
      </c>
      <c r="BC290" s="103">
        <f>BB290-BA290</f>
        <v>0.91505320153220282</v>
      </c>
    </row>
    <row r="291" spans="1:55" ht="15.75" x14ac:dyDescent="0.25">
      <c r="A291" s="205">
        <v>2017</v>
      </c>
      <c r="B291" s="206" t="s">
        <v>215</v>
      </c>
      <c r="C291" s="207">
        <f>'PDB Rekap'!BC50</f>
        <v>4.8163910672147665</v>
      </c>
      <c r="D291" s="208">
        <f>'PDB Rekap'!BX50</f>
        <v>-4.6305658437844812</v>
      </c>
      <c r="E291" s="207">
        <f>'PDB Rekap'!BC7</f>
        <v>4.8163910672147665</v>
      </c>
      <c r="F291" s="207">
        <f>'PDB Rekap'!BX7</f>
        <v>-4.6305658437844812</v>
      </c>
      <c r="AG291" s="205">
        <v>2017</v>
      </c>
      <c r="AH291" s="206" t="s">
        <v>215</v>
      </c>
      <c r="AI291" s="207">
        <f>'PDB Rekap'!AH50/'PDB Rekap'!$AH$61*100</f>
        <v>86.399028208288286</v>
      </c>
      <c r="AJ291" s="207">
        <f>'PDB Rekap'!AH7/'PDB Rekap'!$AH$18*100</f>
        <v>86.20899105078685</v>
      </c>
      <c r="AK291" s="207">
        <v>100</v>
      </c>
      <c r="AW291" t="s">
        <v>216</v>
      </c>
      <c r="AX291" s="103">
        <f>AVERAGE(D292,D296,D300)</f>
        <v>-0.20617540245625321</v>
      </c>
      <c r="AY291" s="103">
        <f>D304</f>
        <v>-15.752465031056445</v>
      </c>
      <c r="AZ291" s="103">
        <f>D308</f>
        <v>6.3762258719197291</v>
      </c>
      <c r="BA291" s="103">
        <f t="shared" ref="BA291:BA293" si="10">D312</f>
        <v>-2.522058689777225</v>
      </c>
      <c r="BB291" s="103">
        <f>D316</f>
        <v>-2.1879208513041419</v>
      </c>
      <c r="BC291" s="103">
        <f>BB291-BA291</f>
        <v>0.33413783847308309</v>
      </c>
    </row>
    <row r="292" spans="1:55" ht="15.75" x14ac:dyDescent="0.25">
      <c r="A292" s="205"/>
      <c r="B292" s="206" t="s">
        <v>216</v>
      </c>
      <c r="C292" s="207">
        <f>'PDB Rekap'!BC51</f>
        <v>0.21045347366757028</v>
      </c>
      <c r="D292" s="208">
        <f>'PDB Rekap'!BX51</f>
        <v>-1.7261325111419694</v>
      </c>
      <c r="E292" s="207">
        <f>'PDB Rekap'!BC8</f>
        <v>0.21045347366757028</v>
      </c>
      <c r="F292" s="207">
        <f>'PDB Rekap'!BX8</f>
        <v>-1.7261325111419694</v>
      </c>
      <c r="AG292" s="205"/>
      <c r="AH292" s="206" t="s">
        <v>216</v>
      </c>
      <c r="AI292" s="207">
        <f>'PDB Rekap'!AH51/'PDB Rekap'!$AH$61*100</f>
        <v>84.907666493074302</v>
      </c>
      <c r="AJ292" s="207">
        <f>'PDB Rekap'!AH8/'PDB Rekap'!$AH$18*100</f>
        <v>84.720909628731761</v>
      </c>
      <c r="AK292" s="207">
        <v>100</v>
      </c>
      <c r="AW292" t="s">
        <v>217</v>
      </c>
      <c r="AX292" s="103">
        <f>AVERAGE(D293,D297,D301)</f>
        <v>7.2962195202865558</v>
      </c>
      <c r="AY292" s="103">
        <f>D305</f>
        <v>-1.6721585466910938E-2</v>
      </c>
      <c r="AZ292" s="103">
        <f>D309</f>
        <v>-1.4472002126910866</v>
      </c>
      <c r="BA292" s="103">
        <f t="shared" si="10"/>
        <v>0.82797023257192848</v>
      </c>
      <c r="BB292" s="103">
        <f>D317</f>
        <v>1.9636929145379298</v>
      </c>
      <c r="BC292" s="103">
        <f>BB292-BA292</f>
        <v>1.1357226819660013</v>
      </c>
    </row>
    <row r="293" spans="1:55" ht="15.75" x14ac:dyDescent="0.25">
      <c r="A293" s="205"/>
      <c r="B293" s="206" t="s">
        <v>217</v>
      </c>
      <c r="C293" s="207">
        <f>'PDB Rekap'!BC52</f>
        <v>15.425849151285774</v>
      </c>
      <c r="D293" s="208">
        <f>'PDB Rekap'!BX52</f>
        <v>8.9610787331339878</v>
      </c>
      <c r="E293" s="207">
        <f>'PDB Rekap'!BC9</f>
        <v>15.425849151285774</v>
      </c>
      <c r="F293" s="207">
        <f>'PDB Rekap'!BX9</f>
        <v>8.9610787331339878</v>
      </c>
      <c r="AG293" s="205"/>
      <c r="AH293" s="206" t="s">
        <v>217</v>
      </c>
      <c r="AI293" s="207">
        <f>'PDB Rekap'!AH52/'PDB Rekap'!$AH$61*100</f>
        <v>92.516309337985518</v>
      </c>
      <c r="AJ293" s="207">
        <f>'PDB Rekap'!AH9/'PDB Rekap'!$AH$18*100</f>
        <v>92.312817043989696</v>
      </c>
      <c r="AK293" s="207">
        <v>100</v>
      </c>
      <c r="AW293" t="s">
        <v>218</v>
      </c>
      <c r="AX293" s="103">
        <f>AVERAGE(D294,D298,D302)</f>
        <v>5.3529275735635435</v>
      </c>
      <c r="AY293" s="103">
        <f>D306</f>
        <v>15.362607479645888</v>
      </c>
      <c r="AZ293" s="103">
        <f>D310</f>
        <v>15.053608666434329</v>
      </c>
      <c r="BA293" s="103">
        <f t="shared" si="10"/>
        <v>15.637746957896084</v>
      </c>
      <c r="BB293" s="103">
        <f>D318</f>
        <v>14.835366900487145</v>
      </c>
      <c r="BC293" s="103">
        <f>BB293-BA293</f>
        <v>-0.80238005740893925</v>
      </c>
    </row>
    <row r="294" spans="1:55" ht="15.75" x14ac:dyDescent="0.25">
      <c r="A294" s="209"/>
      <c r="B294" s="210" t="s">
        <v>218</v>
      </c>
      <c r="C294" s="207">
        <f>'PDB Rekap'!BC53</f>
        <v>11.865443886393081</v>
      </c>
      <c r="D294" s="208">
        <f>'PDB Rekap'!BX53</f>
        <v>9.5411516424484262</v>
      </c>
      <c r="E294" s="207">
        <f>'PDB Rekap'!BC10</f>
        <v>11.865443886393081</v>
      </c>
      <c r="F294" s="207">
        <f>'PDB Rekap'!BX10</f>
        <v>9.5411516424484262</v>
      </c>
      <c r="AG294" s="209"/>
      <c r="AH294" s="210" t="s">
        <v>218</v>
      </c>
      <c r="AI294" s="207">
        <f>'PDB Rekap'!AH53/'PDB Rekap'!$AH$61*100</f>
        <v>101.34343070591937</v>
      </c>
      <c r="AJ294" s="207">
        <f>'PDB Rekap'!AH10/'PDB Rekap'!$AH$18*100</f>
        <v>101.12052290357272</v>
      </c>
      <c r="AK294" s="207">
        <v>100</v>
      </c>
    </row>
    <row r="295" spans="1:55" ht="15.75" x14ac:dyDescent="0.25">
      <c r="A295" s="205">
        <v>2018</v>
      </c>
      <c r="B295" s="206" t="s">
        <v>215</v>
      </c>
      <c r="C295" s="207">
        <f>'PDB Rekap'!BC54</f>
        <v>12.544299180082803</v>
      </c>
      <c r="D295" s="208">
        <f>'PDB Rekap'!BX54</f>
        <v>-4.0518165626491367</v>
      </c>
      <c r="E295" s="207">
        <f>'PDB Rekap'!BC11</f>
        <v>12.544299180082803</v>
      </c>
      <c r="F295" s="207">
        <f>'PDB Rekap'!BX11</f>
        <v>-4.0518165626491367</v>
      </c>
      <c r="AG295" s="205">
        <v>2018</v>
      </c>
      <c r="AH295" s="206" t="s">
        <v>215</v>
      </c>
      <c r="AI295" s="207">
        <f>'PDB Rekap'!AH54/'PDB Rekap'!$AH$61*100</f>
        <v>97.237180795420088</v>
      </c>
      <c r="AJ295" s="207">
        <f>'PDB Rekap'!AH11/'PDB Rekap'!$AH$18*100</f>
        <v>97.023304808328348</v>
      </c>
      <c r="AK295" s="207">
        <v>100</v>
      </c>
    </row>
    <row r="296" spans="1:55" ht="15.75" x14ac:dyDescent="0.25">
      <c r="A296" s="205"/>
      <c r="B296" s="206" t="s">
        <v>216</v>
      </c>
      <c r="C296" s="207">
        <f>'PDB Rekap'!BC55</f>
        <v>15.19999376296208</v>
      </c>
      <c r="D296" s="208">
        <f>'PDB Rekap'!BX55</f>
        <v>0.59282437454758963</v>
      </c>
      <c r="E296" s="207">
        <f>'PDB Rekap'!BC12</f>
        <v>15.199993762964283</v>
      </c>
      <c r="F296" s="207">
        <f>'PDB Rekap'!BX12</f>
        <v>0.59282437454950809</v>
      </c>
      <c r="AG296" s="205"/>
      <c r="AH296" s="206" t="s">
        <v>216</v>
      </c>
      <c r="AI296" s="207">
        <f>'PDB Rekap'!AH55/'PDB Rekap'!$AH$61*100</f>
        <v>97.813626504298256</v>
      </c>
      <c r="AJ296" s="207">
        <f>'PDB Rekap'!AH12/'PDB Rekap'!$AH$18*100</f>
        <v>97.598482608225595</v>
      </c>
      <c r="AK296" s="207">
        <v>100</v>
      </c>
    </row>
    <row r="297" spans="1:55" ht="15.75" x14ac:dyDescent="0.25">
      <c r="A297" s="205"/>
      <c r="B297" s="206" t="s">
        <v>217</v>
      </c>
      <c r="C297" s="207">
        <f>'PDB Rekap'!BC56</f>
        <v>14.160101819405142</v>
      </c>
      <c r="D297" s="208">
        <f>'PDB Rekap'!BX56</f>
        <v>7.9775044790502108</v>
      </c>
      <c r="E297" s="207">
        <f>'PDB Rekap'!BC13</f>
        <v>14.160101819405142</v>
      </c>
      <c r="F297" s="207">
        <f>'PDB Rekap'!BX13</f>
        <v>7.9775044790481502</v>
      </c>
      <c r="AG297" s="205"/>
      <c r="AH297" s="206" t="s">
        <v>217</v>
      </c>
      <c r="AI297" s="207">
        <f>'PDB Rekap'!AH56/'PDB Rekap'!$AH$61*100</f>
        <v>105.61671293980008</v>
      </c>
      <c r="AJ297" s="207">
        <f>'PDB Rekap'!AH13/'PDB Rekap'!$AH$18*100</f>
        <v>105.38440592977982</v>
      </c>
      <c r="AK297" s="207">
        <v>100</v>
      </c>
    </row>
    <row r="298" spans="1:55" ht="15.75" x14ac:dyDescent="0.25">
      <c r="A298" s="209"/>
      <c r="B298" s="210" t="s">
        <v>218</v>
      </c>
      <c r="C298" s="207">
        <f>'PDB Rekap'!BC57</f>
        <v>7.3730889258371946</v>
      </c>
      <c r="D298" s="208">
        <f>'PDB Rekap'!BX57</f>
        <v>3.0287432201986775</v>
      </c>
      <c r="E298" s="207">
        <f>'PDB Rekap'!BC14</f>
        <v>7.3730889258371946</v>
      </c>
      <c r="F298" s="207">
        <f>'PDB Rekap'!BX14</f>
        <v>3.0287432201986775</v>
      </c>
      <c r="AG298" s="209"/>
      <c r="AH298" s="210" t="s">
        <v>218</v>
      </c>
      <c r="AI298" s="207">
        <f>'PDB Rekap'!AH57/'PDB Rekap'!$AH$61*100</f>
        <v>108.81557197236098</v>
      </c>
      <c r="AJ298" s="207">
        <f>'PDB Rekap'!AH14/'PDB Rekap'!$AH$18*100</f>
        <v>108.57622897952469</v>
      </c>
      <c r="AK298" s="207">
        <v>100</v>
      </c>
    </row>
    <row r="299" spans="1:55" ht="15.75" x14ac:dyDescent="0.25">
      <c r="A299" s="205">
        <v>2019</v>
      </c>
      <c r="B299" s="206" t="s">
        <v>215</v>
      </c>
      <c r="C299" s="207">
        <f>'PDB Rekap'!BC58</f>
        <v>-5.7977595639074053</v>
      </c>
      <c r="D299" s="208">
        <f>'PDB Rekap'!BX58</f>
        <v>-15.821236624620369</v>
      </c>
      <c r="E299" s="207">
        <f>'PDB Rekap'!BC15</f>
        <v>-6.4698618733197435</v>
      </c>
      <c r="F299" s="207">
        <f>'PDB Rekap'!BX15</f>
        <v>-16.421824689258258</v>
      </c>
      <c r="AG299" s="205">
        <v>2019</v>
      </c>
      <c r="AH299" s="206" t="s">
        <v>215</v>
      </c>
      <c r="AI299" s="207">
        <f>'PDB Rekap'!AH58/'PDB Rekap'!$AH$61*100</f>
        <v>91.599602846179678</v>
      </c>
      <c r="AJ299" s="207">
        <f>'PDB Rekap'!AH15/'PDB Rekap'!$AH$18*100</f>
        <v>90.746031002299517</v>
      </c>
      <c r="AK299" s="207">
        <v>100</v>
      </c>
    </row>
    <row r="300" spans="1:55" ht="15.75" x14ac:dyDescent="0.25">
      <c r="A300" s="205"/>
      <c r="B300" s="206" t="s">
        <v>216</v>
      </c>
      <c r="C300" s="207">
        <f>'PDB Rekap'!BC59</f>
        <v>-5.8708440333430048</v>
      </c>
      <c r="D300" s="208">
        <f>'PDB Rekap'!BX59</f>
        <v>0.51478192922562016</v>
      </c>
      <c r="E300" s="207">
        <f>'PDB Rekap'!BC16</f>
        <v>-6.726660716941808</v>
      </c>
      <c r="F300" s="207">
        <f>'PDB Rekap'!BX16</f>
        <v>0.31663403105750376</v>
      </c>
      <c r="AG300" s="205"/>
      <c r="AH300" s="206" t="s">
        <v>216</v>
      </c>
      <c r="AI300" s="207">
        <f>'PDB Rekap'!AH59/'PDB Rekap'!$AH$61*100</f>
        <v>92.071141048874253</v>
      </c>
      <c r="AJ300" s="207">
        <f>'PDB Rekap'!AH16/'PDB Rekap'!$AH$18*100</f>
        <v>91.033363818286801</v>
      </c>
      <c r="AK300" s="207">
        <v>100</v>
      </c>
    </row>
    <row r="301" spans="1:55" ht="15.75" x14ac:dyDescent="0.25">
      <c r="A301" s="205"/>
      <c r="B301" s="206" t="s">
        <v>217</v>
      </c>
      <c r="C301" s="207">
        <f>'PDB Rekap'!BC60</f>
        <v>-8.5099988292045339</v>
      </c>
      <c r="D301" s="208">
        <f>'PDB Rekap'!BX60</f>
        <v>4.9500753486754689</v>
      </c>
      <c r="E301" s="207">
        <f>'PDB Rekap'!BC17</f>
        <v>-8.3438211613575533</v>
      </c>
      <c r="F301" s="207">
        <f>'PDB Rekap'!BX17</f>
        <v>6.1054052224714468</v>
      </c>
      <c r="AG301" s="205"/>
      <c r="AH301" s="206" t="s">
        <v>217</v>
      </c>
      <c r="AI301" s="207">
        <f>'PDB Rekap'!AH60/'PDB Rekap'!$AH$61*100</f>
        <v>96.628731905178782</v>
      </c>
      <c r="AJ301" s="207">
        <f>'PDB Rekap'!AH17/'PDB Rekap'!$AH$18*100</f>
        <v>96.591319567039903</v>
      </c>
      <c r="AK301" s="207">
        <v>100</v>
      </c>
    </row>
    <row r="302" spans="1:55" ht="15.75" x14ac:dyDescent="0.25">
      <c r="A302" s="209"/>
      <c r="B302" s="210" t="s">
        <v>218</v>
      </c>
      <c r="C302" s="207">
        <f>'PDB Rekap'!BC61</f>
        <v>-8.1013882595775328</v>
      </c>
      <c r="D302" s="208">
        <f>'PDB Rekap'!BX61</f>
        <v>3.4888878580435261</v>
      </c>
      <c r="E302" s="207">
        <f>'PDB Rekap'!BC18</f>
        <v>-7.8988090304204519</v>
      </c>
      <c r="F302" s="207">
        <f>'PDB Rekap'!BX18</f>
        <v>3.5289718043392924</v>
      </c>
      <c r="AG302" s="209"/>
      <c r="AH302" s="210" t="s">
        <v>218</v>
      </c>
      <c r="AI302" s="207">
        <f>'PDB Rekap'!AH61/'PDB Rekap'!$AH$61*100</f>
        <v>100</v>
      </c>
      <c r="AJ302" s="207">
        <f>'PDB Rekap'!AH18/'PDB Rekap'!$AH$18*100</f>
        <v>100</v>
      </c>
      <c r="AK302" s="207">
        <v>100</v>
      </c>
    </row>
    <row r="303" spans="1:55" ht="15.75" x14ac:dyDescent="0.25">
      <c r="A303" s="205">
        <v>2020</v>
      </c>
      <c r="B303" s="206" t="s">
        <v>215</v>
      </c>
      <c r="C303" s="207">
        <f>'PDB Rekap'!BC62</f>
        <v>-5.4383718849611853</v>
      </c>
      <c r="D303" s="208">
        <f>'PDB Rekap'!BX62</f>
        <v>-13.381924201743061</v>
      </c>
      <c r="E303" s="207">
        <f>'PDB Rekap'!BC19</f>
        <v>-3.6161461201551504</v>
      </c>
      <c r="F303" s="207">
        <f>'PDB Rekap'!BX19</f>
        <v>-12.53547807698493</v>
      </c>
      <c r="AG303" s="205">
        <v>2020</v>
      </c>
      <c r="AH303" s="206" t="s">
        <v>215</v>
      </c>
      <c r="AI303" s="207">
        <f>'PDB Rekap'!AH62/'PDB Rekap'!$AH$61*100</f>
        <v>86.618075798256939</v>
      </c>
      <c r="AJ303" s="207">
        <f>'PDB Rekap'!AH19/'PDB Rekap'!$AH$18*100</f>
        <v>87.46452192301507</v>
      </c>
      <c r="AK303" s="207">
        <v>100</v>
      </c>
    </row>
    <row r="304" spans="1:55" ht="15.75" x14ac:dyDescent="0.25">
      <c r="A304" s="205"/>
      <c r="B304" s="206" t="s">
        <v>216</v>
      </c>
      <c r="C304" s="207">
        <f>'PDB Rekap'!BC63</f>
        <v>-20.742164302247673</v>
      </c>
      <c r="D304" s="208">
        <f>'PDB Rekap'!BX63</f>
        <v>-15.752465031056445</v>
      </c>
      <c r="E304" s="207">
        <f>'PDB Rekap'!BC20</f>
        <v>-18.290315633354709</v>
      </c>
      <c r="F304" s="207">
        <f>'PDB Rekap'!BX20</f>
        <v>-14.956290151871116</v>
      </c>
      <c r="AG304" s="205"/>
      <c r="AH304" s="206" t="s">
        <v>216</v>
      </c>
      <c r="AI304" s="207">
        <f>'PDB Rekap'!AH63/'PDB Rekap'!$AH$61*100</f>
        <v>72.973593697562549</v>
      </c>
      <c r="AJ304" s="207">
        <f>'PDB Rekap'!AH20/'PDB Rekap'!$AH$18*100</f>
        <v>74.383074244262019</v>
      </c>
      <c r="AK304" s="207">
        <v>100</v>
      </c>
    </row>
    <row r="305" spans="1:37" ht="15.75" x14ac:dyDescent="0.25">
      <c r="A305" s="205"/>
      <c r="B305" s="206" t="s">
        <v>217</v>
      </c>
      <c r="C305" s="207">
        <f>'PDB Rekap'!BC64</f>
        <v>-24.493067520206381</v>
      </c>
      <c r="D305" s="208">
        <f>'PDB Rekap'!BX64</f>
        <v>-1.6721585466910938E-2</v>
      </c>
      <c r="E305" s="207">
        <f>'PDB Rekap'!BC21</f>
        <v>-23.003170886767123</v>
      </c>
      <c r="F305" s="207">
        <f>'PDB Rekap'!BX21</f>
        <v>-1.4547636168003919E-2</v>
      </c>
      <c r="AG305" s="205"/>
      <c r="AH305" s="206" t="s">
        <v>217</v>
      </c>
      <c r="AI305" s="207">
        <f>'PDB Rekap'!AH64/'PDB Rekap'!$AH$61*100</f>
        <v>72.961391355724132</v>
      </c>
      <c r="AJ305" s="207">
        <f>'PDB Rekap'!AH21/'PDB Rekap'!$AH$18*100</f>
        <v>74.372253265250379</v>
      </c>
      <c r="AK305" s="207">
        <v>100</v>
      </c>
    </row>
    <row r="306" spans="1:37" ht="15.75" x14ac:dyDescent="0.25">
      <c r="A306" s="209"/>
      <c r="B306" s="210" t="s">
        <v>218</v>
      </c>
      <c r="C306" s="207">
        <f>'PDB Rekap'!BC65</f>
        <v>-15.829836478607689</v>
      </c>
      <c r="D306" s="207">
        <f>'PDB Rekap'!BX65</f>
        <v>15.362607479645888</v>
      </c>
      <c r="E306" s="207">
        <f>'PDB Rekap'!BC22</f>
        <v>-13.517051576754398</v>
      </c>
      <c r="F306" s="207">
        <f>'PDB Rekap'!BX22</f>
        <v>16.283888985858937</v>
      </c>
      <c r="AG306" s="209"/>
      <c r="AH306" s="210" t="s">
        <v>218</v>
      </c>
      <c r="AI306" s="207">
        <f>'PDB Rekap'!AH65/'PDB Rekap'!$AH$61*100</f>
        <v>84.170163521392311</v>
      </c>
      <c r="AJ306" s="207">
        <f>'PDB Rekap'!AH22/'PDB Rekap'!$AH$18*100</f>
        <v>86.482948423245602</v>
      </c>
      <c r="AK306" s="207">
        <v>100</v>
      </c>
    </row>
    <row r="307" spans="1:37" ht="15.75" x14ac:dyDescent="0.25">
      <c r="A307" s="205">
        <v>2021</v>
      </c>
      <c r="B307" s="206" t="s">
        <v>215</v>
      </c>
      <c r="C307" s="207">
        <f>'PDB Rekap'!BC66</f>
        <v>4.4105098392517732</v>
      </c>
      <c r="D307" s="207">
        <f>'PDB Rekap'!BX66</f>
        <v>7.4470700427286403</v>
      </c>
      <c r="E307" s="207">
        <f>'PDB Rekap'!BC23</f>
        <v>5.3786752998529579</v>
      </c>
      <c r="F307" s="207">
        <f>'PDB Rekap'!BX23</f>
        <v>6.5747135594290711</v>
      </c>
      <c r="AG307" s="205">
        <v>2021</v>
      </c>
      <c r="AH307" s="206" t="s">
        <v>215</v>
      </c>
      <c r="AI307" s="207">
        <f>'PDB Rekap'!AH66/'PDB Rekap'!$AH$61*100</f>
        <v>90.438374553909625</v>
      </c>
      <c r="AJ307" s="207">
        <f>'PDB Rekap'!AH23/'PDB Rekap'!$AH$18*100</f>
        <v>92.168954559822765</v>
      </c>
      <c r="AK307" s="207">
        <v>100</v>
      </c>
    </row>
    <row r="308" spans="1:37" ht="15.75" x14ac:dyDescent="0.25">
      <c r="A308" s="205"/>
      <c r="B308" s="206" t="s">
        <v>216</v>
      </c>
      <c r="C308" s="207">
        <f>'PDB Rekap'!BC67</f>
        <v>31.835263573668669</v>
      </c>
      <c r="D308" s="207">
        <f>'PDB Rekap'!BX67</f>
        <v>6.3762258719197291</v>
      </c>
      <c r="E308" s="207">
        <f>'PDB Rekap'!BC24</f>
        <v>31.720453624112082</v>
      </c>
      <c r="F308" s="207">
        <f>'PDB Rekap'!BX24</f>
        <v>6.3023045905430592</v>
      </c>
      <c r="AG308" s="205"/>
      <c r="AH308" s="206" t="s">
        <v>216</v>
      </c>
      <c r="AI308" s="207">
        <f>'PDB Rekap'!AH67/'PDB Rekap'!$AH$61*100</f>
        <v>96.204929590359683</v>
      </c>
      <c r="AJ308" s="207">
        <f>'PDB Rekap'!AH24/'PDB Rekap'!$AH$18*100</f>
        <v>97.977722814102023</v>
      </c>
      <c r="AK308" s="207">
        <v>100</v>
      </c>
    </row>
    <row r="309" spans="1:37" ht="15.75" x14ac:dyDescent="0.25">
      <c r="A309" s="205"/>
      <c r="B309" s="206" t="s">
        <v>217</v>
      </c>
      <c r="C309" s="207">
        <f>'PDB Rekap'!BC68</f>
        <v>29.949072904117827</v>
      </c>
      <c r="D309" s="207">
        <f>'PDB Rekap'!BX68</f>
        <v>-1.4472002126910866</v>
      </c>
      <c r="E309" s="207">
        <f>'PDB Rekap'!BC25</f>
        <v>30.109196676649162</v>
      </c>
      <c r="F309" s="207">
        <f>'PDB Rekap'!BX25</f>
        <v>-1.2376094335877355</v>
      </c>
      <c r="AG309" s="205"/>
      <c r="AH309" s="206" t="s">
        <v>217</v>
      </c>
      <c r="AI309" s="207">
        <f>'PDB Rekap'!AH68/'PDB Rekap'!$AH$61*100</f>
        <v>94.812651644708694</v>
      </c>
      <c r="AJ309" s="207">
        <f>'PDB Rekap'!AH25/'PDB Rekap'!$AH$18*100</f>
        <v>96.765141273740255</v>
      </c>
      <c r="AK309" s="207">
        <v>100</v>
      </c>
    </row>
    <row r="310" spans="1:37" ht="15.75" x14ac:dyDescent="0.25">
      <c r="A310" s="209"/>
      <c r="B310" s="210" t="s">
        <v>218</v>
      </c>
      <c r="C310" s="207">
        <f>'PDB Rekap'!BC69</f>
        <v>29.601004234532667</v>
      </c>
      <c r="D310" s="207">
        <f>'PDB Rekap'!BX69</f>
        <v>15.053608666434329</v>
      </c>
      <c r="E310" s="207">
        <f>'PDB Rekap'!BC26</f>
        <v>23.97</v>
      </c>
      <c r="F310" s="207">
        <f>'PDB Rekap'!BX26</f>
        <v>10.797038839639029</v>
      </c>
      <c r="AG310" s="209"/>
      <c r="AH310" s="210" t="s">
        <v>218</v>
      </c>
      <c r="AI310" s="207">
        <f>'PDB Rekap'!AH69/'PDB Rekap'!$AH$61*100</f>
        <v>109.08537718957274</v>
      </c>
      <c r="AJ310" s="207">
        <f>'PDB Rekap'!AH26/'PDB Rekap'!$AH$18*100</f>
        <v>107.21291116029757</v>
      </c>
      <c r="AK310" s="207">
        <v>100</v>
      </c>
    </row>
    <row r="311" spans="1:37" ht="15.75" x14ac:dyDescent="0.25">
      <c r="A311" s="205">
        <v>2022</v>
      </c>
      <c r="B311" s="206" t="s">
        <v>215</v>
      </c>
      <c r="C311" s="207">
        <f>'PDB Rekap'!BC70</f>
        <v>13.449999999999989</v>
      </c>
      <c r="D311" s="207">
        <f>'PDB Rekap'!BX70</f>
        <v>-5.9430891886597976</v>
      </c>
      <c r="E311" s="207">
        <f>'PDB Rekap'!BC27</f>
        <v>13.410000000000011</v>
      </c>
      <c r="F311" s="207">
        <f>'PDB Rekap'!BX27</f>
        <v>-2.5035229105844081</v>
      </c>
      <c r="AG311" s="205">
        <v>2022</v>
      </c>
      <c r="AH311" s="206" t="s">
        <v>215</v>
      </c>
      <c r="AI311" s="207">
        <f>'PDB Rekap'!AH70/'PDB Rekap'!$AH$61*100</f>
        <v>102.60233593141047</v>
      </c>
      <c r="AJ311" s="207">
        <f>'PDB Rekap'!AH27/'PDB Rekap'!$AH$18*100</f>
        <v>104.52881136629502</v>
      </c>
      <c r="AK311" s="207">
        <v>100</v>
      </c>
    </row>
    <row r="312" spans="1:37" ht="15.75" x14ac:dyDescent="0.25">
      <c r="A312" s="205"/>
      <c r="B312" s="206" t="s">
        <v>216</v>
      </c>
      <c r="C312" s="207">
        <f>'PDB Rekap'!BC71</f>
        <v>3.9599999999999795</v>
      </c>
      <c r="D312" s="207">
        <f>'PDB Rekap'!BX71</f>
        <v>-2.522058689777225</v>
      </c>
      <c r="E312" s="207">
        <f>'PDB Rekap'!BC28</f>
        <v>2.4500000000000171</v>
      </c>
      <c r="F312" s="207">
        <f>'PDB Rekap'!BX28</f>
        <v>-3.9708041151473736</v>
      </c>
      <c r="AG312" s="205"/>
      <c r="AH312" s="206" t="s">
        <v>216</v>
      </c>
      <c r="AI312" s="207">
        <f>'PDB Rekap'!AH71/'PDB Rekap'!$AH$61*100</f>
        <v>100.01464480213791</v>
      </c>
      <c r="AJ312" s="207">
        <f>'PDB Rekap'!AH28/'PDB Rekap'!$AH$18*100</f>
        <v>100.37817702304753</v>
      </c>
      <c r="AK312" s="207">
        <v>100</v>
      </c>
    </row>
    <row r="313" spans="1:37" ht="15.75" x14ac:dyDescent="0.25">
      <c r="A313" s="205"/>
      <c r="B313" s="206" t="s">
        <v>217</v>
      </c>
      <c r="C313" s="207">
        <f>'PDB Rekap'!BC72</f>
        <v>6.3600000000000136</v>
      </c>
      <c r="D313" s="207">
        <f>'PDB Rekap'!BX72</f>
        <v>0.82797023257192848</v>
      </c>
      <c r="E313" s="207">
        <f>'PDB Rekap'!BC29</f>
        <v>5.3100000000000165</v>
      </c>
      <c r="F313" s="207">
        <f>'PDB Rekap'!BX29</f>
        <v>1.5194470526976716</v>
      </c>
      <c r="AG313" s="205"/>
      <c r="AH313" s="206" t="s">
        <v>217</v>
      </c>
      <c r="AI313" s="207">
        <f>'PDB Rekap'!AH72/'PDB Rekap'!$AH$61*100</f>
        <v>100.84273628931217</v>
      </c>
      <c r="AJ313" s="207">
        <f>'PDB Rekap'!AH29/'PDB Rekap'!$AH$18*100</f>
        <v>101.90337027537586</v>
      </c>
      <c r="AK313" s="207">
        <v>100</v>
      </c>
    </row>
    <row r="314" spans="1:37" ht="15.75" x14ac:dyDescent="0.25">
      <c r="A314" s="209"/>
      <c r="B314" s="210" t="s">
        <v>218</v>
      </c>
      <c r="C314" s="207">
        <f>'PDB Rekap'!BC73</f>
        <v>6.8999999999999915</v>
      </c>
      <c r="D314" s="207">
        <f>'PDB Rekap'!BX73</f>
        <v>15.637746957896084</v>
      </c>
      <c r="E314" s="207">
        <f>'PDB Rekap'!BC30</f>
        <v>6.1900000000000119</v>
      </c>
      <c r="F314" s="207">
        <f>'PDB Rekap'!BX30</f>
        <v>11.722890080536217</v>
      </c>
      <c r="AG314" s="209"/>
      <c r="AH314" s="210" t="s">
        <v>218</v>
      </c>
      <c r="AI314" s="207">
        <f>'PDB Rekap'!AH73/'PDB Rekap'!$AH$61*100</f>
        <v>116.61226821565324</v>
      </c>
      <c r="AJ314" s="207">
        <f>'PDB Rekap'!AH30/'PDB Rekap'!$AH$18*100</f>
        <v>113.84939036112</v>
      </c>
      <c r="AK314" s="207">
        <v>100</v>
      </c>
    </row>
    <row r="315" spans="1:37" ht="15.75" x14ac:dyDescent="0.25">
      <c r="A315" s="205">
        <v>2023</v>
      </c>
      <c r="B315" s="206" t="s">
        <v>215</v>
      </c>
      <c r="C315" s="207">
        <f>'PDB Rekap'!BC74</f>
        <v>7.9399999999999977</v>
      </c>
      <c r="D315" s="207">
        <f>'PDB Rekap'!BX74</f>
        <v>-5.0280359871275948</v>
      </c>
      <c r="E315" s="207">
        <f>'PDB Rekap'!BC31</f>
        <v>7.4899999999999949</v>
      </c>
      <c r="F315" s="207">
        <f>'PDB Rekap'!BX31</f>
        <v>-1.3099508207808555</v>
      </c>
      <c r="AG315" s="205">
        <v>2023</v>
      </c>
      <c r="AH315" s="206" t="s">
        <v>215</v>
      </c>
      <c r="AI315" s="207">
        <f>'PDB Rekap'!AH74/'PDB Rekap'!$AH$61*100</f>
        <v>110.74896140436445</v>
      </c>
      <c r="AJ315" s="207">
        <f>'PDB Rekap'!AH31/'PDB Rekap'!$AH$18*100</f>
        <v>112.35801933763049</v>
      </c>
      <c r="AK315" s="207">
        <v>100</v>
      </c>
    </row>
    <row r="316" spans="1:37" ht="15.75" x14ac:dyDescent="0.25">
      <c r="A316" s="205"/>
      <c r="B316" s="206" t="s">
        <v>216</v>
      </c>
      <c r="C316" s="207">
        <f>'PDB Rekap'!BC75</f>
        <v>8.3100000000000165</v>
      </c>
      <c r="D316" s="207">
        <f>'PDB Rekap'!BX75</f>
        <v>-2.1879208513041419</v>
      </c>
      <c r="E316" s="207">
        <f>'PDB Rekap'!BC32</f>
        <v>8.0399999999999778</v>
      </c>
      <c r="F316" s="207">
        <f>'PDB Rekap'!BX32</f>
        <v>-3.4794462424460306</v>
      </c>
      <c r="AG316" s="205"/>
      <c r="AH316" s="206" t="s">
        <v>216</v>
      </c>
      <c r="AI316" s="207">
        <f>'PDB Rekap'!AH75/'PDB Rekap'!$AH$61*100</f>
        <v>108.32586178519558</v>
      </c>
      <c r="AJ316" s="207">
        <f>'PDB Rekap'!AH32/'PDB Rekap'!$AH$18*100</f>
        <v>108.44858245570053</v>
      </c>
      <c r="AK316" s="207">
        <v>100</v>
      </c>
    </row>
    <row r="317" spans="1:37" ht="15.75" x14ac:dyDescent="0.25">
      <c r="A317" s="205"/>
      <c r="B317" s="206" t="s">
        <v>217</v>
      </c>
      <c r="C317" s="207">
        <f>'PDB Rekap'!BC76</f>
        <v>9.5300000000000153</v>
      </c>
      <c r="D317" s="207">
        <f>'PDB Rekap'!BX76</f>
        <v>1.9636929145379298</v>
      </c>
      <c r="E317" s="207">
        <f>'PDB Rekap'!BC33</f>
        <v>9.3600000000000136</v>
      </c>
      <c r="F317" s="207">
        <f>'PDB Rekap'!BX33</f>
        <v>2.7597809115421796</v>
      </c>
      <c r="AG317" s="205"/>
      <c r="AH317" s="206" t="s">
        <v>217</v>
      </c>
      <c r="AI317" s="207">
        <f>'PDB Rekap'!AH76/'PDB Rekap'!$AH$61*100</f>
        <v>110.45304905768363</v>
      </c>
      <c r="AJ317" s="207">
        <f>'PDB Rekap'!AH33/'PDB Rekap'!$AH$18*100</f>
        <v>111.44152573315105</v>
      </c>
      <c r="AK317" s="207">
        <v>100</v>
      </c>
    </row>
    <row r="318" spans="1:37" ht="15.75" x14ac:dyDescent="0.25">
      <c r="A318" s="209"/>
      <c r="B318" s="210" t="s">
        <v>218</v>
      </c>
      <c r="C318" s="207">
        <f>'PDB Rekap'!BC77</f>
        <v>8.7700000000000102</v>
      </c>
      <c r="D318" s="207">
        <f>'PDB Rekap'!BX77</f>
        <v>14.835366900487145</v>
      </c>
      <c r="E318" s="207">
        <f>'PDB Rekap'!BC34</f>
        <v>8.6899999999999977</v>
      </c>
      <c r="F318" s="207">
        <f>'PDB Rekap'!BX34</f>
        <v>11.038413705682885</v>
      </c>
      <c r="AG318" s="209"/>
      <c r="AH318" s="210" t="s">
        <v>218</v>
      </c>
      <c r="AI318" s="207">
        <f>'PDB Rekap'!AH77/'PDB Rekap'!$AH$61*100</f>
        <v>126.83916413816605</v>
      </c>
      <c r="AJ318" s="207">
        <f>'PDB Rekap'!AH34/'PDB Rekap'!$AH$18*100</f>
        <v>123.74290238350132</v>
      </c>
      <c r="AK318" s="207">
        <v>100</v>
      </c>
    </row>
    <row r="321" spans="33:37" x14ac:dyDescent="0.25">
      <c r="AI321" s="392" t="s">
        <v>228</v>
      </c>
      <c r="AJ321" s="393"/>
      <c r="AK321" s="393"/>
    </row>
    <row r="322" spans="33:37" x14ac:dyDescent="0.25">
      <c r="AG322" s="213"/>
      <c r="AH322" s="213"/>
      <c r="AI322" s="204" t="s">
        <v>229</v>
      </c>
      <c r="AJ322" s="204" t="s">
        <v>183</v>
      </c>
      <c r="AK322" s="214" t="s">
        <v>227</v>
      </c>
    </row>
    <row r="323" spans="33:37" ht="15.75" x14ac:dyDescent="0.25">
      <c r="AG323" s="205">
        <v>2017</v>
      </c>
      <c r="AH323" s="206" t="s">
        <v>215</v>
      </c>
      <c r="AI323" s="215">
        <f t="shared" ref="AI323:AI350" si="11">AI3</f>
        <v>85.861468774001509</v>
      </c>
      <c r="AJ323" s="216"/>
      <c r="AK323" s="215">
        <v>100</v>
      </c>
    </row>
    <row r="324" spans="33:37" ht="15.75" x14ac:dyDescent="0.25">
      <c r="AG324" s="205"/>
      <c r="AH324" s="206" t="s">
        <v>216</v>
      </c>
      <c r="AI324" s="215">
        <f t="shared" si="11"/>
        <v>89.304615824088827</v>
      </c>
      <c r="AJ324" s="216"/>
      <c r="AK324" s="215">
        <v>100</v>
      </c>
    </row>
    <row r="325" spans="33:37" ht="15.75" x14ac:dyDescent="0.25">
      <c r="AG325" s="205"/>
      <c r="AH325" s="206" t="s">
        <v>217</v>
      </c>
      <c r="AI325" s="215">
        <f t="shared" si="11"/>
        <v>92.149062219773697</v>
      </c>
      <c r="AJ325" s="216"/>
      <c r="AK325" s="215">
        <v>100</v>
      </c>
    </row>
    <row r="326" spans="33:37" ht="15.75" x14ac:dyDescent="0.25">
      <c r="AG326" s="209"/>
      <c r="AH326" s="210" t="s">
        <v>218</v>
      </c>
      <c r="AI326" s="215">
        <f t="shared" si="11"/>
        <v>90.584840549218171</v>
      </c>
      <c r="AJ326" s="216"/>
      <c r="AK326" s="215">
        <v>100</v>
      </c>
    </row>
    <row r="327" spans="33:37" ht="15.75" x14ac:dyDescent="0.25">
      <c r="AG327" s="205">
        <v>2018</v>
      </c>
      <c r="AH327" s="206" t="s">
        <v>215</v>
      </c>
      <c r="AI327" s="215">
        <f t="shared" si="11"/>
        <v>90.213889847961255</v>
      </c>
      <c r="AJ327" s="216"/>
      <c r="AK327" s="215">
        <v>100</v>
      </c>
    </row>
    <row r="328" spans="33:37" ht="15.75" x14ac:dyDescent="0.25">
      <c r="AG328" s="205"/>
      <c r="AH328" s="206" t="s">
        <v>216</v>
      </c>
      <c r="AI328" s="215">
        <f t="shared" si="11"/>
        <v>94.010448098150164</v>
      </c>
      <c r="AJ328" s="216"/>
      <c r="AK328" s="215">
        <v>100</v>
      </c>
    </row>
    <row r="329" spans="33:37" ht="15.75" x14ac:dyDescent="0.25">
      <c r="AG329" s="205"/>
      <c r="AH329" s="206" t="s">
        <v>217</v>
      </c>
      <c r="AI329" s="215">
        <f t="shared" si="11"/>
        <v>96.916113057357094</v>
      </c>
      <c r="AJ329" s="216"/>
      <c r="AK329" s="215">
        <v>100</v>
      </c>
    </row>
    <row r="330" spans="33:37" ht="15.75" x14ac:dyDescent="0.25">
      <c r="AG330" s="209"/>
      <c r="AH330" s="210" t="s">
        <v>218</v>
      </c>
      <c r="AI330" s="215">
        <f t="shared" si="11"/>
        <v>95.278325130000084</v>
      </c>
      <c r="AJ330" s="216"/>
      <c r="AK330" s="215">
        <v>100</v>
      </c>
    </row>
    <row r="331" spans="33:37" ht="15.75" x14ac:dyDescent="0.25">
      <c r="AG331" s="205">
        <v>2019</v>
      </c>
      <c r="AH331" s="206" t="s">
        <v>215</v>
      </c>
      <c r="AI331" s="215">
        <f t="shared" si="11"/>
        <v>94.780478412459232</v>
      </c>
      <c r="AJ331" s="215">
        <f>'Input Lain'!BR3</f>
        <v>98.084414288139229</v>
      </c>
      <c r="AK331" s="215">
        <v>100</v>
      </c>
    </row>
    <row r="332" spans="33:37" ht="15.75" x14ac:dyDescent="0.25">
      <c r="AG332" s="205"/>
      <c r="AH332" s="206" t="s">
        <v>216</v>
      </c>
      <c r="AI332" s="215">
        <f t="shared" si="11"/>
        <v>98.760392686973958</v>
      </c>
      <c r="AJ332" s="215">
        <f>'Input Lain'!BR4</f>
        <v>98.214444651919237</v>
      </c>
      <c r="AK332" s="215">
        <v>100</v>
      </c>
    </row>
    <row r="333" spans="33:37" ht="15.75" x14ac:dyDescent="0.25">
      <c r="AG333" s="205"/>
      <c r="AH333" s="206" t="s">
        <v>217</v>
      </c>
      <c r="AI333" s="215">
        <f t="shared" si="11"/>
        <v>101.77144629145157</v>
      </c>
      <c r="AJ333" s="215">
        <f>'Input Lain'!BR5</f>
        <v>99.030187204549534</v>
      </c>
      <c r="AK333" s="215">
        <v>100</v>
      </c>
    </row>
    <row r="334" spans="33:37" ht="15.75" x14ac:dyDescent="0.25">
      <c r="AG334" s="209"/>
      <c r="AH334" s="210" t="s">
        <v>218</v>
      </c>
      <c r="AI334" s="215">
        <f t="shared" si="11"/>
        <v>100</v>
      </c>
      <c r="AJ334" s="215">
        <f>'Input Lain'!BR6</f>
        <v>100.00000000000001</v>
      </c>
      <c r="AK334" s="215">
        <v>100</v>
      </c>
    </row>
    <row r="335" spans="33:37" ht="15.75" x14ac:dyDescent="0.25">
      <c r="AG335" s="205">
        <v>2020</v>
      </c>
      <c r="AH335" s="206" t="s">
        <v>215</v>
      </c>
      <c r="AI335" s="215">
        <f t="shared" si="11"/>
        <v>97.591293590922575</v>
      </c>
      <c r="AJ335" s="215">
        <f>'Input Lain'!BR7</f>
        <v>96.522505267974395</v>
      </c>
      <c r="AK335" s="215">
        <v>100</v>
      </c>
    </row>
    <row r="336" spans="33:37" ht="15.75" x14ac:dyDescent="0.25">
      <c r="AG336" s="205"/>
      <c r="AH336" s="206" t="s">
        <v>216</v>
      </c>
      <c r="AI336" s="215">
        <f t="shared" si="11"/>
        <v>93.502694342492731</v>
      </c>
      <c r="AJ336" s="215">
        <f>'Input Lain'!BR8</f>
        <v>89.647515161343307</v>
      </c>
      <c r="AK336" s="215">
        <v>100</v>
      </c>
    </row>
    <row r="337" spans="33:37" ht="15.75" x14ac:dyDescent="0.25">
      <c r="AG337" s="205"/>
      <c r="AH337" s="206" t="s">
        <v>217</v>
      </c>
      <c r="AI337" s="215">
        <f t="shared" si="11"/>
        <v>98.221636111962667</v>
      </c>
      <c r="AJ337" s="215">
        <f>'Input Lain'!BR9</f>
        <v>96.932627061561277</v>
      </c>
      <c r="AK337" s="215">
        <v>100</v>
      </c>
    </row>
    <row r="338" spans="33:37" ht="15.75" x14ac:dyDescent="0.25">
      <c r="AG338" s="209"/>
      <c r="AH338" s="210" t="s">
        <v>218</v>
      </c>
      <c r="AI338" s="215">
        <f t="shared" si="11"/>
        <v>97.833474459283849</v>
      </c>
      <c r="AJ338" s="215">
        <f>'Input Lain'!BR10</f>
        <v>99.445388642767028</v>
      </c>
      <c r="AK338" s="215">
        <v>100</v>
      </c>
    </row>
    <row r="339" spans="33:37" ht="15.75" x14ac:dyDescent="0.25">
      <c r="AG339" s="205">
        <v>2021</v>
      </c>
      <c r="AH339" s="206" t="s">
        <v>215</v>
      </c>
      <c r="AI339" s="215">
        <f t="shared" si="11"/>
        <v>96.911368943623415</v>
      </c>
      <c r="AJ339" s="215">
        <f>'Input Lain'!BR11</f>
        <v>99.836638298189769</v>
      </c>
      <c r="AK339" s="215">
        <v>100</v>
      </c>
    </row>
    <row r="340" spans="33:37" ht="15.75" x14ac:dyDescent="0.25">
      <c r="AG340" s="205"/>
      <c r="AH340" s="206" t="s">
        <v>216</v>
      </c>
      <c r="AI340" s="215">
        <f t="shared" si="11"/>
        <v>100.11521986421796</v>
      </c>
      <c r="AJ340" s="215">
        <f>'Input Lain'!BR12</f>
        <v>100.59016036264048</v>
      </c>
      <c r="AK340" s="215">
        <v>100</v>
      </c>
    </row>
    <row r="341" spans="33:37" ht="15.75" x14ac:dyDescent="0.25">
      <c r="AG341" s="205"/>
      <c r="AH341" s="206" t="s">
        <v>217</v>
      </c>
      <c r="AI341" s="215">
        <f t="shared" si="11"/>
        <v>101.66519114138937</v>
      </c>
      <c r="AJ341" s="215">
        <f>'Input Lain'!BR13</f>
        <v>101.21244753051758</v>
      </c>
      <c r="AK341" s="215">
        <v>100</v>
      </c>
    </row>
    <row r="342" spans="33:37" ht="15.75" x14ac:dyDescent="0.25">
      <c r="AG342" s="209"/>
      <c r="AH342" s="210" t="s">
        <v>218</v>
      </c>
      <c r="AI342" s="215">
        <f t="shared" si="11"/>
        <v>102.74792137234429</v>
      </c>
      <c r="AJ342" s="215">
        <f>'Input Lain'!BR14</f>
        <v>102.1335914628754</v>
      </c>
      <c r="AK342" s="215">
        <v>100</v>
      </c>
    </row>
    <row r="343" spans="33:37" ht="15.75" x14ac:dyDescent="0.25">
      <c r="AG343" s="205">
        <v>2022</v>
      </c>
      <c r="AH343" s="206" t="s">
        <v>215</v>
      </c>
      <c r="AI343" s="215">
        <f t="shared" si="11"/>
        <v>101.34021850434701</v>
      </c>
      <c r="AJ343" s="215">
        <f>'Input Lain'!BR15</f>
        <v>103.17860714666186</v>
      </c>
      <c r="AK343" s="215">
        <v>100</v>
      </c>
    </row>
    <row r="344" spans="33:37" ht="15.75" x14ac:dyDescent="0.25">
      <c r="AG344" s="205"/>
      <c r="AH344" s="206" t="s">
        <v>216</v>
      </c>
      <c r="AI344" s="215">
        <f t="shared" si="11"/>
        <v>105.22109607729308</v>
      </c>
      <c r="AJ344" s="215">
        <f>'Input Lain'!BR16</f>
        <v>104.57610963033473</v>
      </c>
      <c r="AK344" s="215">
        <v>100</v>
      </c>
    </row>
    <row r="345" spans="33:37" ht="15.75" x14ac:dyDescent="0.25">
      <c r="AG345" s="205"/>
      <c r="AH345" s="206" t="s">
        <v>217</v>
      </c>
      <c r="AI345" s="215">
        <f t="shared" si="11"/>
        <v>107.18561102036679</v>
      </c>
      <c r="AJ345" s="215">
        <f>'Input Lain'!BR17</f>
        <v>106.16673537539852</v>
      </c>
      <c r="AK345" s="215">
        <v>100</v>
      </c>
    </row>
    <row r="346" spans="33:37" ht="15.75" x14ac:dyDescent="0.25">
      <c r="AG346" s="209"/>
      <c r="AH346" s="210" t="s">
        <v>218</v>
      </c>
      <c r="AI346" s="215">
        <f t="shared" si="11"/>
        <v>108.11136286798066</v>
      </c>
      <c r="AJ346" s="215">
        <f>'Input Lain'!BR18</f>
        <v>107.60071749316388</v>
      </c>
      <c r="AK346" s="215">
        <v>100</v>
      </c>
    </row>
    <row r="347" spans="33:37" ht="15.75" x14ac:dyDescent="0.25">
      <c r="AG347" s="205">
        <v>2023</v>
      </c>
      <c r="AH347" s="206" t="s">
        <v>215</v>
      </c>
      <c r="AI347" s="215">
        <f t="shared" si="11"/>
        <v>106.66057997582521</v>
      </c>
      <c r="AJ347" s="215">
        <f>'Input Lain'!BR19</f>
        <v>108.3446975467354</v>
      </c>
      <c r="AK347" s="215">
        <v>100</v>
      </c>
    </row>
    <row r="348" spans="33:37" ht="15.75" x14ac:dyDescent="0.25">
      <c r="AG348" s="205"/>
      <c r="AH348" s="206" t="s">
        <v>216</v>
      </c>
      <c r="AI348" s="215">
        <f t="shared" si="11"/>
        <v>110.75572573095872</v>
      </c>
      <c r="AJ348" s="215">
        <f>'Input Lain'!BR20</f>
        <v>108.94059338324246</v>
      </c>
      <c r="AK348" s="215">
        <v>100</v>
      </c>
    </row>
    <row r="349" spans="33:37" ht="15.75" x14ac:dyDescent="0.25">
      <c r="AG349" s="205"/>
      <c r="AH349" s="206" t="s">
        <v>217</v>
      </c>
      <c r="AI349" s="215">
        <f t="shared" si="11"/>
        <v>112.87716696554826</v>
      </c>
      <c r="AJ349" s="215">
        <f>'Input Lain'!BR21</f>
        <v>109.57171144032657</v>
      </c>
      <c r="AK349" s="215">
        <v>100</v>
      </c>
    </row>
    <row r="350" spans="33:37" ht="15.75" x14ac:dyDescent="0.25">
      <c r="AG350" s="209"/>
      <c r="AH350" s="210" t="s">
        <v>218</v>
      </c>
      <c r="AI350" s="215">
        <f t="shared" si="11"/>
        <v>113.66828691939487</v>
      </c>
      <c r="AJ350" s="215">
        <f>'Input Lain'!BR22</f>
        <v>110.13426442593901</v>
      </c>
      <c r="AK350" s="215">
        <v>100</v>
      </c>
    </row>
  </sheetData>
  <mergeCells count="21">
    <mergeCell ref="C289:F289"/>
    <mergeCell ref="AI321:AK321"/>
    <mergeCell ref="C129:F129"/>
    <mergeCell ref="C161:F161"/>
    <mergeCell ref="C193:F193"/>
    <mergeCell ref="C225:F225"/>
    <mergeCell ref="C257:F257"/>
    <mergeCell ref="AI289:AK289"/>
    <mergeCell ref="AI129:AK129"/>
    <mergeCell ref="AI161:AK161"/>
    <mergeCell ref="AI193:AK193"/>
    <mergeCell ref="AI225:AK225"/>
    <mergeCell ref="AI257:AK257"/>
    <mergeCell ref="AI1:AK1"/>
    <mergeCell ref="AI33:AK33"/>
    <mergeCell ref="AI65:AK65"/>
    <mergeCell ref="AI97:AK97"/>
    <mergeCell ref="C1:F1"/>
    <mergeCell ref="C33:F33"/>
    <mergeCell ref="C65:F65"/>
    <mergeCell ref="C97:F9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1:BE118"/>
  <sheetViews>
    <sheetView showGridLines="0" topLeftCell="W28" zoomScale="85" zoomScaleNormal="85" workbookViewId="0">
      <selection activeCell="AR42" sqref="AR42"/>
    </sheetView>
  </sheetViews>
  <sheetFormatPr defaultColWidth="9.28515625" defaultRowHeight="12" outlineLevelCol="1" x14ac:dyDescent="0.2"/>
  <cols>
    <col min="1" max="1" width="4" style="218" customWidth="1"/>
    <col min="2" max="2" width="4" style="338" customWidth="1"/>
    <col min="3" max="3" width="3.7109375" style="218" customWidth="1"/>
    <col min="4" max="4" width="31.7109375" style="218" bestFit="1" customWidth="1"/>
    <col min="5" max="5" width="9" style="217" bestFit="1" customWidth="1"/>
    <col min="6" max="6" width="12.42578125" style="218" customWidth="1" outlineLevel="1"/>
    <col min="7" max="7" width="11.140625" style="218" customWidth="1" outlineLevel="1"/>
    <col min="8" max="9" width="9.28515625" style="218" customWidth="1" outlineLevel="1"/>
    <col min="10" max="10" width="13.42578125" style="218" bestFit="1" customWidth="1"/>
    <col min="11" max="13" width="12.28515625" style="218" customWidth="1" outlineLevel="1"/>
    <col min="14" max="14" width="12.28515625" style="219" customWidth="1" outlineLevel="1"/>
    <col min="15" max="15" width="13.7109375" style="219" bestFit="1" customWidth="1"/>
    <col min="16" max="17" width="12" style="219" customWidth="1" outlineLevel="1"/>
    <col min="18" max="19" width="12" style="218" customWidth="1" outlineLevel="1"/>
    <col min="20" max="20" width="13.7109375" style="218" bestFit="1" customWidth="1"/>
    <col min="21" max="24" width="12" style="218" customWidth="1" outlineLevel="1"/>
    <col min="25" max="25" width="13.7109375" style="218" bestFit="1" customWidth="1"/>
    <col min="26" max="29" width="12" style="218" customWidth="1" outlineLevel="1"/>
    <col min="30" max="30" width="14.28515625" style="218" bestFit="1" customWidth="1"/>
    <col min="31" max="34" width="12" style="218" customWidth="1" outlineLevel="1"/>
    <col min="35" max="35" width="14.7109375" style="218" bestFit="1" customWidth="1"/>
    <col min="36" max="39" width="12" style="218" customWidth="1" outlineLevel="1"/>
    <col min="40" max="40" width="14.7109375" style="218" bestFit="1" customWidth="1"/>
    <col min="41" max="41" width="12" style="218" customWidth="1" outlineLevel="1"/>
    <col min="42" max="42" width="12.85546875" style="218" customWidth="1" outlineLevel="1"/>
    <col min="43" max="43" width="15.140625" style="218" customWidth="1" outlineLevel="1"/>
    <col min="44" max="44" width="12.42578125" style="218" customWidth="1" outlineLevel="1"/>
    <col min="45" max="45" width="12.28515625" style="218" bestFit="1" customWidth="1"/>
    <col min="46" max="46" width="9.28515625" style="218"/>
    <col min="47" max="48" width="10.7109375" style="218" bestFit="1" customWidth="1"/>
    <col min="49" max="49" width="10.42578125" style="218" bestFit="1" customWidth="1"/>
    <col min="50" max="16384" width="9.28515625" style="218"/>
  </cols>
  <sheetData>
    <row r="1" spans="2:48" ht="12" customHeight="1" x14ac:dyDescent="0.2">
      <c r="B1" s="396" t="s">
        <v>230</v>
      </c>
      <c r="C1" s="396"/>
      <c r="D1" s="396"/>
    </row>
    <row r="2" spans="2:48" ht="15.75" x14ac:dyDescent="0.25">
      <c r="B2" s="220" t="s">
        <v>315</v>
      </c>
    </row>
    <row r="3" spans="2:48" ht="15.75" x14ac:dyDescent="0.25">
      <c r="B3" s="220" t="s">
        <v>0</v>
      </c>
    </row>
    <row r="4" spans="2:48" ht="12" customHeight="1" x14ac:dyDescent="0.2">
      <c r="B4" s="397" t="s">
        <v>231</v>
      </c>
      <c r="C4" s="397"/>
      <c r="D4" s="397"/>
      <c r="E4" s="397" t="s">
        <v>182</v>
      </c>
      <c r="F4" s="395">
        <v>2016</v>
      </c>
      <c r="G4" s="395"/>
      <c r="H4" s="395"/>
      <c r="I4" s="395"/>
      <c r="J4" s="395"/>
      <c r="K4" s="395">
        <v>2017</v>
      </c>
      <c r="L4" s="395"/>
      <c r="M4" s="395"/>
      <c r="N4" s="395"/>
      <c r="O4" s="395"/>
      <c r="P4" s="395">
        <v>2018</v>
      </c>
      <c r="Q4" s="395"/>
      <c r="R4" s="395"/>
      <c r="S4" s="395"/>
      <c r="T4" s="395"/>
      <c r="U4" s="395">
        <v>2019</v>
      </c>
      <c r="V4" s="395"/>
      <c r="W4" s="395"/>
      <c r="X4" s="395"/>
      <c r="Y4" s="395"/>
      <c r="Z4" s="395">
        <v>2020</v>
      </c>
      <c r="AA4" s="395"/>
      <c r="AB4" s="395"/>
      <c r="AC4" s="395"/>
      <c r="AD4" s="395"/>
      <c r="AE4" s="395">
        <v>2021</v>
      </c>
      <c r="AF4" s="395"/>
      <c r="AG4" s="395"/>
      <c r="AH4" s="395"/>
      <c r="AI4" s="395"/>
      <c r="AJ4" s="399" t="s">
        <v>232</v>
      </c>
      <c r="AK4" s="399"/>
      <c r="AL4" s="399"/>
      <c r="AM4" s="399"/>
      <c r="AN4" s="399"/>
      <c r="AO4" s="399" t="s">
        <v>307</v>
      </c>
      <c r="AP4" s="399"/>
      <c r="AQ4" s="399"/>
      <c r="AR4" s="399"/>
      <c r="AS4" s="399"/>
      <c r="AT4" s="221"/>
      <c r="AU4" s="222"/>
      <c r="AV4" s="222"/>
    </row>
    <row r="5" spans="2:48" s="229" customFormat="1" ht="12" customHeight="1" x14ac:dyDescent="0.2">
      <c r="B5" s="398"/>
      <c r="C5" s="398"/>
      <c r="D5" s="398"/>
      <c r="E5" s="398"/>
      <c r="F5" s="223" t="s">
        <v>215</v>
      </c>
      <c r="G5" s="223" t="s">
        <v>216</v>
      </c>
      <c r="H5" s="223" t="s">
        <v>217</v>
      </c>
      <c r="I5" s="223" t="s">
        <v>218</v>
      </c>
      <c r="J5" s="224" t="s">
        <v>233</v>
      </c>
      <c r="K5" s="223" t="s">
        <v>215</v>
      </c>
      <c r="L5" s="223" t="s">
        <v>216</v>
      </c>
      <c r="M5" s="223" t="s">
        <v>217</v>
      </c>
      <c r="N5" s="223" t="s">
        <v>218</v>
      </c>
      <c r="O5" s="224" t="s">
        <v>233</v>
      </c>
      <c r="P5" s="223" t="s">
        <v>215</v>
      </c>
      <c r="Q5" s="223" t="s">
        <v>216</v>
      </c>
      <c r="R5" s="223" t="s">
        <v>217</v>
      </c>
      <c r="S5" s="223" t="s">
        <v>218</v>
      </c>
      <c r="T5" s="224" t="s">
        <v>233</v>
      </c>
      <c r="U5" s="223" t="s">
        <v>215</v>
      </c>
      <c r="V5" s="223" t="s">
        <v>216</v>
      </c>
      <c r="W5" s="223" t="s">
        <v>217</v>
      </c>
      <c r="X5" s="223" t="s">
        <v>218</v>
      </c>
      <c r="Y5" s="224" t="s">
        <v>233</v>
      </c>
      <c r="Z5" s="223" t="s">
        <v>215</v>
      </c>
      <c r="AA5" s="223" t="s">
        <v>216</v>
      </c>
      <c r="AB5" s="223" t="s">
        <v>217</v>
      </c>
      <c r="AC5" s="223" t="s">
        <v>218</v>
      </c>
      <c r="AD5" s="224" t="s">
        <v>233</v>
      </c>
      <c r="AE5" s="223" t="s">
        <v>215</v>
      </c>
      <c r="AF5" s="223" t="s">
        <v>216</v>
      </c>
      <c r="AG5" s="223" t="s">
        <v>217</v>
      </c>
      <c r="AH5" s="223" t="s">
        <v>218</v>
      </c>
      <c r="AI5" s="224" t="s">
        <v>233</v>
      </c>
      <c r="AJ5" s="225" t="s">
        <v>234</v>
      </c>
      <c r="AK5" s="225" t="s">
        <v>235</v>
      </c>
      <c r="AL5" s="225" t="s">
        <v>236</v>
      </c>
      <c r="AM5" s="225" t="s">
        <v>237</v>
      </c>
      <c r="AN5" s="226" t="s">
        <v>233</v>
      </c>
      <c r="AO5" s="374" t="s">
        <v>234</v>
      </c>
      <c r="AP5" s="374" t="s">
        <v>235</v>
      </c>
      <c r="AQ5" s="374" t="s">
        <v>236</v>
      </c>
      <c r="AR5" s="374" t="s">
        <v>237</v>
      </c>
      <c r="AS5" s="226" t="s">
        <v>233</v>
      </c>
      <c r="AT5" s="227"/>
      <c r="AU5" s="228"/>
      <c r="AV5" s="228"/>
    </row>
    <row r="6" spans="2:48" s="229" customFormat="1" ht="12" customHeight="1" x14ac:dyDescent="0.2">
      <c r="B6" s="230"/>
      <c r="C6" s="230"/>
      <c r="D6" s="230"/>
      <c r="E6" s="230"/>
      <c r="F6" s="231"/>
      <c r="G6" s="232"/>
      <c r="H6" s="232"/>
      <c r="I6" s="232"/>
      <c r="J6" s="228"/>
      <c r="K6" s="231"/>
      <c r="L6" s="232"/>
      <c r="M6" s="232"/>
      <c r="N6" s="233"/>
      <c r="O6" s="234"/>
      <c r="P6" s="235"/>
      <c r="Q6" s="233"/>
      <c r="R6" s="232"/>
      <c r="S6" s="232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</row>
    <row r="7" spans="2:48" s="245" customFormat="1" ht="12" customHeight="1" x14ac:dyDescent="0.2">
      <c r="B7" s="236" t="s">
        <v>238</v>
      </c>
      <c r="C7" s="237"/>
      <c r="D7" s="238"/>
      <c r="E7" s="238"/>
      <c r="F7" s="239"/>
      <c r="G7" s="240"/>
      <c r="H7" s="240"/>
      <c r="I7" s="240"/>
      <c r="J7" s="241"/>
      <c r="K7" s="239"/>
      <c r="L7" s="240"/>
      <c r="M7" s="240"/>
      <c r="N7" s="242"/>
      <c r="O7" s="243"/>
      <c r="P7" s="244"/>
      <c r="Q7" s="242"/>
      <c r="R7" s="240"/>
      <c r="S7" s="240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</row>
    <row r="8" spans="2:48" ht="12" customHeight="1" x14ac:dyDescent="0.2">
      <c r="B8" s="246">
        <v>1</v>
      </c>
      <c r="C8" s="245" t="s">
        <v>183</v>
      </c>
      <c r="D8" s="245"/>
      <c r="E8" s="239" t="s">
        <v>239</v>
      </c>
      <c r="F8" s="247">
        <v>3.37</v>
      </c>
      <c r="G8" s="247">
        <v>3.31</v>
      </c>
      <c r="H8" s="247">
        <v>3.27</v>
      </c>
      <c r="I8" s="247">
        <v>3.62</v>
      </c>
      <c r="J8" s="248">
        <v>3.3925000000000001</v>
      </c>
      <c r="K8" s="249">
        <v>3.58</v>
      </c>
      <c r="L8" s="249">
        <v>3.67</v>
      </c>
      <c r="M8" s="249">
        <v>4.0199999999999996</v>
      </c>
      <c r="N8" s="250">
        <v>3.98</v>
      </c>
      <c r="O8" s="251">
        <v>3.8125</v>
      </c>
      <c r="P8" s="249">
        <v>3.8984664800000002</v>
      </c>
      <c r="Q8" s="249">
        <v>3.6973677500000002</v>
      </c>
      <c r="R8" s="249">
        <v>3.4578304700000002</v>
      </c>
      <c r="S8" s="250">
        <v>3.3563353</v>
      </c>
      <c r="T8" s="251">
        <v>3.6025</v>
      </c>
      <c r="U8" s="249">
        <v>2.8790300548984162</v>
      </c>
      <c r="V8" s="249">
        <v>2.734028717362055</v>
      </c>
      <c r="W8" s="249">
        <v>2.8210084604779078</v>
      </c>
      <c r="X8" s="250">
        <v>2.6219327672616197</v>
      </c>
      <c r="Y8" s="251">
        <v>2.7639999999999993</v>
      </c>
      <c r="Z8" s="249">
        <v>-1.5924130571616206</v>
      </c>
      <c r="AA8" s="249">
        <v>-8.7226777292667066</v>
      </c>
      <c r="AB8" s="249">
        <v>-2.1181017649251599</v>
      </c>
      <c r="AC8" s="250">
        <v>-0.55461135723298105</v>
      </c>
      <c r="AD8" s="251">
        <v>-3.2469509771466165</v>
      </c>
      <c r="AE8" s="250">
        <f>'Copas Tabel'!AX6</f>
        <v>3.43</v>
      </c>
      <c r="AF8" s="250">
        <f>'Copas Tabel'!AY6</f>
        <v>12.21</v>
      </c>
      <c r="AG8" s="250">
        <f>'Copas Tabel'!AZ6</f>
        <v>4.42</v>
      </c>
      <c r="AH8" s="250">
        <f>'Copas Tabel'!BA6</f>
        <v>2.7</v>
      </c>
      <c r="AI8" s="251">
        <f>'Copas Tabel'!BB6</f>
        <v>5.69</v>
      </c>
      <c r="AJ8" s="252">
        <f>'Copas Tabel'!BC6</f>
        <v>3.35</v>
      </c>
      <c r="AK8" s="252">
        <f>'Copas Tabel'!BD6</f>
        <v>3.96</v>
      </c>
      <c r="AL8" s="252">
        <f>'Copas Tabel'!BE6</f>
        <v>4.8899999999999997</v>
      </c>
      <c r="AM8" s="252">
        <f>'Copas Tabel'!BF6</f>
        <v>5.35</v>
      </c>
      <c r="AN8" s="253">
        <f>'Copas Tabel'!BG6</f>
        <v>4.3899999999999997</v>
      </c>
      <c r="AO8" s="252">
        <f>'Copas Tabel'!BH6</f>
        <v>5.01</v>
      </c>
      <c r="AP8" s="252">
        <f>'Copas Tabel'!BI6</f>
        <v>4.17</v>
      </c>
      <c r="AQ8" s="252">
        <f>'Copas Tabel'!BJ6</f>
        <v>3.21</v>
      </c>
      <c r="AR8" s="252">
        <f>'Copas Tabel'!BK6</f>
        <v>2.35</v>
      </c>
      <c r="AS8" s="253">
        <f>'Copas Tabel'!BL6</f>
        <v>3.68</v>
      </c>
      <c r="AT8" s="254"/>
      <c r="AU8" s="255"/>
      <c r="AV8" s="254"/>
    </row>
    <row r="9" spans="2:48" ht="12" customHeight="1" x14ac:dyDescent="0.2">
      <c r="B9" s="246">
        <v>2</v>
      </c>
      <c r="C9" s="245" t="s">
        <v>240</v>
      </c>
      <c r="D9" s="245"/>
      <c r="E9" s="239" t="s">
        <v>241</v>
      </c>
      <c r="F9" s="256">
        <v>30.930307689999999</v>
      </c>
      <c r="G9" s="256">
        <v>43.314461540000003</v>
      </c>
      <c r="H9" s="256">
        <v>41.98151515</v>
      </c>
      <c r="I9" s="256">
        <v>47.606461539999998</v>
      </c>
      <c r="J9" s="257">
        <v>40.958186480000002</v>
      </c>
      <c r="K9" s="256">
        <v>52.448153849999997</v>
      </c>
      <c r="L9" s="256">
        <v>47.786562500000002</v>
      </c>
      <c r="M9" s="256">
        <v>52.46</v>
      </c>
      <c r="N9" s="258">
        <v>60.89</v>
      </c>
      <c r="O9" s="259">
        <v>53.396179087500002</v>
      </c>
      <c r="P9" s="256">
        <v>64</v>
      </c>
      <c r="Q9" s="256">
        <v>73</v>
      </c>
      <c r="R9" s="256">
        <v>77</v>
      </c>
      <c r="S9" s="258">
        <v>69</v>
      </c>
      <c r="T9" s="259">
        <v>70.75</v>
      </c>
      <c r="U9" s="256">
        <v>58.334062500000002</v>
      </c>
      <c r="V9" s="256">
        <v>67.099999999999994</v>
      </c>
      <c r="W9" s="256">
        <v>59.98</v>
      </c>
      <c r="X9" s="258">
        <v>60.705151520000001</v>
      </c>
      <c r="Y9" s="259">
        <v>61.529803505000004</v>
      </c>
      <c r="Z9" s="256">
        <v>51.41</v>
      </c>
      <c r="AA9" s="256">
        <v>31.58</v>
      </c>
      <c r="AB9" s="256">
        <v>41.88</v>
      </c>
      <c r="AC9" s="258">
        <v>43.13</v>
      </c>
      <c r="AD9" s="259">
        <v>42</v>
      </c>
      <c r="AE9" s="258">
        <f>'Copas Tabel'!AX7</f>
        <v>60.11</v>
      </c>
      <c r="AF9" s="258">
        <f>'Copas Tabel'!AY7</f>
        <v>66.66</v>
      </c>
      <c r="AG9" s="258">
        <f>'Copas Tabel'!AZ7</f>
        <v>70.69</v>
      </c>
      <c r="AH9" s="258">
        <f>'Copas Tabel'!BA7</f>
        <v>77.459999999999994</v>
      </c>
      <c r="AI9" s="259">
        <f>'Copas Tabel'!BB7</f>
        <v>68.73</v>
      </c>
      <c r="AJ9" s="260">
        <f>'Copas Tabel'!BC7</f>
        <v>77.48</v>
      </c>
      <c r="AK9" s="260">
        <f>'Copas Tabel'!BD7</f>
        <v>68.67</v>
      </c>
      <c r="AL9" s="260">
        <f>'Copas Tabel'!BE7</f>
        <v>63.67</v>
      </c>
      <c r="AM9" s="260">
        <f>'Copas Tabel'!BF7</f>
        <v>63.33</v>
      </c>
      <c r="AN9" s="261">
        <f>'Copas Tabel'!BG7</f>
        <v>68.290000000000006</v>
      </c>
      <c r="AO9" s="260">
        <f>'Copas Tabel'!BH7</f>
        <v>62.33</v>
      </c>
      <c r="AP9" s="260">
        <f>'Copas Tabel'!BI7</f>
        <v>61.33</v>
      </c>
      <c r="AQ9" s="260">
        <f>'Copas Tabel'!BJ7</f>
        <v>61.67</v>
      </c>
      <c r="AR9" s="260">
        <f>'Copas Tabel'!BK7</f>
        <v>63.67</v>
      </c>
      <c r="AS9" s="261">
        <f>'Copas Tabel'!BL7</f>
        <v>62.25</v>
      </c>
      <c r="AT9" s="262"/>
      <c r="AU9" s="262"/>
      <c r="AV9" s="262"/>
    </row>
    <row r="10" spans="2:48" ht="12" customHeight="1" x14ac:dyDescent="0.2">
      <c r="B10" s="246">
        <v>3</v>
      </c>
      <c r="C10" s="245" t="s">
        <v>242</v>
      </c>
      <c r="D10" s="245"/>
      <c r="E10" s="239" t="s">
        <v>239</v>
      </c>
      <c r="F10" s="247">
        <v>-11.5571115</v>
      </c>
      <c r="G10" s="247">
        <v>-4.9873386399999999</v>
      </c>
      <c r="H10" s="247">
        <v>7.0170978599999998</v>
      </c>
      <c r="I10" s="247">
        <v>27.880440839999999</v>
      </c>
      <c r="J10" s="248">
        <v>4.5882721399999999</v>
      </c>
      <c r="K10" s="249">
        <v>40.693820799999997</v>
      </c>
      <c r="L10" s="249">
        <v>23.347708350000001</v>
      </c>
      <c r="M10" s="249">
        <v>18.5</v>
      </c>
      <c r="N10" s="250">
        <v>4.3</v>
      </c>
      <c r="O10" s="251">
        <v>21.7103822875</v>
      </c>
      <c r="P10" s="249">
        <v>-1.11271809</v>
      </c>
      <c r="Q10" s="249">
        <v>4.7889723000000002</v>
      </c>
      <c r="R10" s="249">
        <v>-2.74240759</v>
      </c>
      <c r="S10" s="250">
        <v>-12.2641201</v>
      </c>
      <c r="T10" s="251">
        <v>-2.8325683699999997</v>
      </c>
      <c r="U10" s="249">
        <v>-6.1317136799999998</v>
      </c>
      <c r="V10" s="249">
        <v>-4.6891540799999998</v>
      </c>
      <c r="W10" s="249">
        <v>-6.8323174</v>
      </c>
      <c r="X10" s="250">
        <v>5.6379030200000004</v>
      </c>
      <c r="Y10" s="251">
        <v>-3.003820535</v>
      </c>
      <c r="Z10" s="249">
        <v>1.46</v>
      </c>
      <c r="AA10" s="249">
        <v>-10.41</v>
      </c>
      <c r="AB10" s="249">
        <v>-1.72</v>
      </c>
      <c r="AC10" s="250">
        <v>7.49</v>
      </c>
      <c r="AD10" s="251">
        <v>-0.79499999999999993</v>
      </c>
      <c r="AE10" s="250">
        <f>'Copas Tabel'!AX8</f>
        <v>23.73</v>
      </c>
      <c r="AF10" s="250">
        <f>'Copas Tabel'!AY8</f>
        <v>58.52</v>
      </c>
      <c r="AG10" s="250">
        <f>'Copas Tabel'!AZ8</f>
        <v>79.540000000000006</v>
      </c>
      <c r="AH10" s="250">
        <f>'Copas Tabel'!BA8</f>
        <v>76.55</v>
      </c>
      <c r="AI10" s="251">
        <f>'Copas Tabel'!BB8</f>
        <v>59.59</v>
      </c>
      <c r="AJ10" s="252">
        <f>'Copas Tabel'!BC8</f>
        <v>33.93</v>
      </c>
      <c r="AK10" s="252">
        <f>'Copas Tabel'!BD8</f>
        <v>9.4700000000000006</v>
      </c>
      <c r="AL10" s="252">
        <f>'Copas Tabel'!BE8</f>
        <v>-8.36</v>
      </c>
      <c r="AM10" s="252">
        <f>'Copas Tabel'!BF8</f>
        <v>-18.34</v>
      </c>
      <c r="AN10" s="253">
        <f>'Copas Tabel'!BG8</f>
        <v>4.17</v>
      </c>
      <c r="AO10" s="252">
        <f>'Copas Tabel'!BH8</f>
        <v>-15.2</v>
      </c>
      <c r="AP10" s="252">
        <f>'Copas Tabel'!BI8</f>
        <v>-9.68</v>
      </c>
      <c r="AQ10" s="252">
        <f>'Copas Tabel'!BJ8</f>
        <v>-3.73</v>
      </c>
      <c r="AR10" s="252">
        <f>'Copas Tabel'!BK8</f>
        <v>-3.97</v>
      </c>
      <c r="AS10" s="253">
        <f>'Copas Tabel'!BL8</f>
        <v>-8.14</v>
      </c>
      <c r="AT10" s="254"/>
      <c r="AU10" s="255"/>
      <c r="AV10" s="254"/>
    </row>
    <row r="11" spans="2:48" ht="12" customHeight="1" x14ac:dyDescent="0.2">
      <c r="B11" s="246">
        <v>4</v>
      </c>
      <c r="C11" s="263" t="s">
        <v>306</v>
      </c>
      <c r="D11" s="245"/>
      <c r="E11" s="239" t="s">
        <v>243</v>
      </c>
      <c r="F11" s="247">
        <v>0.5</v>
      </c>
      <c r="G11" s="247">
        <v>0.5</v>
      </c>
      <c r="H11" s="247">
        <v>0.5</v>
      </c>
      <c r="I11" s="247">
        <v>0.75</v>
      </c>
      <c r="J11" s="248">
        <v>0.75</v>
      </c>
      <c r="K11" s="247">
        <v>1</v>
      </c>
      <c r="L11" s="247">
        <v>1.25</v>
      </c>
      <c r="M11" s="247">
        <v>1.25</v>
      </c>
      <c r="N11" s="264">
        <v>1.5</v>
      </c>
      <c r="O11" s="265">
        <v>1.5</v>
      </c>
      <c r="P11" s="247">
        <v>1.75</v>
      </c>
      <c r="Q11" s="247">
        <v>2</v>
      </c>
      <c r="R11" s="247">
        <v>2.25</v>
      </c>
      <c r="S11" s="264">
        <v>2.5</v>
      </c>
      <c r="T11" s="265">
        <v>2.5</v>
      </c>
      <c r="U11" s="247">
        <v>2.5</v>
      </c>
      <c r="V11" s="247">
        <v>2.5</v>
      </c>
      <c r="W11" s="247">
        <v>2</v>
      </c>
      <c r="X11" s="264">
        <v>1.75</v>
      </c>
      <c r="Y11" s="265">
        <v>1.75</v>
      </c>
      <c r="Z11" s="247">
        <v>0.25</v>
      </c>
      <c r="AA11" s="247">
        <v>0.25</v>
      </c>
      <c r="AB11" s="247">
        <v>0.25</v>
      </c>
      <c r="AC11" s="264">
        <v>0.25</v>
      </c>
      <c r="AD11" s="265">
        <v>0.25</v>
      </c>
      <c r="AE11" s="264">
        <f>'Copas Tabel'!AX9</f>
        <v>0.25</v>
      </c>
      <c r="AF11" s="264">
        <f>'Copas Tabel'!AY9</f>
        <v>0.25</v>
      </c>
      <c r="AG11" s="264">
        <f>'Copas Tabel'!AZ9</f>
        <v>0.25</v>
      </c>
      <c r="AH11" s="264">
        <f>'Copas Tabel'!BA9</f>
        <v>0.25</v>
      </c>
      <c r="AI11" s="265">
        <f>'Copas Tabel'!BB9</f>
        <v>0.25</v>
      </c>
      <c r="AJ11" s="266">
        <f>'Copas Tabel'!BC9</f>
        <v>0.5</v>
      </c>
      <c r="AK11" s="266">
        <f>'Copas Tabel'!BD9</f>
        <v>0.75</v>
      </c>
      <c r="AL11" s="266">
        <f>'Copas Tabel'!BE9</f>
        <v>1</v>
      </c>
      <c r="AM11" s="266">
        <f>'Copas Tabel'!BF9</f>
        <v>1.25</v>
      </c>
      <c r="AN11" s="267">
        <f>'Copas Tabel'!BG9</f>
        <v>1.25</v>
      </c>
      <c r="AO11" s="266">
        <f>'Copas Tabel'!BH9</f>
        <v>1.5</v>
      </c>
      <c r="AP11" s="266">
        <f>'Copas Tabel'!BI9</f>
        <v>1.75</v>
      </c>
      <c r="AQ11" s="266">
        <f>'Copas Tabel'!BJ9</f>
        <v>1.75</v>
      </c>
      <c r="AR11" s="266">
        <f>'Copas Tabel'!BK9</f>
        <v>2</v>
      </c>
      <c r="AS11" s="267">
        <f>'Copas Tabel'!BL9</f>
        <v>2</v>
      </c>
      <c r="AT11" s="254"/>
      <c r="AU11" s="254"/>
      <c r="AV11" s="254"/>
    </row>
    <row r="12" spans="2:48" ht="12" customHeight="1" x14ac:dyDescent="0.2">
      <c r="B12" s="246"/>
      <c r="C12" s="263"/>
      <c r="D12" s="245"/>
      <c r="E12" s="239"/>
      <c r="F12" s="247"/>
      <c r="G12" s="247"/>
      <c r="H12" s="247"/>
      <c r="I12" s="247"/>
      <c r="J12" s="254"/>
      <c r="K12" s="268"/>
      <c r="L12" s="268"/>
      <c r="M12" s="247"/>
      <c r="N12" s="264"/>
      <c r="O12" s="265"/>
      <c r="P12" s="269"/>
      <c r="Q12" s="269"/>
      <c r="R12" s="268"/>
      <c r="S12" s="269"/>
      <c r="T12" s="265"/>
      <c r="U12" s="254"/>
      <c r="V12" s="254"/>
      <c r="W12" s="254"/>
      <c r="X12" s="254"/>
      <c r="Y12" s="254"/>
      <c r="Z12" s="248"/>
      <c r="AA12" s="248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</row>
    <row r="13" spans="2:48" ht="12" customHeight="1" x14ac:dyDescent="0.2">
      <c r="B13" s="237" t="s">
        <v>244</v>
      </c>
      <c r="C13" s="237"/>
      <c r="D13" s="238"/>
      <c r="E13" s="238"/>
      <c r="F13" s="239"/>
      <c r="G13" s="239"/>
      <c r="H13" s="239"/>
      <c r="I13" s="239"/>
      <c r="J13" s="245"/>
      <c r="K13" s="240"/>
      <c r="L13" s="270"/>
      <c r="M13" s="239"/>
      <c r="N13" s="244"/>
      <c r="O13" s="271"/>
      <c r="P13" s="242"/>
      <c r="Q13" s="242"/>
      <c r="R13" s="240"/>
      <c r="S13" s="242"/>
      <c r="T13" s="271"/>
      <c r="U13" s="241"/>
      <c r="V13" s="241"/>
      <c r="W13" s="241"/>
      <c r="X13" s="241"/>
      <c r="Y13" s="241"/>
      <c r="Z13" s="245"/>
      <c r="AA13" s="245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</row>
    <row r="14" spans="2:48" ht="12" customHeight="1" x14ac:dyDescent="0.2">
      <c r="B14" s="246">
        <v>1</v>
      </c>
      <c r="C14" s="245" t="s">
        <v>245</v>
      </c>
      <c r="D14" s="245"/>
      <c r="E14" s="239" t="s">
        <v>243</v>
      </c>
      <c r="F14" s="247">
        <f t="shared" ref="F14:AF14" si="0">F15+1.25</f>
        <v>6.75</v>
      </c>
      <c r="G14" s="247">
        <f t="shared" si="0"/>
        <v>6.5</v>
      </c>
      <c r="H14" s="247">
        <f t="shared" si="0"/>
        <v>6.25</v>
      </c>
      <c r="I14" s="247">
        <f t="shared" si="0"/>
        <v>6</v>
      </c>
      <c r="J14" s="248">
        <f t="shared" si="0"/>
        <v>6</v>
      </c>
      <c r="K14" s="247">
        <f t="shared" si="0"/>
        <v>6</v>
      </c>
      <c r="L14" s="247">
        <f t="shared" si="0"/>
        <v>6</v>
      </c>
      <c r="M14" s="247">
        <f t="shared" si="0"/>
        <v>5.5</v>
      </c>
      <c r="N14" s="264">
        <f t="shared" si="0"/>
        <v>5.5</v>
      </c>
      <c r="O14" s="265">
        <f t="shared" si="0"/>
        <v>5.5</v>
      </c>
      <c r="P14" s="247">
        <f t="shared" si="0"/>
        <v>5.5</v>
      </c>
      <c r="Q14" s="247">
        <f t="shared" si="0"/>
        <v>6.5</v>
      </c>
      <c r="R14" s="247">
        <f t="shared" si="0"/>
        <v>7</v>
      </c>
      <c r="S14" s="264">
        <f t="shared" si="0"/>
        <v>7.25</v>
      </c>
      <c r="T14" s="265">
        <f t="shared" si="0"/>
        <v>7.25</v>
      </c>
      <c r="U14" s="247">
        <f t="shared" si="0"/>
        <v>7.25</v>
      </c>
      <c r="V14" s="247">
        <f t="shared" si="0"/>
        <v>7.25</v>
      </c>
      <c r="W14" s="247">
        <f t="shared" si="0"/>
        <v>6.5</v>
      </c>
      <c r="X14" s="264">
        <f t="shared" si="0"/>
        <v>6.25</v>
      </c>
      <c r="Y14" s="265">
        <f t="shared" si="0"/>
        <v>6.25</v>
      </c>
      <c r="Z14" s="247">
        <f t="shared" si="0"/>
        <v>5.75</v>
      </c>
      <c r="AA14" s="247">
        <f t="shared" si="0"/>
        <v>5.5</v>
      </c>
      <c r="AB14" s="247">
        <f t="shared" si="0"/>
        <v>5.25</v>
      </c>
      <c r="AC14" s="264">
        <f t="shared" si="0"/>
        <v>5</v>
      </c>
      <c r="AD14" s="265">
        <f t="shared" si="0"/>
        <v>5</v>
      </c>
      <c r="AE14" s="264">
        <f t="shared" si="0"/>
        <v>4.75</v>
      </c>
      <c r="AF14" s="264">
        <f t="shared" si="0"/>
        <v>4.75</v>
      </c>
      <c r="AG14" s="264">
        <f t="shared" ref="AG14:AS14" si="1">AG15+1.25</f>
        <v>4.75</v>
      </c>
      <c r="AH14" s="264">
        <f t="shared" si="1"/>
        <v>4.75</v>
      </c>
      <c r="AI14" s="265">
        <f t="shared" si="1"/>
        <v>4.75</v>
      </c>
      <c r="AJ14" s="266">
        <f t="shared" si="1"/>
        <v>4.75</v>
      </c>
      <c r="AK14" s="266">
        <f t="shared" si="1"/>
        <v>4.75</v>
      </c>
      <c r="AL14" s="266">
        <f t="shared" si="1"/>
        <v>4.75</v>
      </c>
      <c r="AM14" s="266">
        <f t="shared" si="1"/>
        <v>4.75</v>
      </c>
      <c r="AN14" s="267">
        <f t="shared" si="1"/>
        <v>4.75</v>
      </c>
      <c r="AO14" s="266">
        <f t="shared" si="1"/>
        <v>4.75</v>
      </c>
      <c r="AP14" s="266">
        <f t="shared" si="1"/>
        <v>4.75</v>
      </c>
      <c r="AQ14" s="266">
        <f t="shared" si="1"/>
        <v>4.75</v>
      </c>
      <c r="AR14" s="266">
        <f t="shared" si="1"/>
        <v>4.75</v>
      </c>
      <c r="AS14" s="267">
        <f t="shared" si="1"/>
        <v>4.75</v>
      </c>
      <c r="AT14" s="254"/>
      <c r="AU14" s="254"/>
      <c r="AV14" s="254"/>
    </row>
    <row r="15" spans="2:48" ht="12" customHeight="1" x14ac:dyDescent="0.2">
      <c r="B15" s="246">
        <v>2</v>
      </c>
      <c r="C15" s="245" t="s">
        <v>246</v>
      </c>
      <c r="D15" s="245"/>
      <c r="E15" s="239" t="s">
        <v>243</v>
      </c>
      <c r="F15" s="247">
        <v>5.5</v>
      </c>
      <c r="G15" s="247">
        <v>5.25</v>
      </c>
      <c r="H15" s="247">
        <v>5</v>
      </c>
      <c r="I15" s="247">
        <v>4.75</v>
      </c>
      <c r="J15" s="248">
        <v>4.75</v>
      </c>
      <c r="K15" s="247">
        <v>4.75</v>
      </c>
      <c r="L15" s="247">
        <v>4.75</v>
      </c>
      <c r="M15" s="247">
        <v>4.25</v>
      </c>
      <c r="N15" s="264">
        <v>4.25</v>
      </c>
      <c r="O15" s="265">
        <v>4.25</v>
      </c>
      <c r="P15" s="247">
        <v>4.25</v>
      </c>
      <c r="Q15" s="247">
        <v>5.25</v>
      </c>
      <c r="R15" s="247">
        <v>5.75</v>
      </c>
      <c r="S15" s="264">
        <v>6</v>
      </c>
      <c r="T15" s="265">
        <v>6</v>
      </c>
      <c r="U15" s="247">
        <v>6</v>
      </c>
      <c r="V15" s="247">
        <v>6</v>
      </c>
      <c r="W15" s="247">
        <v>5.25</v>
      </c>
      <c r="X15" s="264">
        <v>5</v>
      </c>
      <c r="Y15" s="265">
        <v>5</v>
      </c>
      <c r="Z15" s="247">
        <v>4.5</v>
      </c>
      <c r="AA15" s="247">
        <v>4.25</v>
      </c>
      <c r="AB15" s="247">
        <v>4</v>
      </c>
      <c r="AC15" s="264">
        <v>3.75</v>
      </c>
      <c r="AD15" s="265">
        <v>3.75</v>
      </c>
      <c r="AE15" s="264">
        <v>3.5</v>
      </c>
      <c r="AF15" s="264">
        <v>3.5</v>
      </c>
      <c r="AG15" s="264">
        <v>3.5</v>
      </c>
      <c r="AH15" s="264">
        <f>'Copas Tabel'!BA11</f>
        <v>3.5</v>
      </c>
      <c r="AI15" s="265">
        <f>'Copas Tabel'!BB11</f>
        <v>3.5</v>
      </c>
      <c r="AJ15" s="266">
        <f>'Copas Tabel'!BC11</f>
        <v>3.5</v>
      </c>
      <c r="AK15" s="266">
        <f>'Copas Tabel'!BD11</f>
        <v>3.5</v>
      </c>
      <c r="AL15" s="266">
        <f>'Copas Tabel'!BE11</f>
        <v>3.5</v>
      </c>
      <c r="AM15" s="266">
        <f>'Copas Tabel'!BF11</f>
        <v>3.5</v>
      </c>
      <c r="AN15" s="267">
        <f>'Copas Tabel'!BG11</f>
        <v>3.5</v>
      </c>
      <c r="AO15" s="266">
        <f>'Copas Tabel'!BH11</f>
        <v>3.5</v>
      </c>
      <c r="AP15" s="266">
        <f>'Copas Tabel'!BI11</f>
        <v>3.5</v>
      </c>
      <c r="AQ15" s="266">
        <f>'Copas Tabel'!BJ11</f>
        <v>3.5</v>
      </c>
      <c r="AR15" s="266">
        <f>'Copas Tabel'!BK11</f>
        <v>3.5</v>
      </c>
      <c r="AS15" s="267">
        <f>'Copas Tabel'!BL11</f>
        <v>3.5</v>
      </c>
      <c r="AT15" s="254"/>
      <c r="AU15" s="254"/>
      <c r="AV15" s="254"/>
    </row>
    <row r="16" spans="2:48" ht="12" customHeight="1" x14ac:dyDescent="0.2">
      <c r="B16" s="246">
        <v>3</v>
      </c>
      <c r="C16" s="245" t="s">
        <v>247</v>
      </c>
      <c r="D16" s="245"/>
      <c r="E16" s="239" t="s">
        <v>32</v>
      </c>
      <c r="F16" s="272">
        <v>13525</v>
      </c>
      <c r="G16" s="272">
        <v>13318.35924126079</v>
      </c>
      <c r="H16" s="272">
        <v>13133.711452188503</v>
      </c>
      <c r="I16" s="272">
        <v>13252.450809632983</v>
      </c>
      <c r="J16" s="273">
        <v>13307.380375770568</v>
      </c>
      <c r="K16" s="272">
        <v>13350</v>
      </c>
      <c r="L16" s="272">
        <v>13310</v>
      </c>
      <c r="M16" s="272">
        <v>13333</v>
      </c>
      <c r="N16" s="274">
        <v>13540</v>
      </c>
      <c r="O16" s="275">
        <v>13383.25</v>
      </c>
      <c r="P16" s="272">
        <v>13576</v>
      </c>
      <c r="Q16" s="272">
        <v>13952</v>
      </c>
      <c r="R16" s="272">
        <v>14601</v>
      </c>
      <c r="S16" s="274">
        <v>14798</v>
      </c>
      <c r="T16" s="275">
        <v>14246</v>
      </c>
      <c r="U16" s="272">
        <v>14134</v>
      </c>
      <c r="V16" s="272">
        <v>14254</v>
      </c>
      <c r="W16" s="272">
        <v>14120</v>
      </c>
      <c r="X16" s="274">
        <v>14064</v>
      </c>
      <c r="Y16" s="275">
        <v>14138.668699186992</v>
      </c>
      <c r="Z16" s="272">
        <v>14219</v>
      </c>
      <c r="AA16" s="272">
        <v>14893</v>
      </c>
      <c r="AB16" s="272">
        <v>14669</v>
      </c>
      <c r="AC16" s="274">
        <v>14339</v>
      </c>
      <c r="AD16" s="275">
        <v>14530.000000000002</v>
      </c>
      <c r="AE16" s="274">
        <v>14157</v>
      </c>
      <c r="AF16" s="274">
        <v>14399</v>
      </c>
      <c r="AG16" s="274">
        <v>14373</v>
      </c>
      <c r="AH16" s="274">
        <f>'Copas Tabel'!BA12</f>
        <v>14259</v>
      </c>
      <c r="AI16" s="275">
        <f>'Copas Tabel'!BB12</f>
        <v>14300</v>
      </c>
      <c r="AJ16" s="276">
        <f>'Copas Tabel'!BC12</f>
        <v>14500</v>
      </c>
      <c r="AK16" s="276">
        <f>'Copas Tabel'!BD12</f>
        <v>14550</v>
      </c>
      <c r="AL16" s="276">
        <f>'Copas Tabel'!BE12</f>
        <v>14560</v>
      </c>
      <c r="AM16" s="276">
        <f>'Copas Tabel'!BF12</f>
        <v>14580</v>
      </c>
      <c r="AN16" s="277">
        <f>'Copas Tabel'!BG12</f>
        <v>14550</v>
      </c>
      <c r="AO16" s="276">
        <f>'Copas Tabel'!BH12</f>
        <v>14590</v>
      </c>
      <c r="AP16" s="276">
        <f>'Copas Tabel'!BI12</f>
        <v>14600</v>
      </c>
      <c r="AQ16" s="276">
        <f>'Copas Tabel'!BJ12</f>
        <v>14600</v>
      </c>
      <c r="AR16" s="276">
        <f>'Copas Tabel'!BK12</f>
        <v>14610</v>
      </c>
      <c r="AS16" s="277">
        <f>'Copas Tabel'!BL12</f>
        <v>14600</v>
      </c>
      <c r="AT16" s="278"/>
      <c r="AU16" s="278"/>
      <c r="AV16" s="278"/>
    </row>
    <row r="17" spans="2:57" ht="12" customHeight="1" x14ac:dyDescent="0.2">
      <c r="B17" s="236" t="s">
        <v>248</v>
      </c>
      <c r="C17" s="238"/>
      <c r="D17" s="238"/>
      <c r="E17" s="238"/>
      <c r="F17" s="279"/>
      <c r="G17" s="279"/>
      <c r="H17" s="270"/>
      <c r="I17" s="279"/>
      <c r="J17" s="247"/>
      <c r="K17" s="270"/>
      <c r="L17" s="270"/>
      <c r="M17" s="279"/>
      <c r="N17" s="280"/>
      <c r="O17" s="264"/>
      <c r="P17" s="281"/>
      <c r="Q17" s="281"/>
      <c r="R17" s="279"/>
      <c r="S17" s="281"/>
      <c r="T17" s="264"/>
      <c r="U17" s="268"/>
      <c r="V17" s="268"/>
      <c r="W17" s="268"/>
      <c r="X17" s="268"/>
      <c r="Y17" s="268"/>
      <c r="Z17" s="247"/>
      <c r="AA17" s="247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</row>
    <row r="18" spans="2:57" ht="12" customHeight="1" x14ac:dyDescent="0.2">
      <c r="B18" s="246">
        <v>1</v>
      </c>
      <c r="C18" s="245" t="s">
        <v>249</v>
      </c>
      <c r="D18" s="245"/>
      <c r="E18" s="239"/>
      <c r="G18" s="247"/>
      <c r="H18" s="268"/>
      <c r="I18" s="247"/>
      <c r="J18" s="247"/>
      <c r="K18" s="268"/>
      <c r="L18" s="268"/>
      <c r="M18" s="247"/>
      <c r="N18" s="264"/>
      <c r="O18" s="264"/>
      <c r="P18" s="269"/>
      <c r="Q18" s="269"/>
      <c r="R18" s="247"/>
      <c r="S18" s="269"/>
      <c r="T18" s="264"/>
      <c r="U18" s="268"/>
      <c r="V18" s="268"/>
      <c r="W18" s="268"/>
      <c r="X18" s="268"/>
      <c r="Y18" s="268"/>
      <c r="Z18" s="247"/>
      <c r="AA18" s="247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</row>
    <row r="19" spans="2:57" s="295" customFormat="1" ht="12" customHeight="1" x14ac:dyDescent="0.2">
      <c r="B19" s="282" t="s">
        <v>250</v>
      </c>
      <c r="C19" s="283" t="s">
        <v>251</v>
      </c>
      <c r="D19" s="245" t="s">
        <v>252</v>
      </c>
      <c r="E19" s="239" t="s">
        <v>239</v>
      </c>
      <c r="F19" s="284">
        <v>4.9434208819113863</v>
      </c>
      <c r="G19" s="285">
        <v>5.2146500449099085</v>
      </c>
      <c r="H19" s="285">
        <v>5.0335052933758435</v>
      </c>
      <c r="I19" s="285">
        <v>4.9388955890047344</v>
      </c>
      <c r="J19" s="286">
        <v>5.0330691828017864</v>
      </c>
      <c r="K19" s="284">
        <v>5.0083608532795152</v>
      </c>
      <c r="L19" s="284">
        <v>5.0125517683495016</v>
      </c>
      <c r="M19" s="284">
        <v>5.0647633275738615</v>
      </c>
      <c r="N19" s="287">
        <v>5.1897444678127949</v>
      </c>
      <c r="O19" s="288">
        <v>5.0697859013491469</v>
      </c>
      <c r="P19" s="289">
        <v>5.0691202190075266</v>
      </c>
      <c r="Q19" s="290">
        <v>5.2694166260463273</v>
      </c>
      <c r="R19" s="284">
        <v>5.1731951717685503</v>
      </c>
      <c r="S19" s="287">
        <v>5.1813135093302058</v>
      </c>
      <c r="T19" s="288">
        <v>5.1742915395502465</v>
      </c>
      <c r="U19" s="289">
        <v>5.0619572797427459</v>
      </c>
      <c r="V19" s="290">
        <v>5.0525709481404402</v>
      </c>
      <c r="W19" s="284">
        <v>5.0098307504563504</v>
      </c>
      <c r="X19" s="287">
        <v>4.9556652717788214</v>
      </c>
      <c r="Y19" s="288">
        <v>5.0192876804628677</v>
      </c>
      <c r="Z19" s="289">
        <v>2.9656056031194806</v>
      </c>
      <c r="AA19" s="290">
        <v>-5.3236912100438465</v>
      </c>
      <c r="AB19" s="284">
        <v>-3.4880217475960809</v>
      </c>
      <c r="AC19" s="287">
        <v>-2.1665255407161497</v>
      </c>
      <c r="AD19" s="288">
        <v>-2.0650049409290476</v>
      </c>
      <c r="AE19" s="287">
        <v>-0.69670625552851873</v>
      </c>
      <c r="AF19" s="287">
        <v>7.0720160186016621</v>
      </c>
      <c r="AG19" s="287">
        <v>3.5059027376630048</v>
      </c>
      <c r="AH19" s="287">
        <v>5.0232775031471748</v>
      </c>
      <c r="AI19" s="288">
        <v>3.6912401119128782</v>
      </c>
      <c r="AJ19" s="292">
        <f>'Copas Tabel'!BC14</f>
        <v>4.57</v>
      </c>
      <c r="AK19" s="291">
        <f>'Copas Tabel'!BD14</f>
        <v>5.0999999999999996</v>
      </c>
      <c r="AL19" s="292">
        <f>'Copas Tabel'!BE14</f>
        <v>5.43</v>
      </c>
      <c r="AM19" s="291">
        <f>'Copas Tabel'!BF14</f>
        <v>5.22</v>
      </c>
      <c r="AN19" s="293">
        <f>'Copas Tabel'!BG14</f>
        <v>5.09</v>
      </c>
      <c r="AO19" s="292">
        <f>'Copas Tabel'!BH14</f>
        <v>5.25</v>
      </c>
      <c r="AP19" s="291">
        <f>'Copas Tabel'!BI14</f>
        <v>5.26</v>
      </c>
      <c r="AQ19" s="292">
        <f>'Copas Tabel'!BJ14</f>
        <v>5.31</v>
      </c>
      <c r="AR19" s="291">
        <f>'Copas Tabel'!BK14</f>
        <v>5.14</v>
      </c>
      <c r="AS19" s="293">
        <f>'Copas Tabel'!BL14</f>
        <v>5.24</v>
      </c>
      <c r="AT19" s="294"/>
      <c r="AU19" s="294"/>
      <c r="AV19" s="294"/>
    </row>
    <row r="20" spans="2:57" ht="12" customHeight="1" x14ac:dyDescent="0.2">
      <c r="B20" s="246" t="s">
        <v>253</v>
      </c>
      <c r="C20" s="296"/>
      <c r="D20" s="297" t="s">
        <v>254</v>
      </c>
      <c r="E20" s="239" t="s">
        <v>239</v>
      </c>
      <c r="F20" s="284">
        <v>4.9886668460156782</v>
      </c>
      <c r="G20" s="285">
        <v>5.1255839709341773</v>
      </c>
      <c r="H20" s="285">
        <v>5.0497563045490779</v>
      </c>
      <c r="I20" s="285">
        <v>5.0143379670885846</v>
      </c>
      <c r="J20" s="286">
        <v>5.0445352375131227</v>
      </c>
      <c r="K20" s="284">
        <v>4.9889778452657128</v>
      </c>
      <c r="L20" s="284">
        <v>5.0119754083522086</v>
      </c>
      <c r="M20" s="284">
        <v>4.9351587130065342</v>
      </c>
      <c r="N20" s="287">
        <v>4.9917889589911697</v>
      </c>
      <c r="O20" s="288">
        <v>4.9816357272491008</v>
      </c>
      <c r="P20" s="289">
        <v>5.0215872011866436</v>
      </c>
      <c r="Q20" s="290">
        <v>5.2474037425834661</v>
      </c>
      <c r="R20" s="284">
        <v>5.0764638863861267</v>
      </c>
      <c r="S20" s="287">
        <v>5.2003800799086237</v>
      </c>
      <c r="T20" s="288">
        <v>5.1368912433948957</v>
      </c>
      <c r="U20" s="289">
        <v>5.2670059619663894</v>
      </c>
      <c r="V20" s="290">
        <v>5.395695930873182</v>
      </c>
      <c r="W20" s="284">
        <v>5.056901395637114</v>
      </c>
      <c r="X20" s="287">
        <v>4.9358545011974071</v>
      </c>
      <c r="Y20" s="288">
        <v>5.1606992105774898</v>
      </c>
      <c r="Z20" s="289">
        <v>2.6451834247287356</v>
      </c>
      <c r="AA20" s="290">
        <v>-5.5757685059221673</v>
      </c>
      <c r="AB20" s="284">
        <v>-4.0013442638545813</v>
      </c>
      <c r="AC20" s="287">
        <v>-3.5798599096982451</v>
      </c>
      <c r="AD20" s="288">
        <v>-2.6670518349416197</v>
      </c>
      <c r="AE20" s="287">
        <v>-2.2465617410617371</v>
      </c>
      <c r="AF20" s="287">
        <v>5.9140805620006374</v>
      </c>
      <c r="AG20" s="287">
        <v>1.0615927039456308</v>
      </c>
      <c r="AH20" s="287">
        <v>3.5488706918777604</v>
      </c>
      <c r="AI20" s="288">
        <v>2.0056280223049483</v>
      </c>
      <c r="AJ20" s="292">
        <f>'Copas Tabel'!BC15</f>
        <v>3.7</v>
      </c>
      <c r="AK20" s="291">
        <f>'Copas Tabel'!BD15</f>
        <v>4.37</v>
      </c>
      <c r="AL20" s="292">
        <f>'Copas Tabel'!BE15</f>
        <v>5.85</v>
      </c>
      <c r="AM20" s="291">
        <f>'Copas Tabel'!BF15</f>
        <v>5.23</v>
      </c>
      <c r="AN20" s="293">
        <f>'Copas Tabel'!BG15</f>
        <v>4.79</v>
      </c>
      <c r="AO20" s="292">
        <f>'Copas Tabel'!BH15</f>
        <v>5.24</v>
      </c>
      <c r="AP20" s="291">
        <f>'Copas Tabel'!BI15</f>
        <v>5.3</v>
      </c>
      <c r="AQ20" s="292">
        <f>'Copas Tabel'!BJ15</f>
        <v>5.37</v>
      </c>
      <c r="AR20" s="291">
        <f>'Copas Tabel'!BK15</f>
        <v>5.17</v>
      </c>
      <c r="AS20" s="293">
        <f>'Copas Tabel'!BL15</f>
        <v>5.27</v>
      </c>
      <c r="AT20" s="294"/>
      <c r="AU20" s="294"/>
      <c r="AV20" s="294"/>
    </row>
    <row r="21" spans="2:57" ht="12" customHeight="1" x14ac:dyDescent="0.2">
      <c r="B21" s="246" t="s">
        <v>255</v>
      </c>
      <c r="C21" s="296"/>
      <c r="D21" s="297" t="s">
        <v>221</v>
      </c>
      <c r="E21" s="239" t="s">
        <v>239</v>
      </c>
      <c r="F21" s="284">
        <v>3.4297728504563203</v>
      </c>
      <c r="G21" s="285">
        <v>6.2129745490547119</v>
      </c>
      <c r="H21" s="285">
        <v>-2.9592372421668323</v>
      </c>
      <c r="I21" s="285">
        <v>-4.0242926163888644</v>
      </c>
      <c r="J21" s="286">
        <v>-0.1410190313154657</v>
      </c>
      <c r="K21" s="284">
        <v>2.682544901278253</v>
      </c>
      <c r="L21" s="284">
        <v>-1.9306208335577884</v>
      </c>
      <c r="M21" s="284">
        <v>3.4501760900068312</v>
      </c>
      <c r="N21" s="287">
        <v>3.7917460789726345</v>
      </c>
      <c r="O21" s="288">
        <v>2.1247282870352366</v>
      </c>
      <c r="P21" s="289">
        <v>2.7330180584500989</v>
      </c>
      <c r="Q21" s="290">
        <v>5.2187421460742742</v>
      </c>
      <c r="R21" s="284">
        <v>6.2570620405112534</v>
      </c>
      <c r="S21" s="287">
        <v>4.6197217388198997</v>
      </c>
      <c r="T21" s="288">
        <v>4.8207252971131442</v>
      </c>
      <c r="U21" s="289">
        <v>5.257678506280385</v>
      </c>
      <c r="V21" s="290">
        <v>8.2351164070374114</v>
      </c>
      <c r="W21" s="284">
        <v>0.99636124194790854</v>
      </c>
      <c r="X21" s="287">
        <v>0.50046241180827533</v>
      </c>
      <c r="Y21" s="288">
        <v>3.2678447485460325</v>
      </c>
      <c r="Z21" s="289">
        <v>3.8011013340689201</v>
      </c>
      <c r="AA21" s="290">
        <v>-6.9209537778303716</v>
      </c>
      <c r="AB21" s="284">
        <v>9.7941074621925743</v>
      </c>
      <c r="AC21" s="287">
        <v>1.7945528599895706</v>
      </c>
      <c r="AD21" s="288">
        <v>1.9639947963192343</v>
      </c>
      <c r="AE21" s="287">
        <v>2.5478126586998555</v>
      </c>
      <c r="AF21" s="287">
        <v>8.0557159693810672</v>
      </c>
      <c r="AG21" s="287">
        <v>0.61643279626936709</v>
      </c>
      <c r="AH21" s="287">
        <v>5.2470366923269696</v>
      </c>
      <c r="AI21" s="288">
        <v>4.1705167421950611</v>
      </c>
      <c r="AJ21" s="292">
        <f>'Copas Tabel'!BC18</f>
        <v>1.75</v>
      </c>
      <c r="AK21" s="291">
        <f>'Copas Tabel'!BD18</f>
        <v>6.01</v>
      </c>
      <c r="AL21" s="292">
        <f>'Copas Tabel'!BE18</f>
        <v>1.55</v>
      </c>
      <c r="AM21" s="291">
        <f>'Copas Tabel'!BF18</f>
        <v>3.85</v>
      </c>
      <c r="AN21" s="293">
        <f>'Copas Tabel'!BG18</f>
        <v>3.39</v>
      </c>
      <c r="AO21" s="292">
        <f>'Copas Tabel'!BH18</f>
        <v>3.93</v>
      </c>
      <c r="AP21" s="291">
        <f>'Copas Tabel'!BI18</f>
        <v>3.08</v>
      </c>
      <c r="AQ21" s="292">
        <f>'Copas Tabel'!BJ18</f>
        <v>2.08</v>
      </c>
      <c r="AR21" s="291">
        <f>'Copas Tabel'!BK18</f>
        <v>1.4</v>
      </c>
      <c r="AS21" s="293">
        <f>'Copas Tabel'!BL18</f>
        <v>2.42</v>
      </c>
      <c r="AT21" s="294"/>
      <c r="AU21" s="294"/>
      <c r="AV21" s="294"/>
    </row>
    <row r="22" spans="2:57" ht="12" customHeight="1" x14ac:dyDescent="0.2">
      <c r="B22" s="246" t="s">
        <v>256</v>
      </c>
      <c r="C22" s="296"/>
      <c r="D22" s="297" t="s">
        <v>257</v>
      </c>
      <c r="E22" s="239" t="s">
        <v>239</v>
      </c>
      <c r="F22" s="284">
        <v>4.6695153117205805</v>
      </c>
      <c r="G22" s="285">
        <v>4.1800642282702833</v>
      </c>
      <c r="H22" s="285">
        <v>4.2385366794039916</v>
      </c>
      <c r="I22" s="285">
        <v>4.7936454195232034</v>
      </c>
      <c r="J22" s="286">
        <v>4.4731284843919443</v>
      </c>
      <c r="K22" s="284">
        <v>4.7690163866370661</v>
      </c>
      <c r="L22" s="284">
        <v>5.3445162778684461</v>
      </c>
      <c r="M22" s="284">
        <v>7.0816688431369137</v>
      </c>
      <c r="N22" s="287">
        <v>7.2644008639515159</v>
      </c>
      <c r="O22" s="288">
        <v>6.1539740162142778</v>
      </c>
      <c r="P22" s="289">
        <v>7.920528144650282</v>
      </c>
      <c r="Q22" s="290">
        <v>5.8060578605808137</v>
      </c>
      <c r="R22" s="284">
        <v>6.9185444026296725</v>
      </c>
      <c r="S22" s="287">
        <v>6.1362900417535506</v>
      </c>
      <c r="T22" s="288">
        <v>6.6758459431324555</v>
      </c>
      <c r="U22" s="289">
        <v>5.0267907874954627</v>
      </c>
      <c r="V22" s="290">
        <v>4.5545716731597778</v>
      </c>
      <c r="W22" s="284">
        <v>4.2115103642338454</v>
      </c>
      <c r="X22" s="287">
        <v>4.0768192088884199</v>
      </c>
      <c r="Y22" s="288">
        <v>4.4523827065073673</v>
      </c>
      <c r="Z22" s="289">
        <v>1.7043000027096491</v>
      </c>
      <c r="AA22" s="290">
        <v>-8.6128137584895423</v>
      </c>
      <c r="AB22" s="284">
        <v>-6.5242831530952978</v>
      </c>
      <c r="AC22" s="287">
        <v>-6.16525882431276</v>
      </c>
      <c r="AD22" s="288">
        <v>-4.961066745664052</v>
      </c>
      <c r="AE22" s="287">
        <v>-0.21228966131922838</v>
      </c>
      <c r="AF22" s="287">
        <v>7.520138859351075</v>
      </c>
      <c r="AG22" s="287">
        <v>3.7614118667110272</v>
      </c>
      <c r="AH22" s="287">
        <v>4.4897390351559912</v>
      </c>
      <c r="AI22" s="288">
        <v>3.8031672472903439</v>
      </c>
      <c r="AJ22" s="292">
        <f>'Copas Tabel'!BC20</f>
        <v>4.0999999999999996</v>
      </c>
      <c r="AK22" s="291">
        <f>'Copas Tabel'!BD20</f>
        <v>4.97</v>
      </c>
      <c r="AL22" s="292">
        <f>'Copas Tabel'!BE20</f>
        <v>6.57</v>
      </c>
      <c r="AM22" s="291">
        <f>'Copas Tabel'!BF20</f>
        <v>7</v>
      </c>
      <c r="AN22" s="293">
        <f>'Copas Tabel'!BG20</f>
        <v>5.69</v>
      </c>
      <c r="AO22" s="292">
        <f>'Copas Tabel'!BH20</f>
        <v>7.76</v>
      </c>
      <c r="AP22" s="291">
        <f>'Copas Tabel'!BI20</f>
        <v>8.1300000000000008</v>
      </c>
      <c r="AQ22" s="292">
        <f>'Copas Tabel'!BJ20</f>
        <v>8.42</v>
      </c>
      <c r="AR22" s="291">
        <f>'Copas Tabel'!BK20</f>
        <v>8.15</v>
      </c>
      <c r="AS22" s="293">
        <f>'Copas Tabel'!BL20</f>
        <v>8.1199999999999992</v>
      </c>
      <c r="AT22" s="294"/>
      <c r="AU22" s="294"/>
      <c r="AV22" s="294"/>
    </row>
    <row r="23" spans="2:57" ht="12" customHeight="1" x14ac:dyDescent="0.2">
      <c r="B23" s="246" t="s">
        <v>258</v>
      </c>
      <c r="C23" s="296"/>
      <c r="D23" s="297" t="s">
        <v>259</v>
      </c>
      <c r="E23" s="239" t="s">
        <v>239</v>
      </c>
      <c r="F23" s="284">
        <v>-3.0752006630377604</v>
      </c>
      <c r="G23" s="285">
        <v>-1.505956763507712</v>
      </c>
      <c r="H23" s="285">
        <v>-5.8944328615923212</v>
      </c>
      <c r="I23" s="285">
        <v>3.8966686857505568</v>
      </c>
      <c r="J23" s="286">
        <v>-1.6605086132891231</v>
      </c>
      <c r="K23" s="284">
        <v>8.3382562285911561</v>
      </c>
      <c r="L23" s="284">
        <v>2.7092279439239753</v>
      </c>
      <c r="M23" s="284">
        <v>16.39535532194056</v>
      </c>
      <c r="N23" s="287">
        <v>8.4878630294920168</v>
      </c>
      <c r="O23" s="288">
        <v>8.8972921760053509</v>
      </c>
      <c r="P23" s="289">
        <v>5.7587562741395084</v>
      </c>
      <c r="Q23" s="290">
        <v>7.4244070728165603</v>
      </c>
      <c r="R23" s="284">
        <v>8.2987804864582433</v>
      </c>
      <c r="S23" s="287">
        <v>4.6304987546667453</v>
      </c>
      <c r="T23" s="288">
        <v>6.5141473814996171</v>
      </c>
      <c r="U23" s="289">
        <v>-1.0558203727235229</v>
      </c>
      <c r="V23" s="290">
        <v>-1.2276565241905097</v>
      </c>
      <c r="W23" s="284">
        <v>0.88022674378765342</v>
      </c>
      <c r="X23" s="287">
        <v>-0.61309602068163005</v>
      </c>
      <c r="Y23" s="288">
        <v>-0.47702322558905641</v>
      </c>
      <c r="Z23" s="289">
        <v>0.17179819470271954</v>
      </c>
      <c r="AA23" s="290">
        <v>-12.427026718945312</v>
      </c>
      <c r="AB23" s="284">
        <v>-13.038877366343876</v>
      </c>
      <c r="AC23" s="287">
        <v>-6.8895997404179745</v>
      </c>
      <c r="AD23" s="288">
        <v>-8.1395675246012065</v>
      </c>
      <c r="AE23" s="287">
        <v>6.9443605373732327</v>
      </c>
      <c r="AF23" s="287">
        <v>31.503033567148432</v>
      </c>
      <c r="AG23" s="287">
        <v>29.161067954366889</v>
      </c>
      <c r="AH23" s="287">
        <v>29.828737949289106</v>
      </c>
      <c r="AI23" s="288">
        <v>24.035563534329324</v>
      </c>
      <c r="AJ23" s="292">
        <f>'Copas Tabel'!BC26</f>
        <v>14.22</v>
      </c>
      <c r="AK23" s="291">
        <f>'Copas Tabel'!BD26</f>
        <v>4.75</v>
      </c>
      <c r="AL23" s="292">
        <f>'Copas Tabel'!BE26</f>
        <v>3.99</v>
      </c>
      <c r="AM23" s="291">
        <f>'Copas Tabel'!BF26</f>
        <v>4.71</v>
      </c>
      <c r="AN23" s="293">
        <f>'Copas Tabel'!BG26</f>
        <v>6.68</v>
      </c>
      <c r="AO23" s="292">
        <f>'Copas Tabel'!BH26</f>
        <v>6.02</v>
      </c>
      <c r="AP23" s="291">
        <f>'Copas Tabel'!BI26</f>
        <v>6.36</v>
      </c>
      <c r="AQ23" s="292">
        <f>'Copas Tabel'!BJ26</f>
        <v>6.64</v>
      </c>
      <c r="AR23" s="291">
        <f>'Copas Tabel'!BK26</f>
        <v>7.03</v>
      </c>
      <c r="AS23" s="293">
        <f>'Copas Tabel'!BL26</f>
        <v>6.53</v>
      </c>
      <c r="AT23" s="294"/>
      <c r="AU23" s="294"/>
      <c r="AV23" s="294"/>
    </row>
    <row r="24" spans="2:57" ht="12" customHeight="1" x14ac:dyDescent="0.2">
      <c r="B24" s="246" t="s">
        <v>260</v>
      </c>
      <c r="C24" s="296"/>
      <c r="D24" s="297" t="s">
        <v>261</v>
      </c>
      <c r="E24" s="239" t="s">
        <v>239</v>
      </c>
      <c r="F24" s="284">
        <v>-4.9800000663227637</v>
      </c>
      <c r="G24" s="285">
        <v>-3.4265202373083561</v>
      </c>
      <c r="H24" s="285">
        <v>-4.0930545190754213</v>
      </c>
      <c r="I24" s="285">
        <v>2.7443361232995613</v>
      </c>
      <c r="J24" s="286">
        <v>-2.4051130854008953</v>
      </c>
      <c r="K24" s="284">
        <v>4.8163910672155392</v>
      </c>
      <c r="L24" s="284">
        <v>0.21045347366675146</v>
      </c>
      <c r="M24" s="284">
        <v>15.425849151286419</v>
      </c>
      <c r="N24" s="287">
        <v>11.865443886392521</v>
      </c>
      <c r="O24" s="288">
        <v>8.0679462489725324</v>
      </c>
      <c r="P24" s="289">
        <v>12.544299180083595</v>
      </c>
      <c r="Q24" s="290">
        <v>15.199993762963562</v>
      </c>
      <c r="R24" s="284">
        <v>14.160101819404034</v>
      </c>
      <c r="S24" s="287">
        <v>7.3730889258364352</v>
      </c>
      <c r="T24" s="288">
        <v>12.136016142208241</v>
      </c>
      <c r="U24" s="289">
        <v>-5.7977595639085076</v>
      </c>
      <c r="V24" s="290">
        <v>-5.8708440333429071</v>
      </c>
      <c r="W24" s="284">
        <v>-8.5099988292040223</v>
      </c>
      <c r="X24" s="287">
        <v>-8.1013882595769697</v>
      </c>
      <c r="Y24" s="288">
        <v>-7.126940517620306</v>
      </c>
      <c r="Z24" s="289">
        <v>-5.4383718849611862</v>
      </c>
      <c r="AA24" s="290">
        <v>-20.742164302248668</v>
      </c>
      <c r="AB24" s="284">
        <v>-24.493067520205905</v>
      </c>
      <c r="AC24" s="287">
        <v>-15.82983647860895</v>
      </c>
      <c r="AD24" s="288">
        <v>-16.717417580843275</v>
      </c>
      <c r="AE24" s="287">
        <v>4.4105098392509268</v>
      </c>
      <c r="AF24" s="287">
        <v>31.835263573668758</v>
      </c>
      <c r="AG24" s="287">
        <v>29.949072904116271</v>
      </c>
      <c r="AH24" s="287">
        <v>29.601004234533296</v>
      </c>
      <c r="AI24" s="288">
        <v>23.306818990538066</v>
      </c>
      <c r="AJ24" s="292">
        <f>'Copas Tabel'!BC27</f>
        <v>13.45</v>
      </c>
      <c r="AK24" s="291">
        <f>'Copas Tabel'!BD27</f>
        <v>3.96</v>
      </c>
      <c r="AL24" s="292">
        <f>'Copas Tabel'!BE27</f>
        <v>6.36</v>
      </c>
      <c r="AM24" s="291">
        <f>'Copas Tabel'!BF27</f>
        <v>6.9</v>
      </c>
      <c r="AN24" s="293">
        <f>'Copas Tabel'!BG27</f>
        <v>7.56</v>
      </c>
      <c r="AO24" s="292">
        <f>'Copas Tabel'!BH27</f>
        <v>7.94</v>
      </c>
      <c r="AP24" s="291">
        <f>'Copas Tabel'!BI27</f>
        <v>8.31</v>
      </c>
      <c r="AQ24" s="292">
        <f>'Copas Tabel'!BJ27</f>
        <v>9.5299999999999994</v>
      </c>
      <c r="AR24" s="291">
        <f>'Copas Tabel'!BK27</f>
        <v>8.77</v>
      </c>
      <c r="AS24" s="293">
        <f>'Copas Tabel'!BL27</f>
        <v>8.64</v>
      </c>
      <c r="AT24" s="294"/>
      <c r="AU24" s="294"/>
      <c r="AV24" s="294"/>
    </row>
    <row r="25" spans="2:57" ht="12" customHeight="1" x14ac:dyDescent="0.2">
      <c r="B25" s="246"/>
      <c r="C25" s="296"/>
      <c r="D25" s="297"/>
      <c r="E25" s="239"/>
      <c r="F25" s="284"/>
      <c r="G25" s="298"/>
      <c r="H25" s="299"/>
      <c r="I25" s="285"/>
      <c r="K25" s="294"/>
      <c r="L25" s="300"/>
      <c r="M25" s="285"/>
      <c r="N25" s="301"/>
      <c r="O25" s="288"/>
      <c r="P25" s="302"/>
      <c r="Q25" s="300"/>
      <c r="R25" s="285"/>
      <c r="S25" s="301"/>
      <c r="T25" s="288"/>
      <c r="U25" s="302"/>
      <c r="V25" s="302"/>
      <c r="W25" s="302"/>
      <c r="X25" s="302"/>
      <c r="Y25" s="302"/>
      <c r="Z25" s="286"/>
      <c r="AA25" s="286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294"/>
      <c r="AU25" s="302"/>
      <c r="AV25" s="294"/>
    </row>
    <row r="26" spans="2:57" ht="12" customHeight="1" x14ac:dyDescent="0.2">
      <c r="B26" s="246"/>
      <c r="C26" s="245"/>
      <c r="D26" s="245"/>
      <c r="E26" s="239"/>
      <c r="F26" s="247"/>
      <c r="G26" s="247"/>
      <c r="H26" s="247"/>
      <c r="I26" s="247"/>
      <c r="J26" s="268"/>
      <c r="K26" s="268"/>
      <c r="L26" s="269"/>
      <c r="M26" s="247"/>
      <c r="N26" s="264"/>
      <c r="O26" s="264"/>
      <c r="P26" s="269"/>
      <c r="Q26" s="269"/>
      <c r="R26" s="247"/>
      <c r="S26" s="264"/>
      <c r="T26" s="264"/>
      <c r="U26" s="269"/>
      <c r="V26" s="269"/>
      <c r="W26" s="269"/>
      <c r="X26" s="269"/>
      <c r="Y26" s="269"/>
      <c r="Z26" s="247"/>
      <c r="AA26" s="247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8"/>
      <c r="AU26" s="269"/>
      <c r="AV26" s="268"/>
    </row>
    <row r="27" spans="2:57" ht="12" customHeight="1" x14ac:dyDescent="0.25">
      <c r="B27" s="246"/>
      <c r="C27" s="283" t="s">
        <v>251</v>
      </c>
      <c r="D27" s="245" t="s">
        <v>262</v>
      </c>
      <c r="E27" s="239" t="s">
        <v>263</v>
      </c>
      <c r="F27" s="303">
        <v>129.34348204480816</v>
      </c>
      <c r="G27" s="303">
        <v>130.48645585016843</v>
      </c>
      <c r="H27" s="303">
        <v>131.93393084298987</v>
      </c>
      <c r="I27" s="304">
        <v>133.90581400165388</v>
      </c>
      <c r="J27" s="288">
        <v>131.4492494202253</v>
      </c>
      <c r="K27" s="305">
        <v>135.743207398838</v>
      </c>
      <c r="L27" s="305">
        <v>136.11359374758061</v>
      </c>
      <c r="M27" s="305">
        <v>137.29352960464749</v>
      </c>
      <c r="N27" s="306">
        <v>139.129804522721</v>
      </c>
      <c r="O27" s="288">
        <v>137.09194259161433</v>
      </c>
      <c r="P27" s="307">
        <v>140.48771810113067</v>
      </c>
      <c r="Q27" s="307">
        <v>141.59159393277477</v>
      </c>
      <c r="R27" s="308">
        <v>143.13962332978016</v>
      </c>
      <c r="S27" s="306">
        <v>143.96579255782257</v>
      </c>
      <c r="T27" s="288">
        <v>142.32655654738394</v>
      </c>
      <c r="U27" s="307">
        <v>144.08983687026472</v>
      </c>
      <c r="V27" s="307">
        <v>144.91680436976617</v>
      </c>
      <c r="W27" s="308">
        <v>144.29330476622303</v>
      </c>
      <c r="X27" s="306">
        <v>145.08923031664864</v>
      </c>
      <c r="Y27" s="288">
        <v>144.60163018601415</v>
      </c>
      <c r="Z27" s="307">
        <v>145.11680397538618</v>
      </c>
      <c r="AA27" s="307">
        <v>142.42830043573818</v>
      </c>
      <c r="AB27" s="308">
        <v>143.19248662346689</v>
      </c>
      <c r="AC27" s="306">
        <v>145.08139671513968</v>
      </c>
      <c r="AD27" s="288">
        <v>143.97033110378209</v>
      </c>
      <c r="AE27" s="306">
        <v>147.94568275219947</v>
      </c>
      <c r="AF27" s="306">
        <v>150.6135510931108</v>
      </c>
      <c r="AG27" s="306">
        <v>153.59951847203723</v>
      </c>
      <c r="AH27" s="306">
        <v>158.0558218879884</v>
      </c>
      <c r="AI27" s="288">
        <v>152.63054149799504</v>
      </c>
      <c r="AJ27" s="309">
        <f t="shared" ref="AJ27:AM32" si="2">AJ69+AJ75</f>
        <v>157.67920000000001</v>
      </c>
      <c r="AK27" s="309">
        <f t="shared" si="2"/>
        <v>158.68690000000001</v>
      </c>
      <c r="AL27" s="309">
        <f t="shared" si="2"/>
        <v>158.7561</v>
      </c>
      <c r="AM27" s="309">
        <f t="shared" si="2"/>
        <v>158.6199</v>
      </c>
      <c r="AN27" s="294">
        <f t="shared" ref="AN27:AN32" si="3">AVERAGE(AJ27:AM27)</f>
        <v>158.43552500000001</v>
      </c>
      <c r="AO27" s="309">
        <f t="shared" ref="AO27:AR27" si="4">AO69+AO75</f>
        <v>162.1952</v>
      </c>
      <c r="AP27" s="309">
        <f t="shared" si="4"/>
        <v>163.81689999999998</v>
      </c>
      <c r="AQ27" s="309">
        <f t="shared" si="4"/>
        <v>163.83109999999999</v>
      </c>
      <c r="AR27" s="309">
        <f t="shared" si="4"/>
        <v>164.5</v>
      </c>
      <c r="AS27" s="294">
        <f t="shared" ref="AS27:AS32" si="5">AVERAGE(AO27:AR27)</f>
        <v>163.58580000000001</v>
      </c>
      <c r="AT27" s="294"/>
      <c r="AU27" s="294"/>
      <c r="AV27" s="294"/>
      <c r="AX27" s="310"/>
      <c r="AY27" s="310"/>
      <c r="AZ27" s="310"/>
      <c r="BA27" s="310"/>
      <c r="BB27" s="310"/>
      <c r="BC27" s="310"/>
      <c r="BD27" s="310"/>
      <c r="BE27" s="310"/>
    </row>
    <row r="28" spans="2:57" ht="12" customHeight="1" x14ac:dyDescent="0.25">
      <c r="B28" s="246"/>
      <c r="C28" s="296"/>
      <c r="D28" s="297" t="s">
        <v>254</v>
      </c>
      <c r="E28" s="239" t="s">
        <v>263</v>
      </c>
      <c r="F28" s="303">
        <v>135.85070663810399</v>
      </c>
      <c r="G28" s="303">
        <v>136.30086322493838</v>
      </c>
      <c r="H28" s="303">
        <v>137.62842605009334</v>
      </c>
      <c r="I28" s="304">
        <v>138.45288712849077</v>
      </c>
      <c r="J28" s="288">
        <v>137.07903037095005</v>
      </c>
      <c r="K28" s="305">
        <v>140.47792331913524</v>
      </c>
      <c r="L28" s="305">
        <v>141.08973215256049</v>
      </c>
      <c r="M28" s="305">
        <v>142.18391422119609</v>
      </c>
      <c r="N28" s="306">
        <v>143.04790003079657</v>
      </c>
      <c r="O28" s="288">
        <v>141.7195066734136</v>
      </c>
      <c r="P28" s="307">
        <v>145.10089599199009</v>
      </c>
      <c r="Q28" s="307">
        <v>145.94110662775986</v>
      </c>
      <c r="R28" s="308">
        <v>146.86006401527939</v>
      </c>
      <c r="S28" s="306">
        <v>147.71244489480785</v>
      </c>
      <c r="T28" s="288">
        <v>146.42334179073211</v>
      </c>
      <c r="U28" s="307">
        <v>149.09016036554453</v>
      </c>
      <c r="V28" s="307">
        <v>150.82081942530451</v>
      </c>
      <c r="W28" s="308">
        <v>151.94330510292357</v>
      </c>
      <c r="X28" s="306">
        <v>152.22070295523798</v>
      </c>
      <c r="Y28" s="288">
        <v>151.04227783046014</v>
      </c>
      <c r="Z28" s="307">
        <v>153.72081350205721</v>
      </c>
      <c r="AA28" s="307">
        <v>153.86846561192812</v>
      </c>
      <c r="AB28" s="308">
        <v>153.77852958136654</v>
      </c>
      <c r="AC28" s="306">
        <v>154.57246441505333</v>
      </c>
      <c r="AD28" s="288">
        <v>153.98565981083544</v>
      </c>
      <c r="AE28" s="306">
        <v>155.80211971675251</v>
      </c>
      <c r="AF28" s="306">
        <v>156.58102272523757</v>
      </c>
      <c r="AG28" s="306">
        <v>156.59753304841578</v>
      </c>
      <c r="AH28" s="306">
        <v>157.53800640971463</v>
      </c>
      <c r="AI28" s="288">
        <v>156.63882030161852</v>
      </c>
      <c r="AJ28" s="309">
        <f t="shared" si="2"/>
        <v>161.67690000000002</v>
      </c>
      <c r="AK28" s="309">
        <f t="shared" si="2"/>
        <v>164.14570000000001</v>
      </c>
      <c r="AL28" s="309">
        <f t="shared" si="2"/>
        <v>163.8869</v>
      </c>
      <c r="AM28" s="309">
        <f t="shared" si="2"/>
        <v>162.19380000000001</v>
      </c>
      <c r="AN28" s="294">
        <f t="shared" si="3"/>
        <v>162.97582500000001</v>
      </c>
      <c r="AO28" s="309">
        <f t="shared" ref="AO28:AR28" si="6">AO70+AO76</f>
        <v>166.84619999999998</v>
      </c>
      <c r="AP28" s="309">
        <f t="shared" si="6"/>
        <v>169.56649999999999</v>
      </c>
      <c r="AQ28" s="309">
        <f t="shared" si="6"/>
        <v>169.3056</v>
      </c>
      <c r="AR28" s="309">
        <f t="shared" si="6"/>
        <v>167.56709999999998</v>
      </c>
      <c r="AS28" s="294">
        <f t="shared" si="5"/>
        <v>168.32135</v>
      </c>
      <c r="AT28" s="294"/>
      <c r="AU28" s="294"/>
      <c r="AV28" s="294"/>
      <c r="AX28" s="310"/>
      <c r="AY28" s="310"/>
      <c r="AZ28" s="310"/>
      <c r="BA28" s="310"/>
      <c r="BB28" s="310"/>
      <c r="BC28" s="310"/>
      <c r="BD28" s="310"/>
      <c r="BE28" s="310"/>
    </row>
    <row r="29" spans="2:57" ht="12" customHeight="1" x14ac:dyDescent="0.25">
      <c r="B29" s="246"/>
      <c r="C29" s="296"/>
      <c r="D29" s="297" t="s">
        <v>221</v>
      </c>
      <c r="E29" s="239" t="s">
        <v>263</v>
      </c>
      <c r="F29" s="303">
        <v>144.98511163680092</v>
      </c>
      <c r="G29" s="303">
        <v>154.87968228718361</v>
      </c>
      <c r="H29" s="303">
        <v>154.69455850050534</v>
      </c>
      <c r="I29" s="304">
        <v>153.50868080645276</v>
      </c>
      <c r="J29" s="288">
        <v>152.60315433417512</v>
      </c>
      <c r="K29" s="305">
        <v>149.51940001446107</v>
      </c>
      <c r="L29" s="305">
        <v>158.06915656160751</v>
      </c>
      <c r="M29" s="305">
        <v>159.31714679765417</v>
      </c>
      <c r="N29" s="306">
        <v>157.7989451470994</v>
      </c>
      <c r="O29" s="288">
        <v>156.74482355670548</v>
      </c>
      <c r="P29" s="307">
        <v>154.27155895799135</v>
      </c>
      <c r="Q29" s="307">
        <v>163.41406746765787</v>
      </c>
      <c r="R29" s="308">
        <v>162.4092270637077</v>
      </c>
      <c r="S29" s="306">
        <v>163.25862334551172</v>
      </c>
      <c r="T29" s="288">
        <v>161.50034724907354</v>
      </c>
      <c r="U29" s="307">
        <v>157.21547379813902</v>
      </c>
      <c r="V29" s="307">
        <v>167.25979242765058</v>
      </c>
      <c r="W29" s="308">
        <v>163.65840605526353</v>
      </c>
      <c r="X29" s="306">
        <v>162.29740605283567</v>
      </c>
      <c r="Y29" s="288">
        <v>162.92936440240308</v>
      </c>
      <c r="Z29" s="307">
        <v>162.26220668417304</v>
      </c>
      <c r="AA29" s="307">
        <v>167.93251232673592</v>
      </c>
      <c r="AB29" s="308">
        <v>170.39168538023145</v>
      </c>
      <c r="AC29" s="306">
        <v>172.01266649679053</v>
      </c>
      <c r="AD29" s="288">
        <v>168.89453295639822</v>
      </c>
      <c r="AE29" s="306">
        <v>163.65451026445177</v>
      </c>
      <c r="AF29" s="306">
        <v>171.10933957028564</v>
      </c>
      <c r="AG29" s="306">
        <v>170.70379526560254</v>
      </c>
      <c r="AH29" s="306">
        <v>174.10893968340508</v>
      </c>
      <c r="AI29" s="288">
        <v>170.67226224777872</v>
      </c>
      <c r="AJ29" s="309">
        <f t="shared" si="2"/>
        <v>164.68029580146913</v>
      </c>
      <c r="AK29" s="309">
        <f t="shared" si="2"/>
        <v>161.53528963090193</v>
      </c>
      <c r="AL29" s="309">
        <f t="shared" si="2"/>
        <v>161.60518963090192</v>
      </c>
      <c r="AM29" s="309">
        <f t="shared" si="2"/>
        <v>159.57838963090191</v>
      </c>
      <c r="AN29" s="294">
        <f t="shared" si="3"/>
        <v>161.84979117354374</v>
      </c>
      <c r="AO29" s="309">
        <f t="shared" ref="AO29:AR29" si="7">AO71+AO77</f>
        <v>165.62376947383697</v>
      </c>
      <c r="AP29" s="309">
        <f t="shared" si="7"/>
        <v>169.82706947383699</v>
      </c>
      <c r="AQ29" s="309">
        <f t="shared" si="7"/>
        <v>169.71886947383697</v>
      </c>
      <c r="AR29" s="309">
        <f t="shared" si="7"/>
        <v>167.44646947383697</v>
      </c>
      <c r="AS29" s="294">
        <f t="shared" si="5"/>
        <v>168.15404447383696</v>
      </c>
      <c r="AT29" s="294"/>
      <c r="AU29" s="294"/>
      <c r="AV29" s="294"/>
      <c r="AX29" s="310"/>
      <c r="AY29" s="310"/>
      <c r="AZ29" s="310"/>
      <c r="BA29" s="310"/>
      <c r="BB29" s="310"/>
      <c r="BC29" s="310"/>
      <c r="BD29" s="310"/>
      <c r="BE29" s="310"/>
    </row>
    <row r="30" spans="2:57" ht="12" customHeight="1" x14ac:dyDescent="0.25">
      <c r="B30" s="246"/>
      <c r="C30" s="296"/>
      <c r="D30" s="297" t="s">
        <v>257</v>
      </c>
      <c r="E30" s="239" t="s">
        <v>263</v>
      </c>
      <c r="F30" s="303">
        <v>132.58315767458853</v>
      </c>
      <c r="G30" s="303">
        <v>132.68497640085539</v>
      </c>
      <c r="H30" s="303">
        <v>132.80633114615893</v>
      </c>
      <c r="I30" s="304">
        <v>133.21746139491862</v>
      </c>
      <c r="J30" s="288">
        <v>132.83213328716161</v>
      </c>
      <c r="K30" s="305">
        <v>133.90592650204633</v>
      </c>
      <c r="L30" s="305">
        <v>134.89005225555596</v>
      </c>
      <c r="M30" s="305">
        <v>135.50764787715178</v>
      </c>
      <c r="N30" s="306">
        <v>136.94117454091369</v>
      </c>
      <c r="O30" s="288">
        <v>135.36375248978737</v>
      </c>
      <c r="P30" s="307">
        <v>137.22408733386808</v>
      </c>
      <c r="Q30" s="307">
        <v>138.48212785930767</v>
      </c>
      <c r="R30" s="308">
        <v>139.86770682926516</v>
      </c>
      <c r="S30" s="306">
        <v>140.62097474030801</v>
      </c>
      <c r="T30" s="288">
        <v>139.10510230827708</v>
      </c>
      <c r="U30" s="307">
        <v>141.16347935153163</v>
      </c>
      <c r="V30" s="307">
        <v>142.40091407610635</v>
      </c>
      <c r="W30" s="308">
        <v>142.96043833495301</v>
      </c>
      <c r="X30" s="306">
        <v>142.79905362680589</v>
      </c>
      <c r="Y30" s="288">
        <v>142.35268127599511</v>
      </c>
      <c r="Z30" s="307">
        <v>142.59119486326634</v>
      </c>
      <c r="AA30" s="307">
        <v>142.68620114525854</v>
      </c>
      <c r="AB30" s="308">
        <v>143.05622649476169</v>
      </c>
      <c r="AC30" s="306">
        <v>144.47691333649996</v>
      </c>
      <c r="AD30" s="288">
        <v>143.22286004752146</v>
      </c>
      <c r="AE30" s="306">
        <v>145.19376806220851</v>
      </c>
      <c r="AF30" s="306">
        <v>146.56360851812653</v>
      </c>
      <c r="AG30" s="306">
        <v>147.9225097838405</v>
      </c>
      <c r="AH30" s="306">
        <v>149.33377658260642</v>
      </c>
      <c r="AI30" s="288">
        <v>147.29590460362218</v>
      </c>
      <c r="AJ30" s="309">
        <f t="shared" si="2"/>
        <v>146.51779999999999</v>
      </c>
      <c r="AK30" s="309">
        <f t="shared" si="2"/>
        <v>149.19300000000001</v>
      </c>
      <c r="AL30" s="309">
        <f t="shared" si="2"/>
        <v>149.3895</v>
      </c>
      <c r="AM30" s="309">
        <f t="shared" si="2"/>
        <v>148.22800000000001</v>
      </c>
      <c r="AN30" s="294">
        <f t="shared" si="3"/>
        <v>148.332075</v>
      </c>
      <c r="AO30" s="309">
        <f t="shared" ref="AO30:AR30" si="8">AO72+AO78</f>
        <v>151.18899999999999</v>
      </c>
      <c r="AP30" s="309">
        <f t="shared" si="8"/>
        <v>153.85499999999999</v>
      </c>
      <c r="AQ30" s="309">
        <f t="shared" si="8"/>
        <v>153.85919999999999</v>
      </c>
      <c r="AR30" s="309">
        <f t="shared" si="8"/>
        <v>152.50309999999999</v>
      </c>
      <c r="AS30" s="294">
        <f t="shared" si="5"/>
        <v>152.851575</v>
      </c>
      <c r="AT30" s="294"/>
      <c r="AU30" s="294"/>
      <c r="AV30" s="294"/>
      <c r="AX30" s="310"/>
      <c r="AY30" s="310"/>
      <c r="AZ30" s="310"/>
      <c r="BA30" s="310"/>
      <c r="BB30" s="310"/>
      <c r="BC30" s="310"/>
      <c r="BD30" s="310"/>
      <c r="BE30" s="310"/>
    </row>
    <row r="31" spans="2:57" ht="12" customHeight="1" x14ac:dyDescent="0.25">
      <c r="B31" s="246"/>
      <c r="C31" s="296"/>
      <c r="D31" s="297" t="s">
        <v>259</v>
      </c>
      <c r="E31" s="239" t="s">
        <v>263</v>
      </c>
      <c r="F31" s="303">
        <v>115.87321023635917</v>
      </c>
      <c r="G31" s="303">
        <v>118.37129591015344</v>
      </c>
      <c r="H31" s="303">
        <v>120.09197353837853</v>
      </c>
      <c r="I31" s="304">
        <v>125.72079530748806</v>
      </c>
      <c r="J31" s="288">
        <v>120.09872374317705</v>
      </c>
      <c r="K31" s="305">
        <v>125.90944564324904</v>
      </c>
      <c r="L31" s="305">
        <v>124.91346362042451</v>
      </c>
      <c r="M31" s="305">
        <v>127.89540317264041</v>
      </c>
      <c r="N31" s="306">
        <v>131.88023933638453</v>
      </c>
      <c r="O31" s="288">
        <v>127.74181638556365</v>
      </c>
      <c r="P31" s="307">
        <v>131.86399420560889</v>
      </c>
      <c r="Q31" s="307">
        <v>134.76509942843148</v>
      </c>
      <c r="R31" s="308">
        <v>140.67766961004457</v>
      </c>
      <c r="S31" s="306">
        <v>137.48998103443884</v>
      </c>
      <c r="T31" s="288">
        <v>136.30831294422413</v>
      </c>
      <c r="U31" s="307">
        <v>131.40178872200065</v>
      </c>
      <c r="V31" s="307">
        <v>130.08387685608639</v>
      </c>
      <c r="W31" s="308">
        <v>127.37920225759905</v>
      </c>
      <c r="X31" s="306">
        <v>128.81257975625488</v>
      </c>
      <c r="Y31" s="288">
        <v>129.35829721168056</v>
      </c>
      <c r="Z31" s="307">
        <v>129.08957715591518</v>
      </c>
      <c r="AA31" s="307">
        <v>121.72868088909846</v>
      </c>
      <c r="AB31" s="308">
        <v>124.21609629660398</v>
      </c>
      <c r="AC31" s="306">
        <v>134.35157126420251</v>
      </c>
      <c r="AD31" s="288">
        <v>127.56059116679941</v>
      </c>
      <c r="AE31" s="306">
        <v>130.73175005141923</v>
      </c>
      <c r="AF31" s="306">
        <v>136.95110479250749</v>
      </c>
      <c r="AG31" s="306">
        <v>143.35583643889348</v>
      </c>
      <c r="AH31" s="306">
        <v>151.35078604325116</v>
      </c>
      <c r="AI31" s="288">
        <v>141.12950654768903</v>
      </c>
      <c r="AJ31" s="309">
        <f t="shared" si="2"/>
        <v>153.06734807870382</v>
      </c>
      <c r="AK31" s="309">
        <f t="shared" si="2"/>
        <v>147.91946668443526</v>
      </c>
      <c r="AL31" s="309">
        <f t="shared" si="2"/>
        <v>145.40157749019187</v>
      </c>
      <c r="AM31" s="309">
        <f t="shared" si="2"/>
        <v>153.63269493387114</v>
      </c>
      <c r="AN31" s="294">
        <f t="shared" si="3"/>
        <v>150.00527179680051</v>
      </c>
      <c r="AO31" s="309">
        <f t="shared" ref="AO31:AR32" si="9">AO73+AO79</f>
        <v>152.85577652692459</v>
      </c>
      <c r="AP31" s="309">
        <f t="shared" si="9"/>
        <v>150.90531788040499</v>
      </c>
      <c r="AQ31" s="309">
        <f t="shared" si="9"/>
        <v>150.70470374111426</v>
      </c>
      <c r="AR31" s="309">
        <f t="shared" si="9"/>
        <v>158.70439616038263</v>
      </c>
      <c r="AS31" s="294">
        <f t="shared" si="5"/>
        <v>153.29254857720662</v>
      </c>
      <c r="AT31" s="294"/>
      <c r="AU31" s="294"/>
      <c r="AV31" s="294"/>
      <c r="AX31" s="310"/>
      <c r="AY31" s="310"/>
      <c r="AZ31" s="310"/>
      <c r="BA31" s="310"/>
      <c r="BB31" s="310"/>
      <c r="BC31" s="310"/>
      <c r="BD31" s="310"/>
      <c r="BE31" s="310"/>
    </row>
    <row r="32" spans="2:57" ht="12" customHeight="1" x14ac:dyDescent="0.25">
      <c r="B32" s="246"/>
      <c r="C32" s="296"/>
      <c r="D32" s="297" t="s">
        <v>261</v>
      </c>
      <c r="E32" s="239" t="s">
        <v>263</v>
      </c>
      <c r="F32" s="303">
        <v>122.64275697652084</v>
      </c>
      <c r="G32" s="303">
        <v>125.58745362010984</v>
      </c>
      <c r="H32" s="303">
        <v>124.69794048385916</v>
      </c>
      <c r="I32" s="304">
        <v>127.03935711429075</v>
      </c>
      <c r="J32" s="288">
        <v>125.04738745961691</v>
      </c>
      <c r="K32" s="305">
        <v>129.87915007873124</v>
      </c>
      <c r="L32" s="305">
        <v>130.80379385932918</v>
      </c>
      <c r="M32" s="305">
        <v>132.63481857668444</v>
      </c>
      <c r="N32" s="306">
        <v>136.56379178832313</v>
      </c>
      <c r="O32" s="288">
        <v>132.64747173330113</v>
      </c>
      <c r="P32" s="307">
        <v>139.09569773776556</v>
      </c>
      <c r="Q32" s="307">
        <v>146.20087011336545</v>
      </c>
      <c r="R32" s="308">
        <v>154.13404454455551</v>
      </c>
      <c r="S32" s="306">
        <v>154.06372389808988</v>
      </c>
      <c r="T32" s="288">
        <v>148.64929796477131</v>
      </c>
      <c r="U32" s="307">
        <v>146.35527025169213</v>
      </c>
      <c r="V32" s="307">
        <v>149.17022241837097</v>
      </c>
      <c r="W32" s="308">
        <v>148.06793322628928</v>
      </c>
      <c r="X32" s="306">
        <v>145.66913567570958</v>
      </c>
      <c r="Y32" s="288">
        <v>147.29151885170546</v>
      </c>
      <c r="Z32" s="307">
        <v>145.64423865097487</v>
      </c>
      <c r="AA32" s="307">
        <v>140.24916552225807</v>
      </c>
      <c r="AB32" s="308">
        <v>142.83178005338956</v>
      </c>
      <c r="AC32" s="306">
        <v>140.04006640600429</v>
      </c>
      <c r="AD32" s="288">
        <v>142.26399123382919</v>
      </c>
      <c r="AE32" s="306">
        <v>144.82375316425325</v>
      </c>
      <c r="AF32" s="306">
        <v>151.11188716651961</v>
      </c>
      <c r="AG32" s="306">
        <v>154.90788772426134</v>
      </c>
      <c r="AH32" s="306">
        <v>157.39259600683903</v>
      </c>
      <c r="AI32" s="288">
        <v>152.33161402517109</v>
      </c>
      <c r="AJ32" s="309">
        <f t="shared" si="2"/>
        <v>160.06702524406933</v>
      </c>
      <c r="AK32" s="309">
        <f t="shared" si="2"/>
        <v>157.09577710036081</v>
      </c>
      <c r="AL32" s="309">
        <f t="shared" si="2"/>
        <v>158.84049726913048</v>
      </c>
      <c r="AM32" s="309">
        <f t="shared" si="2"/>
        <v>162.08425682202389</v>
      </c>
      <c r="AN32" s="294">
        <f t="shared" si="3"/>
        <v>159.52188910889612</v>
      </c>
      <c r="AO32" s="309">
        <f t="shared" si="9"/>
        <v>162.12254489601253</v>
      </c>
      <c r="AP32" s="309">
        <f t="shared" si="9"/>
        <v>162.25179479595499</v>
      </c>
      <c r="AQ32" s="309">
        <f t="shared" si="9"/>
        <v>162.87882609763727</v>
      </c>
      <c r="AR32" s="309">
        <f t="shared" si="9"/>
        <v>169.66208537669607</v>
      </c>
      <c r="AS32" s="294">
        <f t="shared" si="5"/>
        <v>164.22881279157522</v>
      </c>
      <c r="AT32" s="294"/>
      <c r="AU32" s="294"/>
      <c r="AV32" s="294"/>
      <c r="AX32" s="310"/>
      <c r="AY32" s="310"/>
      <c r="AZ32" s="310"/>
      <c r="BA32" s="310"/>
      <c r="BB32" s="310"/>
      <c r="BC32" s="310"/>
      <c r="BD32" s="310"/>
      <c r="BE32" s="310"/>
    </row>
    <row r="33" spans="2:49" ht="12" customHeight="1" x14ac:dyDescent="0.25">
      <c r="B33" s="246"/>
      <c r="C33" s="296"/>
      <c r="D33" s="297"/>
      <c r="E33" s="239"/>
      <c r="F33" s="284"/>
      <c r="G33" s="284"/>
      <c r="H33" s="299"/>
      <c r="I33" s="285"/>
      <c r="J33" s="294"/>
      <c r="K33" s="284"/>
      <c r="L33" s="284"/>
      <c r="M33" s="311"/>
      <c r="N33" s="287"/>
      <c r="O33" s="302"/>
      <c r="P33" s="300"/>
      <c r="Q33" s="312"/>
      <c r="R33" s="284"/>
      <c r="S33" s="285"/>
      <c r="T33" s="288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4"/>
      <c r="AT33" s="294"/>
      <c r="AU33" s="294"/>
      <c r="AV33" s="294"/>
    </row>
    <row r="34" spans="2:49" ht="12" customHeight="1" x14ac:dyDescent="0.2">
      <c r="B34" s="246"/>
      <c r="C34" s="245" t="s">
        <v>264</v>
      </c>
      <c r="D34" s="245"/>
      <c r="E34" s="239"/>
      <c r="F34" s="313"/>
      <c r="G34" s="313"/>
      <c r="H34" s="313"/>
      <c r="I34" s="313"/>
      <c r="J34" s="313"/>
      <c r="K34" s="313"/>
      <c r="L34" s="313"/>
      <c r="M34" s="313"/>
      <c r="N34" s="314"/>
      <c r="O34" s="314"/>
      <c r="P34" s="314"/>
      <c r="Q34" s="314"/>
      <c r="R34" s="315"/>
      <c r="S34" s="315"/>
      <c r="T34" s="316"/>
      <c r="U34" s="313"/>
      <c r="V34" s="313"/>
      <c r="W34" s="313"/>
      <c r="X34" s="313"/>
      <c r="Y34" s="313"/>
      <c r="Z34" s="313"/>
      <c r="AA34" s="313"/>
      <c r="AB34" s="313"/>
      <c r="AC34" s="313"/>
      <c r="AD34" s="313"/>
      <c r="AE34" s="313"/>
      <c r="AF34" s="313"/>
      <c r="AG34" s="313"/>
      <c r="AH34" s="313"/>
      <c r="AI34" s="313"/>
      <c r="AJ34" s="313"/>
      <c r="AK34" s="313"/>
      <c r="AL34" s="313"/>
      <c r="AM34" s="313"/>
      <c r="AN34" s="313"/>
      <c r="AO34" s="313"/>
      <c r="AP34" s="313"/>
      <c r="AQ34" s="313"/>
      <c r="AR34" s="313"/>
      <c r="AS34" s="313"/>
      <c r="AT34" s="313"/>
      <c r="AU34" s="313"/>
      <c r="AV34" s="313"/>
    </row>
    <row r="35" spans="2:49" ht="12" customHeight="1" x14ac:dyDescent="0.2">
      <c r="B35" s="246"/>
      <c r="C35" s="283" t="s">
        <v>251</v>
      </c>
      <c r="D35" s="245" t="s">
        <v>265</v>
      </c>
      <c r="E35" s="239" t="s">
        <v>266</v>
      </c>
      <c r="F35" s="284">
        <v>2264.721</v>
      </c>
      <c r="G35" s="284">
        <v>2355.4450000000002</v>
      </c>
      <c r="H35" s="284">
        <v>2429.2605999999996</v>
      </c>
      <c r="I35" s="284">
        <v>2385.1867999999999</v>
      </c>
      <c r="J35" s="317">
        <v>9434.6134000000002</v>
      </c>
      <c r="K35" s="284">
        <v>2378.1464000000005</v>
      </c>
      <c r="L35" s="284">
        <v>2473.5128999999997</v>
      </c>
      <c r="M35" s="284">
        <v>2552.2969000000003</v>
      </c>
      <c r="N35" s="301">
        <v>2508.9719000000009</v>
      </c>
      <c r="O35" s="317">
        <v>9912.9280999999974</v>
      </c>
      <c r="P35" s="289">
        <v>2498.6975000000002</v>
      </c>
      <c r="Q35" s="289">
        <v>2603.8526000000006</v>
      </c>
      <c r="R35" s="284">
        <v>2684.3321999999989</v>
      </c>
      <c r="S35" s="318">
        <v>2638.9695999999994</v>
      </c>
      <c r="T35" s="317">
        <v>10425.851899999996</v>
      </c>
      <c r="U35" s="318">
        <v>2625.1804999999999</v>
      </c>
      <c r="V35" s="318">
        <v>2735.4141</v>
      </c>
      <c r="W35" s="318">
        <v>2818.8127000000004</v>
      </c>
      <c r="X35" s="318">
        <v>2769.7481000000002</v>
      </c>
      <c r="Y35" s="317">
        <v>10949.1554</v>
      </c>
      <c r="Z35" s="318">
        <v>2703.0329999999999</v>
      </c>
      <c r="AA35" s="318">
        <v>2589.7891</v>
      </c>
      <c r="AB35" s="318">
        <v>2720.4919</v>
      </c>
      <c r="AC35" s="318">
        <v>2709.7408</v>
      </c>
      <c r="AD35" s="317">
        <v>10723.0548</v>
      </c>
      <c r="AE35" s="318">
        <v>2684.2007999999996</v>
      </c>
      <c r="AF35" s="318">
        <v>2772.9393999999998</v>
      </c>
      <c r="AG35" s="318">
        <v>2815.8697000000002</v>
      </c>
      <c r="AH35" s="318">
        <v>2845.8586</v>
      </c>
      <c r="AI35" s="317">
        <v>11118.8685</v>
      </c>
      <c r="AJ35" s="299">
        <f t="shared" ref="AJ35:AN40" si="10">(1+(AJ19/100))*AE35</f>
        <v>2806.8687765599998</v>
      </c>
      <c r="AK35" s="299">
        <f t="shared" si="10"/>
        <v>2914.3593093999993</v>
      </c>
      <c r="AL35" s="299">
        <f t="shared" si="10"/>
        <v>2968.7714247100002</v>
      </c>
      <c r="AM35" s="299">
        <f t="shared" si="10"/>
        <v>2994.4124189200002</v>
      </c>
      <c r="AN35" s="319">
        <f t="shared" si="10"/>
        <v>11684.81890665</v>
      </c>
      <c r="AO35" s="299">
        <f t="shared" ref="AO35:AO40" si="11">(1+(AO19/100))*AJ35</f>
        <v>2954.2293873293997</v>
      </c>
      <c r="AP35" s="299">
        <f t="shared" ref="AP35:AP40" si="12">(1+(AP19/100))*AK35</f>
        <v>3067.6546090744391</v>
      </c>
      <c r="AQ35" s="299">
        <f t="shared" ref="AQ35:AQ40" si="13">(1+(AQ19/100))*AL35</f>
        <v>3126.4131873621009</v>
      </c>
      <c r="AR35" s="299">
        <f t="shared" ref="AR35:AR40" si="14">(1+(AR19/100))*AM35</f>
        <v>3148.3252172524876</v>
      </c>
      <c r="AS35" s="319">
        <f t="shared" ref="AS35:AS40" si="15">(1+(AS19/100))*AN35</f>
        <v>12297.103417358459</v>
      </c>
      <c r="AT35" s="319"/>
      <c r="AU35" s="319"/>
      <c r="AV35" s="320"/>
    </row>
    <row r="36" spans="2:49" ht="12" customHeight="1" x14ac:dyDescent="0.2">
      <c r="B36" s="246"/>
      <c r="C36" s="296"/>
      <c r="D36" s="297" t="s">
        <v>254</v>
      </c>
      <c r="E36" s="239" t="s">
        <v>266</v>
      </c>
      <c r="F36" s="284">
        <v>1272.4357679277582</v>
      </c>
      <c r="G36" s="284">
        <v>1289.9897456012122</v>
      </c>
      <c r="H36" s="284">
        <v>1334.652711715783</v>
      </c>
      <c r="I36" s="284">
        <v>1334.5920147419279</v>
      </c>
      <c r="J36" s="317">
        <v>5231.6702399866817</v>
      </c>
      <c r="K36" s="284">
        <v>1335.9173064849106</v>
      </c>
      <c r="L36" s="284">
        <v>1354.6437144210101</v>
      </c>
      <c r="M36" s="284">
        <v>1400.5199413064024</v>
      </c>
      <c r="N36" s="301">
        <v>1401.2120315813931</v>
      </c>
      <c r="O36" s="317">
        <v>5492.292993793717</v>
      </c>
      <c r="P36" s="289">
        <v>1403.0015589657942</v>
      </c>
      <c r="Q36" s="289">
        <v>1425.7273393902099</v>
      </c>
      <c r="R36" s="284">
        <v>1471.6168303484581</v>
      </c>
      <c r="S36" s="318">
        <v>1474.0803829490349</v>
      </c>
      <c r="T36" s="317">
        <v>5774.4261116534972</v>
      </c>
      <c r="U36" s="318">
        <v>1476.8977347230041</v>
      </c>
      <c r="V36" s="318">
        <v>1502.6552514270338</v>
      </c>
      <c r="W36" s="318">
        <v>1546.0350423807799</v>
      </c>
      <c r="X36" s="318">
        <v>1546.8388458820928</v>
      </c>
      <c r="Y36" s="317">
        <v>6072.4268744129795</v>
      </c>
      <c r="Z36" s="318">
        <v>1515.9643888020912</v>
      </c>
      <c r="AA36" s="318">
        <v>1418.8706731653797</v>
      </c>
      <c r="AB36" s="318">
        <v>1484.172857895295</v>
      </c>
      <c r="AC36" s="318">
        <v>1491.4641821707207</v>
      </c>
      <c r="AD36" s="317">
        <v>5910.4721020334609</v>
      </c>
      <c r="AE36" s="318">
        <v>1481.9073128351429</v>
      </c>
      <c r="AF36" s="318">
        <v>1502.783827846981</v>
      </c>
      <c r="AG36" s="318">
        <v>1499.9287286686526</v>
      </c>
      <c r="AH36" s="318">
        <v>1544.3943174116318</v>
      </c>
      <c r="AI36" s="317">
        <v>6029.0141867623597</v>
      </c>
      <c r="AJ36" s="299">
        <f t="shared" si="10"/>
        <v>1536.737883410043</v>
      </c>
      <c r="AK36" s="299">
        <f t="shared" si="10"/>
        <v>1568.4554811238943</v>
      </c>
      <c r="AL36" s="299">
        <f t="shared" si="10"/>
        <v>1587.6745592957689</v>
      </c>
      <c r="AM36" s="299">
        <f t="shared" si="10"/>
        <v>1625.1661402122602</v>
      </c>
      <c r="AN36" s="319">
        <f t="shared" si="10"/>
        <v>6317.8039663082773</v>
      </c>
      <c r="AO36" s="299">
        <f t="shared" si="11"/>
        <v>1617.2629485007292</v>
      </c>
      <c r="AP36" s="299">
        <f t="shared" si="12"/>
        <v>1651.5836216234607</v>
      </c>
      <c r="AQ36" s="299">
        <f t="shared" si="13"/>
        <v>1672.9326831299518</v>
      </c>
      <c r="AR36" s="299">
        <f t="shared" si="14"/>
        <v>1709.1872296612341</v>
      </c>
      <c r="AS36" s="319">
        <f t="shared" si="15"/>
        <v>6650.7522353327231</v>
      </c>
      <c r="AT36" s="319"/>
      <c r="AV36" s="320"/>
    </row>
    <row r="37" spans="2:49" ht="12" customHeight="1" x14ac:dyDescent="0.2">
      <c r="B37" s="246"/>
      <c r="C37" s="296"/>
      <c r="D37" s="297" t="s">
        <v>221</v>
      </c>
      <c r="E37" s="239" t="s">
        <v>266</v>
      </c>
      <c r="F37" s="284">
        <v>138.46821276220555</v>
      </c>
      <c r="G37" s="284">
        <v>187.55550146129934</v>
      </c>
      <c r="H37" s="284">
        <v>187.16202285278945</v>
      </c>
      <c r="I37" s="284">
        <v>261.11879453568258</v>
      </c>
      <c r="J37" s="317">
        <v>774.30453161197693</v>
      </c>
      <c r="K37" s="284">
        <v>142.1826847435492</v>
      </c>
      <c r="L37" s="284">
        <v>183.93451587560372</v>
      </c>
      <c r="M37" s="284">
        <v>193.61944221482949</v>
      </c>
      <c r="N37" s="301">
        <v>271.01975618894994</v>
      </c>
      <c r="O37" s="317">
        <v>790.75639902293233</v>
      </c>
      <c r="P37" s="289">
        <v>146.06856319357959</v>
      </c>
      <c r="Q37" s="289">
        <v>193.53358397678153</v>
      </c>
      <c r="R37" s="284">
        <v>205.73433083670321</v>
      </c>
      <c r="S37" s="318">
        <v>283.54011478210754</v>
      </c>
      <c r="T37" s="317">
        <v>828.8765927891717</v>
      </c>
      <c r="U37" s="318">
        <v>153.74837864504099</v>
      </c>
      <c r="V37" s="318">
        <v>209.47129990398099</v>
      </c>
      <c r="W37" s="318">
        <v>207.78418797054101</v>
      </c>
      <c r="X37" s="318">
        <v>284.95912647899002</v>
      </c>
      <c r="Y37" s="317">
        <v>855.96299299855991</v>
      </c>
      <c r="Z37" s="318">
        <v>159.59251031682697</v>
      </c>
      <c r="AA37" s="318">
        <v>194.97388805980603</v>
      </c>
      <c r="AB37" s="318">
        <v>228.13479462982002</v>
      </c>
      <c r="AC37" s="318">
        <v>290.07286863302005</v>
      </c>
      <c r="AD37" s="317">
        <v>872.77406163947001</v>
      </c>
      <c r="AE37" s="318">
        <v>163.65862849701597</v>
      </c>
      <c r="AF37" s="318">
        <v>210.68043069636298</v>
      </c>
      <c r="AG37" s="318">
        <v>229.54109232361998</v>
      </c>
      <c r="AH37" s="318">
        <v>305.29309848468</v>
      </c>
      <c r="AI37" s="317">
        <v>909.17325000168</v>
      </c>
      <c r="AJ37" s="299">
        <f t="shared" si="10"/>
        <v>166.52265449571377</v>
      </c>
      <c r="AK37" s="299">
        <f t="shared" si="10"/>
        <v>223.3423245812144</v>
      </c>
      <c r="AL37" s="299">
        <f t="shared" si="10"/>
        <v>233.09897925463611</v>
      </c>
      <c r="AM37" s="299">
        <f t="shared" si="10"/>
        <v>317.04688277634017</v>
      </c>
      <c r="AN37" s="319">
        <f t="shared" si="10"/>
        <v>939.99422317673702</v>
      </c>
      <c r="AO37" s="299">
        <f t="shared" si="11"/>
        <v>173.06699481739531</v>
      </c>
      <c r="AP37" s="299">
        <f t="shared" si="12"/>
        <v>230.2212681783158</v>
      </c>
      <c r="AQ37" s="299">
        <f t="shared" si="13"/>
        <v>237.94743802313252</v>
      </c>
      <c r="AR37" s="299">
        <f t="shared" si="14"/>
        <v>321.48553913520891</v>
      </c>
      <c r="AS37" s="319">
        <f t="shared" si="15"/>
        <v>962.74208337761411</v>
      </c>
      <c r="AT37" s="319"/>
      <c r="AU37" s="319"/>
      <c r="AV37" s="320"/>
    </row>
    <row r="38" spans="2:49" ht="12" customHeight="1" x14ac:dyDescent="0.2">
      <c r="B38" s="246"/>
      <c r="C38" s="296"/>
      <c r="D38" s="297" t="s">
        <v>257</v>
      </c>
      <c r="E38" s="239" t="s">
        <v>266</v>
      </c>
      <c r="F38" s="284">
        <v>725.58663581832445</v>
      </c>
      <c r="G38" s="284">
        <v>742.91546313627998</v>
      </c>
      <c r="H38" s="284">
        <v>769.03713719213147</v>
      </c>
      <c r="I38" s="284">
        <v>804.04544045665409</v>
      </c>
      <c r="J38" s="317">
        <v>3041.5846766033906</v>
      </c>
      <c r="K38" s="284">
        <v>760.18998137974893</v>
      </c>
      <c r="L38" s="284">
        <v>782.62070099440018</v>
      </c>
      <c r="M38" s="284">
        <v>823.49780052881874</v>
      </c>
      <c r="N38" s="301">
        <v>862.45452437975007</v>
      </c>
      <c r="O38" s="317">
        <v>3228.7630072827183</v>
      </c>
      <c r="P38" s="289">
        <v>820.40104280774369</v>
      </c>
      <c r="Q38" s="289">
        <v>828.06011172301828</v>
      </c>
      <c r="R38" s="284">
        <v>880.47186151308381</v>
      </c>
      <c r="S38" s="318">
        <v>915.37723547391761</v>
      </c>
      <c r="T38" s="317">
        <v>3444.3102515177629</v>
      </c>
      <c r="U38" s="318">
        <v>861.64088684811998</v>
      </c>
      <c r="V38" s="318">
        <v>865.77470300828998</v>
      </c>
      <c r="W38" s="318">
        <v>917.55302521486999</v>
      </c>
      <c r="X38" s="318">
        <v>952.69551044350999</v>
      </c>
      <c r="Y38" s="317">
        <v>3597.6641255148002</v>
      </c>
      <c r="Z38" s="318">
        <v>876.32583250601999</v>
      </c>
      <c r="AA38" s="318">
        <v>791.20714027007011</v>
      </c>
      <c r="AB38" s="318">
        <v>857.68926777006004</v>
      </c>
      <c r="AC38" s="318">
        <v>893.95936641705998</v>
      </c>
      <c r="AD38" s="317">
        <v>3419.1816069632</v>
      </c>
      <c r="AE38" s="318">
        <v>874.46548336414003</v>
      </c>
      <c r="AF38" s="318">
        <v>850.70701588347993</v>
      </c>
      <c r="AG38" s="318">
        <v>889.95049366746991</v>
      </c>
      <c r="AH38" s="318">
        <v>934.09580904951997</v>
      </c>
      <c r="AI38" s="317">
        <v>3549.2188019646001</v>
      </c>
      <c r="AJ38" s="299">
        <f t="shared" si="10"/>
        <v>910.31856818206973</v>
      </c>
      <c r="AK38" s="299">
        <f t="shared" si="10"/>
        <v>892.98715457288893</v>
      </c>
      <c r="AL38" s="299">
        <f t="shared" si="10"/>
        <v>948.42024110142279</v>
      </c>
      <c r="AM38" s="299">
        <f t="shared" si="10"/>
        <v>999.48251568298645</v>
      </c>
      <c r="AN38" s="319">
        <f t="shared" si="10"/>
        <v>3751.1693517963859</v>
      </c>
      <c r="AO38" s="299">
        <f t="shared" si="11"/>
        <v>980.95928907299822</v>
      </c>
      <c r="AP38" s="299">
        <f t="shared" si="12"/>
        <v>965.58701023966478</v>
      </c>
      <c r="AQ38" s="299">
        <f t="shared" si="13"/>
        <v>1028.2772254021627</v>
      </c>
      <c r="AR38" s="299">
        <f t="shared" si="14"/>
        <v>1080.9403407111497</v>
      </c>
      <c r="AS38" s="319">
        <f t="shared" si="15"/>
        <v>4055.764303162252</v>
      </c>
      <c r="AT38" s="319"/>
      <c r="AU38" s="319"/>
      <c r="AV38" s="320"/>
    </row>
    <row r="39" spans="2:49" ht="12" customHeight="1" x14ac:dyDescent="0.2">
      <c r="B39" s="246"/>
      <c r="C39" s="296"/>
      <c r="D39" s="297" t="s">
        <v>259</v>
      </c>
      <c r="E39" s="239" t="s">
        <v>266</v>
      </c>
      <c r="F39" s="284">
        <v>483.04666476876605</v>
      </c>
      <c r="G39" s="284">
        <v>497.19862004064549</v>
      </c>
      <c r="H39" s="284">
        <v>474.54438687526192</v>
      </c>
      <c r="I39" s="284">
        <v>516.39296650541576</v>
      </c>
      <c r="J39" s="317">
        <v>1971.1826381900892</v>
      </c>
      <c r="K39" s="284">
        <v>523.32433338084945</v>
      </c>
      <c r="L39" s="284">
        <v>510.66886399159102</v>
      </c>
      <c r="M39" s="284">
        <v>552.3476252637854</v>
      </c>
      <c r="N39" s="301">
        <v>560.22369419632605</v>
      </c>
      <c r="O39" s="317">
        <v>2146.5645168325518</v>
      </c>
      <c r="P39" s="289">
        <v>553.46130626351794</v>
      </c>
      <c r="Q39" s="289">
        <v>548.58299924845471</v>
      </c>
      <c r="R39" s="284">
        <v>598.18574220659184</v>
      </c>
      <c r="S39" s="318">
        <v>586.16484537943495</v>
      </c>
      <c r="T39" s="317">
        <v>2286.3948930979996</v>
      </c>
      <c r="U39" s="318">
        <v>547.61774903684602</v>
      </c>
      <c r="V39" s="318">
        <v>541.84828426758111</v>
      </c>
      <c r="W39" s="318">
        <v>603.451133087019</v>
      </c>
      <c r="X39" s="318">
        <v>582.57109203777907</v>
      </c>
      <c r="Y39" s="317">
        <v>2275.48825842924</v>
      </c>
      <c r="Z39" s="318">
        <v>548.55854644356293</v>
      </c>
      <c r="AA39" s="318">
        <v>474.51265320550203</v>
      </c>
      <c r="AB39" s="318">
        <v>524.76787987799003</v>
      </c>
      <c r="AC39" s="318">
        <v>542.43427559299403</v>
      </c>
      <c r="AD39" s="317">
        <v>2090.2733551200199</v>
      </c>
      <c r="AE39" s="318">
        <v>586.65242966717801</v>
      </c>
      <c r="AF39" s="318">
        <v>623.99853362519798</v>
      </c>
      <c r="AG39" s="318">
        <v>677.79579793190101</v>
      </c>
      <c r="AH39" s="318">
        <v>704.23557420675297</v>
      </c>
      <c r="AI39" s="317">
        <v>2592.6823354310495</v>
      </c>
      <c r="AJ39" s="299">
        <f t="shared" si="10"/>
        <v>670.07440516585064</v>
      </c>
      <c r="AK39" s="299">
        <f t="shared" si="10"/>
        <v>653.6384639723949</v>
      </c>
      <c r="AL39" s="299">
        <f t="shared" si="10"/>
        <v>704.83985026938387</v>
      </c>
      <c r="AM39" s="299">
        <f t="shared" si="10"/>
        <v>737.40506975189101</v>
      </c>
      <c r="AN39" s="319">
        <f t="shared" si="10"/>
        <v>2765.8735154378437</v>
      </c>
      <c r="AO39" s="299">
        <f t="shared" si="11"/>
        <v>710.41288435683487</v>
      </c>
      <c r="AP39" s="299">
        <f t="shared" si="12"/>
        <v>695.20987028103923</v>
      </c>
      <c r="AQ39" s="299">
        <f t="shared" si="13"/>
        <v>751.64121632727097</v>
      </c>
      <c r="AR39" s="299">
        <f t="shared" si="14"/>
        <v>789.244646155449</v>
      </c>
      <c r="AS39" s="319">
        <f t="shared" si="15"/>
        <v>2946.4850559959345</v>
      </c>
      <c r="AT39" s="319"/>
      <c r="AU39" s="319"/>
      <c r="AV39" s="320"/>
    </row>
    <row r="40" spans="2:49" ht="12" customHeight="1" x14ac:dyDescent="0.2">
      <c r="B40" s="246"/>
      <c r="C40" s="296"/>
      <c r="D40" s="297" t="s">
        <v>261</v>
      </c>
      <c r="E40" s="239" t="s">
        <v>266</v>
      </c>
      <c r="F40" s="284">
        <v>443.51814315158686</v>
      </c>
      <c r="G40" s="284">
        <v>455.89582294829199</v>
      </c>
      <c r="H40" s="284">
        <v>431.26772363708096</v>
      </c>
      <c r="I40" s="284">
        <v>487.4514727835637</v>
      </c>
      <c r="J40" s="317">
        <v>1818.1331625205237</v>
      </c>
      <c r="K40" s="284">
        <v>464.87971137982015</v>
      </c>
      <c r="L40" s="284">
        <v>456.85527154398829</v>
      </c>
      <c r="M40" s="284">
        <v>497.7944321235239</v>
      </c>
      <c r="N40" s="301">
        <v>545.28975376009134</v>
      </c>
      <c r="O40" s="317">
        <v>1964.8191688074239</v>
      </c>
      <c r="P40" s="289">
        <v>523.19561320281389</v>
      </c>
      <c r="Q40" s="289">
        <v>526.29724432444482</v>
      </c>
      <c r="R40" s="284">
        <v>568.28263056353899</v>
      </c>
      <c r="S40" s="318">
        <v>585.49445220829739</v>
      </c>
      <c r="T40" s="317">
        <v>2203.2699402990947</v>
      </c>
      <c r="U40" s="318">
        <v>492.86198950039801</v>
      </c>
      <c r="V40" s="318">
        <v>495.399153958375</v>
      </c>
      <c r="W40" s="318">
        <v>519.92178535601204</v>
      </c>
      <c r="X40" s="318">
        <v>538.06127339661998</v>
      </c>
      <c r="Y40" s="317">
        <v>2046.2442022113698</v>
      </c>
      <c r="Z40" s="318">
        <v>466.05832163174802</v>
      </c>
      <c r="AA40" s="318">
        <v>392.64264749237901</v>
      </c>
      <c r="AB40" s="318">
        <v>392.57699141650397</v>
      </c>
      <c r="AC40" s="318">
        <v>452.88705366321398</v>
      </c>
      <c r="AD40" s="317">
        <v>1704.1650142039</v>
      </c>
      <c r="AE40" s="318">
        <v>486.61386976396398</v>
      </c>
      <c r="AF40" s="318">
        <v>517.641469224209</v>
      </c>
      <c r="AG40" s="318">
        <v>510.15016078061899</v>
      </c>
      <c r="AH40" s="318">
        <v>586.94616959571499</v>
      </c>
      <c r="AI40" s="317">
        <v>2101.3516693644801</v>
      </c>
      <c r="AJ40" s="299">
        <f t="shared" si="10"/>
        <v>552.06343524721717</v>
      </c>
      <c r="AK40" s="299">
        <f t="shared" si="10"/>
        <v>538.14007140548767</v>
      </c>
      <c r="AL40" s="299">
        <f t="shared" si="10"/>
        <v>542.59571100626636</v>
      </c>
      <c r="AM40" s="299">
        <f t="shared" si="10"/>
        <v>627.44545529781931</v>
      </c>
      <c r="AN40" s="319">
        <f t="shared" si="10"/>
        <v>2260.2138555684351</v>
      </c>
      <c r="AO40" s="299">
        <f t="shared" si="11"/>
        <v>595.89727200584616</v>
      </c>
      <c r="AP40" s="299">
        <f t="shared" si="12"/>
        <v>582.8595113392837</v>
      </c>
      <c r="AQ40" s="299">
        <f t="shared" si="13"/>
        <v>594.30508226516349</v>
      </c>
      <c r="AR40" s="299">
        <f t="shared" si="14"/>
        <v>682.47242172743802</v>
      </c>
      <c r="AS40" s="319">
        <f t="shared" si="15"/>
        <v>2455.4963326895481</v>
      </c>
      <c r="AT40" s="319"/>
      <c r="AU40" s="319"/>
      <c r="AV40" s="320"/>
    </row>
    <row r="41" spans="2:49" ht="12" customHeight="1" x14ac:dyDescent="0.2">
      <c r="B41" s="246"/>
      <c r="C41" s="296"/>
      <c r="D41" s="297"/>
      <c r="E41" s="239"/>
      <c r="F41" s="313"/>
      <c r="G41" s="313"/>
      <c r="H41" s="313"/>
      <c r="I41" s="313"/>
      <c r="J41" s="268"/>
      <c r="K41" s="268"/>
      <c r="L41" s="268"/>
      <c r="M41" s="268"/>
      <c r="N41" s="269"/>
      <c r="O41" s="269"/>
      <c r="P41" s="269"/>
      <c r="Q41" s="269"/>
      <c r="R41" s="268"/>
      <c r="S41" s="315"/>
      <c r="T41" s="316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1"/>
      <c r="AM41" s="321"/>
      <c r="AN41" s="321"/>
      <c r="AO41" s="321"/>
      <c r="AP41" s="321"/>
      <c r="AQ41" s="321"/>
      <c r="AR41" s="321"/>
      <c r="AS41" s="321"/>
      <c r="AT41" s="321"/>
      <c r="AU41" s="322"/>
      <c r="AV41" s="323"/>
      <c r="AW41" s="285"/>
    </row>
    <row r="42" spans="2:49" ht="12" customHeight="1" x14ac:dyDescent="0.2">
      <c r="B42" s="246"/>
      <c r="C42" s="283" t="s">
        <v>251</v>
      </c>
      <c r="D42" s="245" t="s">
        <v>267</v>
      </c>
      <c r="E42" s="239" t="s">
        <v>266</v>
      </c>
      <c r="F42" s="284">
        <v>2929.2689999999998</v>
      </c>
      <c r="G42" s="284">
        <v>3073.5366999999997</v>
      </c>
      <c r="H42" s="284">
        <v>3205.0189999999998</v>
      </c>
      <c r="I42" s="284">
        <v>3193.9037999999996</v>
      </c>
      <c r="J42" s="317">
        <v>12401.728499999999</v>
      </c>
      <c r="K42" s="284">
        <v>3228.1721999999995</v>
      </c>
      <c r="L42" s="284">
        <v>3366.7873</v>
      </c>
      <c r="M42" s="284">
        <v>3504.1385000000005</v>
      </c>
      <c r="N42" s="301">
        <v>3490.7277000000004</v>
      </c>
      <c r="O42" s="317">
        <v>13589.825700000001</v>
      </c>
      <c r="P42" s="301">
        <v>3510.3630999999996</v>
      </c>
      <c r="Q42" s="301">
        <v>3686.8363999999992</v>
      </c>
      <c r="R42" s="284">
        <v>3842.3429999999994</v>
      </c>
      <c r="S42" s="284">
        <v>3799.2134999999998</v>
      </c>
      <c r="T42" s="317">
        <v>14838.755999999999</v>
      </c>
      <c r="U42" s="284">
        <v>3782.6182999999996</v>
      </c>
      <c r="V42" s="284">
        <v>3964.0747000000001</v>
      </c>
      <c r="W42" s="284">
        <v>4067.3580000000002</v>
      </c>
      <c r="X42" s="284">
        <v>4018.6062000000002</v>
      </c>
      <c r="Y42" s="317">
        <v>15832.6572</v>
      </c>
      <c r="Z42" s="284">
        <v>3922.5551</v>
      </c>
      <c r="AA42" s="284">
        <v>3688.5925999999999</v>
      </c>
      <c r="AB42" s="284">
        <v>3895.54</v>
      </c>
      <c r="AC42" s="284">
        <v>3931.3298</v>
      </c>
      <c r="AD42" s="317">
        <v>15438.0175</v>
      </c>
      <c r="AE42" s="284">
        <v>3971.1592000000001</v>
      </c>
      <c r="AF42" s="284">
        <v>4176.4224999999997</v>
      </c>
      <c r="AG42" s="284">
        <v>4325.1623</v>
      </c>
      <c r="AH42" s="284">
        <v>4498.0452000000005</v>
      </c>
      <c r="AI42" s="317">
        <v>16970.789199999999</v>
      </c>
      <c r="AJ42" s="299">
        <f t="shared" ref="AJ42:AM47" si="16">AJ35*AJ27/100</f>
        <v>4425.8482319295954</v>
      </c>
      <c r="AK42" s="299">
        <f t="shared" si="16"/>
        <v>4624.706442948268</v>
      </c>
      <c r="AL42" s="299">
        <f t="shared" si="16"/>
        <v>4713.1057317840323</v>
      </c>
      <c r="AM42" s="299">
        <f t="shared" si="16"/>
        <v>4749.7339844784856</v>
      </c>
      <c r="AN42" s="254">
        <f t="shared" ref="AN42:AN47" si="17">SUM(AJ42:AM42)</f>
        <v>18513.394391140384</v>
      </c>
      <c r="AO42" s="299">
        <f t="shared" ref="AO42:AR42" si="18">AO35*AO27/100</f>
        <v>4791.6182632376949</v>
      </c>
      <c r="AP42" s="299">
        <f t="shared" si="18"/>
        <v>5025.3366832928641</v>
      </c>
      <c r="AQ42" s="299">
        <f t="shared" si="18"/>
        <v>5122.0371154003906</v>
      </c>
      <c r="AR42" s="299">
        <f t="shared" si="18"/>
        <v>5178.9949823803418</v>
      </c>
      <c r="AS42" s="254">
        <f t="shared" ref="AS42:AS47" si="19">SUM(AO42:AR42)</f>
        <v>20117.987044311289</v>
      </c>
      <c r="AT42" s="254"/>
      <c r="AU42" s="254"/>
      <c r="AV42" s="254">
        <f>SUM(AN43:AN46)-AN47</f>
        <v>17921.411348801237</v>
      </c>
      <c r="AW42" s="254">
        <f>SUM(AS43:AS46)-AS47</f>
        <v>19496.99007149777</v>
      </c>
    </row>
    <row r="43" spans="2:49" ht="12" customHeight="1" x14ac:dyDescent="0.2">
      <c r="B43" s="246"/>
      <c r="C43" s="296"/>
      <c r="D43" s="297" t="s">
        <v>254</v>
      </c>
      <c r="E43" s="239" t="s">
        <v>266</v>
      </c>
      <c r="F43" s="284">
        <v>1728.6129822458443</v>
      </c>
      <c r="G43" s="284">
        <v>1758.2671587676389</v>
      </c>
      <c r="H43" s="284">
        <v>1836.8615203693219</v>
      </c>
      <c r="I43" s="284">
        <v>1847.7811757964926</v>
      </c>
      <c r="J43" s="317">
        <v>7171.5228371792973</v>
      </c>
      <c r="K43" s="284">
        <v>1876.6688894109298</v>
      </c>
      <c r="L43" s="284">
        <v>1911.2631882980995</v>
      </c>
      <c r="M43" s="284">
        <v>1991.3140719978412</v>
      </c>
      <c r="N43" s="301">
        <v>2004.4043861560449</v>
      </c>
      <c r="O43" s="317">
        <v>7783.6505358629147</v>
      </c>
      <c r="P43" s="301">
        <v>2035.7678328409568</v>
      </c>
      <c r="Q43" s="301">
        <v>2080.7222566005898</v>
      </c>
      <c r="R43" s="284">
        <v>2161.2174191093709</v>
      </c>
      <c r="S43" s="284">
        <v>2177.400173368766</v>
      </c>
      <c r="T43" s="317">
        <v>8455.1076819196824</v>
      </c>
      <c r="U43" s="284">
        <v>2201.9092011336211</v>
      </c>
      <c r="V43" s="284">
        <v>2266.3169633396219</v>
      </c>
      <c r="W43" s="284">
        <v>2349.0967414427423</v>
      </c>
      <c r="X43" s="284">
        <v>2354.6089647864119</v>
      </c>
      <c r="Y43" s="317">
        <v>9171.9318707023795</v>
      </c>
      <c r="Z43" s="284">
        <v>2330.3527908680639</v>
      </c>
      <c r="AA43" s="284">
        <v>2183.194533817205</v>
      </c>
      <c r="AB43" s="284">
        <v>2282.3391973171292</v>
      </c>
      <c r="AC43" s="284">
        <v>2305.3929422491037</v>
      </c>
      <c r="AD43" s="317">
        <v>9101.2794642515801</v>
      </c>
      <c r="AE43" s="284">
        <v>2308.8430056347197</v>
      </c>
      <c r="AF43" s="284">
        <v>2353.0742869922765</v>
      </c>
      <c r="AG43" s="284">
        <v>2348.8513865795758</v>
      </c>
      <c r="AH43" s="284">
        <v>2433.0080187552048</v>
      </c>
      <c r="AI43" s="317">
        <v>9443.7766979617791</v>
      </c>
      <c r="AJ43" s="299">
        <f t="shared" si="16"/>
        <v>2484.5501710229719</v>
      </c>
      <c r="AK43" s="299">
        <f t="shared" si="16"/>
        <v>2574.5522286791843</v>
      </c>
      <c r="AL43" s="299">
        <f t="shared" si="16"/>
        <v>2601.9906173184972</v>
      </c>
      <c r="AM43" s="299">
        <f t="shared" si="16"/>
        <v>2635.9187191235933</v>
      </c>
      <c r="AN43" s="254">
        <f t="shared" si="17"/>
        <v>10297.011736144246</v>
      </c>
      <c r="AO43" s="299">
        <f t="shared" ref="AO43:AR43" si="20">AO36*AO28/100</f>
        <v>2698.3417735814232</v>
      </c>
      <c r="AP43" s="299">
        <f t="shared" si="20"/>
        <v>2800.5325417601453</v>
      </c>
      <c r="AQ43" s="299">
        <f t="shared" si="20"/>
        <v>2832.3687167692638</v>
      </c>
      <c r="AR43" s="299">
        <f t="shared" si="20"/>
        <v>2864.03547431367</v>
      </c>
      <c r="AS43" s="254">
        <f t="shared" si="19"/>
        <v>11195.278506424504</v>
      </c>
      <c r="AT43" s="254"/>
      <c r="AU43" s="285"/>
      <c r="AV43" s="285">
        <f>AV42-AN42</f>
        <v>-591.98304233914678</v>
      </c>
      <c r="AW43" s="285">
        <f>AW42-AS42</f>
        <v>-620.99697281351837</v>
      </c>
    </row>
    <row r="44" spans="2:49" ht="12" customHeight="1" x14ac:dyDescent="0.2">
      <c r="B44" s="246"/>
      <c r="C44" s="296"/>
      <c r="D44" s="297" t="s">
        <v>221</v>
      </c>
      <c r="E44" s="239" t="s">
        <v>266</v>
      </c>
      <c r="F44" s="284">
        <v>200.75829285476675</v>
      </c>
      <c r="G44" s="284">
        <v>290.48536477539443</v>
      </c>
      <c r="H44" s="284">
        <v>289.52946493273754</v>
      </c>
      <c r="I44" s="284">
        <v>400.84001682943818</v>
      </c>
      <c r="J44" s="317">
        <v>1181.6131393923367</v>
      </c>
      <c r="K44" s="284">
        <v>212.59069715300743</v>
      </c>
      <c r="L44" s="284">
        <v>290.74373787024285</v>
      </c>
      <c r="M44" s="284">
        <v>308.4689709821991</v>
      </c>
      <c r="N44" s="301">
        <v>427.66631640640361</v>
      </c>
      <c r="O44" s="317">
        <v>1239.4697224118531</v>
      </c>
      <c r="P44" s="301">
        <v>225.34224958627397</v>
      </c>
      <c r="Q44" s="301">
        <v>316.26110149239406</v>
      </c>
      <c r="R44" s="284">
        <v>334.13153651658098</v>
      </c>
      <c r="S44" s="284">
        <v>462.90368802555253</v>
      </c>
      <c r="T44" s="317">
        <v>1338.6385756208017</v>
      </c>
      <c r="U44" s="284">
        <v>241.71624194375801</v>
      </c>
      <c r="V44" s="284">
        <v>350.36126141490001</v>
      </c>
      <c r="W44" s="284">
        <v>340.05629006746005</v>
      </c>
      <c r="X44" s="284">
        <v>462.48127058621998</v>
      </c>
      <c r="Y44" s="317">
        <v>1394.6150640123399</v>
      </c>
      <c r="Z44" s="284">
        <v>258.95832894274997</v>
      </c>
      <c r="AA44" s="284">
        <v>327.42454859995001</v>
      </c>
      <c r="AB44" s="284">
        <v>388.72272150848005</v>
      </c>
      <c r="AC44" s="284">
        <v>498.96207611939002</v>
      </c>
      <c r="AD44" s="317">
        <v>1474.0676751705701</v>
      </c>
      <c r="AE44" s="284">
        <v>267.83472697230997</v>
      </c>
      <c r="AF44" s="284">
        <v>360.49389356838003</v>
      </c>
      <c r="AG44" s="284">
        <v>391.83535629053995</v>
      </c>
      <c r="AH44" s="284">
        <v>531.54257669828996</v>
      </c>
      <c r="AI44" s="317">
        <v>1551.7065535295201</v>
      </c>
      <c r="AJ44" s="299">
        <f t="shared" si="16"/>
        <v>274.22999999999985</v>
      </c>
      <c r="AK44" s="299">
        <f t="shared" si="16"/>
        <v>360.77667088065374</v>
      </c>
      <c r="AL44" s="299">
        <f t="shared" si="16"/>
        <v>376.70004745215141</v>
      </c>
      <c r="AM44" s="299">
        <f t="shared" si="16"/>
        <v>505.93830990945696</v>
      </c>
      <c r="AN44" s="254">
        <f t="shared" si="17"/>
        <v>1517.645028242262</v>
      </c>
      <c r="AO44" s="299">
        <f t="shared" ref="AO44:AR44" si="21">AO37*AO29/100</f>
        <v>286.6400805316602</v>
      </c>
      <c r="AP44" s="299">
        <f t="shared" si="21"/>
        <v>390.97803305273692</v>
      </c>
      <c r="AQ44" s="299">
        <f t="shared" si="21"/>
        <v>403.84170175481944</v>
      </c>
      <c r="AR44" s="299">
        <f t="shared" si="21"/>
        <v>538.31618515083778</v>
      </c>
      <c r="AS44" s="254">
        <f t="shared" si="19"/>
        <v>1619.7760004900545</v>
      </c>
      <c r="AT44" s="254"/>
      <c r="AU44" s="254"/>
    </row>
    <row r="45" spans="2:49" ht="12" customHeight="1" x14ac:dyDescent="0.2">
      <c r="B45" s="246"/>
      <c r="C45" s="296"/>
      <c r="D45" s="297" t="s">
        <v>257</v>
      </c>
      <c r="E45" s="239" t="s">
        <v>266</v>
      </c>
      <c r="F45" s="284">
        <v>962.00567343275156</v>
      </c>
      <c r="G45" s="284">
        <v>985.73720694067856</v>
      </c>
      <c r="H45" s="284">
        <v>1021.3300070563225</v>
      </c>
      <c r="I45" s="284">
        <v>1071.1289242379464</v>
      </c>
      <c r="J45" s="317">
        <v>4040.2018116676991</v>
      </c>
      <c r="K45" s="284">
        <v>1017.9394377422863</v>
      </c>
      <c r="L45" s="284">
        <v>1055.6774725341447</v>
      </c>
      <c r="M45" s="284">
        <v>1115.9024998166815</v>
      </c>
      <c r="N45" s="301">
        <v>1181.0553555668807</v>
      </c>
      <c r="O45" s="317">
        <v>4370.5747656599933</v>
      </c>
      <c r="P45" s="301">
        <v>1125.7878434704626</v>
      </c>
      <c r="Q45" s="301">
        <v>1146.7152626681961</v>
      </c>
      <c r="R45" s="284">
        <v>1231.4958019752935</v>
      </c>
      <c r="S45" s="284">
        <v>1287.2123910743076</v>
      </c>
      <c r="T45" s="317">
        <v>4791.2112991882595</v>
      </c>
      <c r="U45" s="284">
        <v>1216.3222553902001</v>
      </c>
      <c r="V45" s="284">
        <v>1232.8710909235001</v>
      </c>
      <c r="W45" s="284">
        <v>1311.7378268027999</v>
      </c>
      <c r="X45" s="284">
        <v>1360.4401728584</v>
      </c>
      <c r="Y45" s="317">
        <v>5121.3713459748997</v>
      </c>
      <c r="Z45" s="284">
        <v>1249.5634754657999</v>
      </c>
      <c r="AA45" s="284">
        <v>1128.9434116414</v>
      </c>
      <c r="AB45" s="284">
        <v>1226.9779015224001</v>
      </c>
      <c r="AC45" s="284">
        <v>1291.5648990819</v>
      </c>
      <c r="AD45" s="317">
        <v>4897.0496877114992</v>
      </c>
      <c r="AE45" s="284">
        <v>1269.6693856997999</v>
      </c>
      <c r="AF45" s="284">
        <v>1246.8269003957</v>
      </c>
      <c r="AG45" s="284">
        <v>1316.4371060665999</v>
      </c>
      <c r="AH45" s="284">
        <v>1394.9205485535001</v>
      </c>
      <c r="AI45" s="317">
        <v>5227.8539407155995</v>
      </c>
      <c r="AJ45" s="299">
        <f t="shared" si="16"/>
        <v>1333.7787390918686</v>
      </c>
      <c r="AK45" s="299">
        <f t="shared" si="16"/>
        <v>1332.2743255219302</v>
      </c>
      <c r="AL45" s="299">
        <f t="shared" si="16"/>
        <v>1416.8402560802101</v>
      </c>
      <c r="AM45" s="299">
        <f t="shared" si="16"/>
        <v>1481.5129433465772</v>
      </c>
      <c r="AN45" s="254">
        <f t="shared" si="17"/>
        <v>5564.4062640405864</v>
      </c>
      <c r="AO45" s="299">
        <f t="shared" ref="AO45:AR45" si="22">AO38*AO30/100</f>
        <v>1483.102539556575</v>
      </c>
      <c r="AP45" s="299">
        <f t="shared" si="22"/>
        <v>1485.6038946042361</v>
      </c>
      <c r="AQ45" s="299">
        <f t="shared" si="22"/>
        <v>1582.0991127859641</v>
      </c>
      <c r="AR45" s="299">
        <f t="shared" si="22"/>
        <v>1648.4675287350651</v>
      </c>
      <c r="AS45" s="254">
        <f t="shared" si="19"/>
        <v>6199.2730756818401</v>
      </c>
      <c r="AT45" s="254"/>
      <c r="AU45" s="254"/>
    </row>
    <row r="46" spans="2:49" ht="12" customHeight="1" x14ac:dyDescent="0.2">
      <c r="B46" s="246"/>
      <c r="C46" s="296"/>
      <c r="D46" s="297" t="s">
        <v>259</v>
      </c>
      <c r="E46" s="239" t="s">
        <v>266</v>
      </c>
      <c r="F46" s="284">
        <v>559.72167740723341</v>
      </c>
      <c r="G46" s="284">
        <v>588.54044978951185</v>
      </c>
      <c r="H46" s="284">
        <v>569.88971951410008</v>
      </c>
      <c r="I46" s="284">
        <v>649.21334440253918</v>
      </c>
      <c r="J46" s="317">
        <v>2367.3651911133843</v>
      </c>
      <c r="K46" s="284">
        <v>658.91476707605614</v>
      </c>
      <c r="L46" s="284">
        <v>637.89416564297119</v>
      </c>
      <c r="M46" s="284">
        <v>706.4272222456234</v>
      </c>
      <c r="N46" s="301">
        <v>738.82434872524971</v>
      </c>
      <c r="O46" s="317">
        <v>2742.0605036899001</v>
      </c>
      <c r="P46" s="301">
        <v>729.81618482161264</v>
      </c>
      <c r="Q46" s="301">
        <v>739.29842438465164</v>
      </c>
      <c r="R46" s="284">
        <v>841.51376207578232</v>
      </c>
      <c r="S46" s="284">
        <v>805.91793474273288</v>
      </c>
      <c r="T46" s="317">
        <v>3116.5463060247794</v>
      </c>
      <c r="U46" s="284">
        <v>719.57951759357206</v>
      </c>
      <c r="V46" s="284">
        <v>704.85725485345699</v>
      </c>
      <c r="W46" s="284">
        <v>768.67123934068707</v>
      </c>
      <c r="X46" s="284">
        <v>750.42485256804912</v>
      </c>
      <c r="Y46" s="317">
        <v>2943.53286435579</v>
      </c>
      <c r="Z46" s="284">
        <v>708.1319080566301</v>
      </c>
      <c r="AA46" s="284">
        <v>577.61799339891991</v>
      </c>
      <c r="AB46" s="284">
        <v>651.84617500289107</v>
      </c>
      <c r="AC46" s="284">
        <v>728.76897233478201</v>
      </c>
      <c r="AD46" s="317">
        <v>2666.3650487931895</v>
      </c>
      <c r="AE46" s="284">
        <v>766.94098802307303</v>
      </c>
      <c r="AF46" s="284">
        <v>854.57288568875492</v>
      </c>
      <c r="AG46" s="284">
        <v>971.659835472949</v>
      </c>
      <c r="AH46" s="284">
        <v>1065.866077158124</v>
      </c>
      <c r="AI46" s="317">
        <v>3659.0397863429398</v>
      </c>
      <c r="AJ46" s="299">
        <f t="shared" si="16"/>
        <v>1025.6651221415168</v>
      </c>
      <c r="AK46" s="299">
        <f t="shared" si="16"/>
        <v>966.85852995230107</v>
      </c>
      <c r="AL46" s="299">
        <f t="shared" si="16"/>
        <v>1024.8482610711906</v>
      </c>
      <c r="AM46" s="299">
        <f t="shared" si="16"/>
        <v>1132.8952812388225</v>
      </c>
      <c r="AN46" s="254">
        <f t="shared" si="17"/>
        <v>4150.2671944038311</v>
      </c>
      <c r="AO46" s="299">
        <f t="shared" ref="AO46:AR46" si="23">AO39*AO31/100</f>
        <v>1085.9071309309627</v>
      </c>
      <c r="AP46" s="299">
        <f t="shared" si="23"/>
        <v>1049.1086646835536</v>
      </c>
      <c r="AQ46" s="299">
        <f t="shared" si="23"/>
        <v>1132.7586682621215</v>
      </c>
      <c r="AR46" s="299">
        <f t="shared" si="23"/>
        <v>1252.5659499091539</v>
      </c>
      <c r="AS46" s="254">
        <f t="shared" si="19"/>
        <v>4520.3404137857924</v>
      </c>
      <c r="AT46" s="254"/>
      <c r="AU46" s="254"/>
    </row>
    <row r="47" spans="2:49" ht="12" customHeight="1" x14ac:dyDescent="0.2">
      <c r="B47" s="246"/>
      <c r="C47" s="296"/>
      <c r="D47" s="297" t="s">
        <v>261</v>
      </c>
      <c r="E47" s="239" t="s">
        <v>266</v>
      </c>
      <c r="F47" s="284">
        <v>543.94287845217855</v>
      </c>
      <c r="G47" s="284">
        <v>572.54795520120433</v>
      </c>
      <c r="H47" s="284">
        <v>537.78196934706148</v>
      </c>
      <c r="I47" s="284">
        <v>619.25521726838122</v>
      </c>
      <c r="J47" s="317">
        <v>2273.5280202688259</v>
      </c>
      <c r="K47" s="284">
        <v>603.78181802856921</v>
      </c>
      <c r="L47" s="284">
        <v>597.58402762587696</v>
      </c>
      <c r="M47" s="284">
        <v>660.24874193187259</v>
      </c>
      <c r="N47" s="301">
        <v>744.66836396799124</v>
      </c>
      <c r="O47" s="317">
        <v>2606.2829515543099</v>
      </c>
      <c r="P47" s="301">
        <v>727.74258871783502</v>
      </c>
      <c r="Q47" s="301">
        <v>769.45115058500312</v>
      </c>
      <c r="R47" s="284">
        <v>875.91700293177689</v>
      </c>
      <c r="S47" s="284">
        <v>902.03455628882523</v>
      </c>
      <c r="T47" s="317">
        <v>3275.14529852344</v>
      </c>
      <c r="U47" s="284">
        <v>721.32949670117398</v>
      </c>
      <c r="V47" s="284">
        <v>738.98801981843599</v>
      </c>
      <c r="W47" s="284">
        <v>769.83744196987095</v>
      </c>
      <c r="X47" s="284">
        <v>783.78920636257294</v>
      </c>
      <c r="Y47" s="317">
        <v>3013.9441648520897</v>
      </c>
      <c r="Z47" s="284">
        <v>678.78709421007102</v>
      </c>
      <c r="AA47" s="284">
        <v>550.67803659256288</v>
      </c>
      <c r="AB47" s="284">
        <v>560.72470492023501</v>
      </c>
      <c r="AC47" s="284">
        <v>634.22333069416118</v>
      </c>
      <c r="AD47" s="317">
        <v>2424.4131664170204</v>
      </c>
      <c r="AE47" s="284">
        <v>704.73246960998392</v>
      </c>
      <c r="AF47" s="284">
        <v>782.21779290120105</v>
      </c>
      <c r="AG47" s="284">
        <v>790.2628382871801</v>
      </c>
      <c r="AH47" s="284">
        <v>923.80981348939997</v>
      </c>
      <c r="AI47" s="317">
        <v>3201.0229142877897</v>
      </c>
      <c r="AJ47" s="299">
        <f t="shared" si="16"/>
        <v>883.67151826043948</v>
      </c>
      <c r="AK47" s="299">
        <f t="shared" si="16"/>
        <v>845.39532706288742</v>
      </c>
      <c r="AL47" s="299">
        <f t="shared" si="16"/>
        <v>861.86172552332766</v>
      </c>
      <c r="AM47" s="299">
        <f t="shared" si="16"/>
        <v>1016.9903031830346</v>
      </c>
      <c r="AN47" s="254">
        <f t="shared" si="17"/>
        <v>3607.9188740296891</v>
      </c>
      <c r="AO47" s="299">
        <f t="shared" ref="AO47:AR47" si="24">AO40*AO32/100</f>
        <v>966.0838223417918</v>
      </c>
      <c r="AP47" s="299">
        <f t="shared" si="24"/>
        <v>945.70001828692068</v>
      </c>
      <c r="AQ47" s="299">
        <f t="shared" si="24"/>
        <v>967.99714143209576</v>
      </c>
      <c r="AR47" s="299">
        <f t="shared" si="24"/>
        <v>1157.8969428236112</v>
      </c>
      <c r="AS47" s="254">
        <f t="shared" si="19"/>
        <v>4037.6779248844196</v>
      </c>
      <c r="AT47" s="254"/>
      <c r="AU47" s="254"/>
    </row>
    <row r="48" spans="2:49" ht="12" customHeight="1" x14ac:dyDescent="0.2">
      <c r="B48" s="246"/>
      <c r="C48" s="296"/>
      <c r="D48" s="297"/>
      <c r="E48" s="239"/>
      <c r="G48" s="298"/>
      <c r="H48" s="298"/>
      <c r="I48" s="285"/>
      <c r="J48" s="285"/>
      <c r="K48" s="285"/>
      <c r="L48" s="285"/>
      <c r="M48" s="285"/>
      <c r="N48" s="287"/>
      <c r="O48" s="287"/>
      <c r="P48" s="287"/>
      <c r="Q48" s="287"/>
      <c r="R48" s="285"/>
      <c r="S48" s="324"/>
      <c r="T48" s="251"/>
      <c r="U48" s="255"/>
      <c r="V48" s="255"/>
      <c r="W48" s="255"/>
      <c r="X48" s="255"/>
      <c r="Y48" s="255"/>
      <c r="Z48" s="255"/>
      <c r="AA48" s="255"/>
      <c r="AB48" s="255"/>
      <c r="AC48" s="255"/>
      <c r="AD48" s="255"/>
      <c r="AE48" s="255"/>
      <c r="AF48" s="255"/>
      <c r="AG48" s="255"/>
      <c r="AH48" s="255"/>
      <c r="AI48" s="255"/>
      <c r="AJ48" s="255"/>
      <c r="AK48" s="255"/>
      <c r="AL48" s="255"/>
      <c r="AM48" s="255"/>
      <c r="AN48" s="255"/>
      <c r="AO48" s="255"/>
      <c r="AP48" s="255"/>
      <c r="AQ48" s="255"/>
      <c r="AR48" s="255"/>
      <c r="AS48" s="255"/>
      <c r="AT48" s="255"/>
      <c r="AU48" s="255"/>
      <c r="AV48" s="254"/>
    </row>
    <row r="49" spans="2:48" ht="12" customHeight="1" x14ac:dyDescent="0.2">
      <c r="B49" s="246"/>
      <c r="C49" s="283" t="s">
        <v>251</v>
      </c>
      <c r="D49" s="245" t="s">
        <v>267</v>
      </c>
      <c r="E49" s="239" t="s">
        <v>268</v>
      </c>
      <c r="F49" s="284">
        <v>216.66140179424772</v>
      </c>
      <c r="G49" s="247">
        <v>230.786860950716</v>
      </c>
      <c r="H49" s="247">
        <v>244.03288448612238</v>
      </c>
      <c r="I49" s="247">
        <v>241.00333133055557</v>
      </c>
      <c r="J49" s="325">
        <v>932.26943596942522</v>
      </c>
      <c r="K49" s="247">
        <v>241.90396694639963</v>
      </c>
      <c r="L49" s="247">
        <v>253.00441828120702</v>
      </c>
      <c r="M49" s="247">
        <v>262.93940990873864</v>
      </c>
      <c r="N49" s="247">
        <v>257.88861603095188</v>
      </c>
      <c r="O49" s="326">
        <v>1015.3642930430334</v>
      </c>
      <c r="P49" s="247">
        <v>258.57219406318592</v>
      </c>
      <c r="Q49" s="247">
        <v>263.99238856185752</v>
      </c>
      <c r="R49" s="247">
        <v>263.09836107709759</v>
      </c>
      <c r="S49" s="247">
        <v>256.55376588557698</v>
      </c>
      <c r="T49" s="326">
        <v>1040.7816474823951</v>
      </c>
      <c r="U49" s="247">
        <v>267.50643949101539</v>
      </c>
      <c r="V49" s="247">
        <v>278.00642122824837</v>
      </c>
      <c r="W49" s="247">
        <v>287.84612561830926</v>
      </c>
      <c r="X49" s="247">
        <v>285.62751894468681</v>
      </c>
      <c r="Y49" s="326">
        <v>1119.0960569259107</v>
      </c>
      <c r="Z49" s="247">
        <v>275.47941704324307</v>
      </c>
      <c r="AA49" s="247">
        <v>245.62619135399791</v>
      </c>
      <c r="AB49" s="247">
        <v>264.77303024537508</v>
      </c>
      <c r="AC49" s="247">
        <v>273.7787054240838</v>
      </c>
      <c r="AD49" s="326">
        <v>1060.6040191625243</v>
      </c>
      <c r="AE49" s="247">
        <v>279.91701178215669</v>
      </c>
      <c r="AF49" s="247">
        <v>289.94399791697185</v>
      </c>
      <c r="AG49" s="247">
        <v>300.82686180120731</v>
      </c>
      <c r="AH49" s="247">
        <v>315.41809059225761</v>
      </c>
      <c r="AI49" s="326">
        <v>1186.0389698608597</v>
      </c>
      <c r="AJ49" s="268">
        <f t="shared" ref="AJ49:AN54" si="25">AJ42*1000/AJ$16</f>
        <v>305.23091254686864</v>
      </c>
      <c r="AK49" s="268">
        <f t="shared" si="25"/>
        <v>317.84924006517303</v>
      </c>
      <c r="AL49" s="268">
        <f t="shared" si="25"/>
        <v>323.70231674340886</v>
      </c>
      <c r="AM49" s="268">
        <f t="shared" si="25"/>
        <v>325.77050648000591</v>
      </c>
      <c r="AN49" s="254">
        <f t="shared" si="25"/>
        <v>1272.3982399409197</v>
      </c>
      <c r="AO49" s="268">
        <f t="shared" ref="AO49:AS49" si="26">AO42*1000/AO$16</f>
        <v>328.4179755474774</v>
      </c>
      <c r="AP49" s="268">
        <f t="shared" si="26"/>
        <v>344.20114269129203</v>
      </c>
      <c r="AQ49" s="268">
        <f t="shared" si="26"/>
        <v>350.82445995893085</v>
      </c>
      <c r="AR49" s="268">
        <f t="shared" si="26"/>
        <v>354.48288722658054</v>
      </c>
      <c r="AS49" s="254">
        <f t="shared" si="26"/>
        <v>1377.9443181035128</v>
      </c>
      <c r="AT49" s="268"/>
      <c r="AU49" s="254"/>
      <c r="AV49" s="255"/>
    </row>
    <row r="50" spans="2:48" ht="12" customHeight="1" x14ac:dyDescent="0.2">
      <c r="B50" s="246"/>
      <c r="C50" s="296"/>
      <c r="D50" s="297" t="s">
        <v>254</v>
      </c>
      <c r="E50" s="239" t="s">
        <v>268</v>
      </c>
      <c r="F50" s="284">
        <v>127.85569092258845</v>
      </c>
      <c r="G50" s="247">
        <v>132.02541498356521</v>
      </c>
      <c r="H50" s="247">
        <v>139.86020526470824</v>
      </c>
      <c r="I50" s="247">
        <v>139.42856354560388</v>
      </c>
      <c r="J50" s="325">
        <v>539.1015897871813</v>
      </c>
      <c r="K50" s="247">
        <v>140.62869663315922</v>
      </c>
      <c r="L50" s="247">
        <v>143.62595199810985</v>
      </c>
      <c r="M50" s="247">
        <v>149.42187560054484</v>
      </c>
      <c r="N50" s="247">
        <v>148.08175186857227</v>
      </c>
      <c r="O50" s="326">
        <v>581.55571661529655</v>
      </c>
      <c r="P50" s="247">
        <v>149.95399055469315</v>
      </c>
      <c r="Q50" s="247">
        <v>148.98812392483921</v>
      </c>
      <c r="R50" s="247">
        <v>147.9859452680175</v>
      </c>
      <c r="S50" s="247">
        <v>147.03575208860076</v>
      </c>
      <c r="T50" s="326">
        <v>593.03629649476147</v>
      </c>
      <c r="U50" s="247">
        <v>155.71882853677334</v>
      </c>
      <c r="V50" s="247">
        <v>158.94016032213511</v>
      </c>
      <c r="W50" s="247">
        <v>166.24511432897927</v>
      </c>
      <c r="X50" s="247">
        <v>167.35681060185993</v>
      </c>
      <c r="Y50" s="326">
        <v>648.2975448300698</v>
      </c>
      <c r="Z50" s="247">
        <v>163.65970954325886</v>
      </c>
      <c r="AA50" s="247">
        <v>145.38058725335702</v>
      </c>
      <c r="AB50" s="247">
        <v>155.12659742203994</v>
      </c>
      <c r="AC50" s="247">
        <v>160.54809118857932</v>
      </c>
      <c r="AD50" s="326">
        <v>625.26510151362197</v>
      </c>
      <c r="AE50" s="247">
        <v>162.744529308068</v>
      </c>
      <c r="AF50" s="247">
        <v>163.35985311978584</v>
      </c>
      <c r="AG50" s="247">
        <v>163.3690350676894</v>
      </c>
      <c r="AH50" s="247">
        <v>170.61072300283206</v>
      </c>
      <c r="AI50" s="326">
        <v>659.99801508621533</v>
      </c>
      <c r="AJ50" s="268">
        <f t="shared" si="25"/>
        <v>171.3482876567567</v>
      </c>
      <c r="AK50" s="268">
        <f t="shared" si="25"/>
        <v>176.94517035595769</v>
      </c>
      <c r="AL50" s="268">
        <f t="shared" si="25"/>
        <v>178.70814679385282</v>
      </c>
      <c r="AM50" s="268">
        <f t="shared" si="25"/>
        <v>180.7900356051847</v>
      </c>
      <c r="AN50" s="254">
        <f t="shared" si="25"/>
        <v>707.69840110957023</v>
      </c>
      <c r="AO50" s="268">
        <f t="shared" ref="AO50:AS50" si="27">AO43*1000/AO$16</f>
        <v>184.94460408371648</v>
      </c>
      <c r="AP50" s="268">
        <f t="shared" si="27"/>
        <v>191.81729738083186</v>
      </c>
      <c r="AQ50" s="268">
        <f t="shared" si="27"/>
        <v>193.99785731296325</v>
      </c>
      <c r="AR50" s="268">
        <f t="shared" si="27"/>
        <v>196.03254444309854</v>
      </c>
      <c r="AS50" s="254">
        <f t="shared" si="27"/>
        <v>766.79989770030841</v>
      </c>
      <c r="AT50" s="268"/>
      <c r="AU50" s="254"/>
      <c r="AV50" s="254"/>
    </row>
    <row r="51" spans="2:48" ht="12" customHeight="1" x14ac:dyDescent="0.2">
      <c r="B51" s="246"/>
      <c r="C51" s="296"/>
      <c r="D51" s="297" t="s">
        <v>221</v>
      </c>
      <c r="E51" s="239" t="s">
        <v>268</v>
      </c>
      <c r="F51" s="284">
        <v>14.848951445474579</v>
      </c>
      <c r="G51" s="247">
        <v>21.812072551024681</v>
      </c>
      <c r="H51" s="247">
        <v>22.045020784981169</v>
      </c>
      <c r="I51" s="247">
        <v>30.24630215427608</v>
      </c>
      <c r="J51" s="325">
        <v>88.824861388906839</v>
      </c>
      <c r="K51" s="247">
        <v>15.930542050146263</v>
      </c>
      <c r="L51" s="247">
        <v>21.848558793353099</v>
      </c>
      <c r="M51" s="247">
        <v>23.146530653744204</v>
      </c>
      <c r="N51" s="247">
        <v>31.595209921731385</v>
      </c>
      <c r="O51" s="326">
        <v>92.607022799781447</v>
      </c>
      <c r="P51" s="247">
        <v>16.598636161215605</v>
      </c>
      <c r="Q51" s="247">
        <v>22.645573205304462</v>
      </c>
      <c r="R51" s="247">
        <v>22.87912860504251</v>
      </c>
      <c r="S51" s="247">
        <v>31.259018321891567</v>
      </c>
      <c r="T51" s="326">
        <v>93.891324995040335</v>
      </c>
      <c r="U51" s="247">
        <v>17.094151754493318</v>
      </c>
      <c r="V51" s="247">
        <v>24.571353416465925</v>
      </c>
      <c r="W51" s="247">
        <v>24.065716759639628</v>
      </c>
      <c r="X51" s="247">
        <v>32.871441316128056</v>
      </c>
      <c r="Y51" s="326">
        <v>98.575254889348969</v>
      </c>
      <c r="Z51" s="247">
        <v>18.186535989167151</v>
      </c>
      <c r="AA51" s="247">
        <v>21.803450136620594</v>
      </c>
      <c r="AB51" s="247">
        <v>26.420802481563353</v>
      </c>
      <c r="AC51" s="247">
        <v>34.747832973890858</v>
      </c>
      <c r="AD51" s="326">
        <v>101.26961579124166</v>
      </c>
      <c r="AE51" s="247">
        <v>18.878995439311225</v>
      </c>
      <c r="AF51" s="247">
        <v>25.026931716288633</v>
      </c>
      <c r="AG51" s="247">
        <v>27.253220203006276</v>
      </c>
      <c r="AH51" s="247">
        <v>37.27355710224149</v>
      </c>
      <c r="AI51" s="326">
        <v>108.44424620361772</v>
      </c>
      <c r="AJ51" s="268">
        <f t="shared" si="25"/>
        <v>18.912413793103436</v>
      </c>
      <c r="AK51" s="268">
        <f t="shared" si="25"/>
        <v>24.795647483206441</v>
      </c>
      <c r="AL51" s="268">
        <f t="shared" si="25"/>
        <v>25.872256006329081</v>
      </c>
      <c r="AM51" s="268">
        <f t="shared" si="25"/>
        <v>34.700844301060144</v>
      </c>
      <c r="AN51" s="254">
        <f t="shared" si="25"/>
        <v>104.30550022283589</v>
      </c>
      <c r="AO51" s="268">
        <f t="shared" ref="AO51:AS51" si="28">AO44*1000/AO$16</f>
        <v>19.646338624514062</v>
      </c>
      <c r="AP51" s="268">
        <f t="shared" si="28"/>
        <v>26.77931733237924</v>
      </c>
      <c r="AQ51" s="268">
        <f t="shared" si="28"/>
        <v>27.660390531152014</v>
      </c>
      <c r="AR51" s="268">
        <f t="shared" si="28"/>
        <v>36.845734781029279</v>
      </c>
      <c r="AS51" s="254">
        <f t="shared" si="28"/>
        <v>110.94356167740099</v>
      </c>
      <c r="AT51" s="268"/>
      <c r="AU51" s="254"/>
      <c r="AV51" s="254"/>
    </row>
    <row r="52" spans="2:48" ht="12" customHeight="1" x14ac:dyDescent="0.2">
      <c r="B52" s="246"/>
      <c r="C52" s="296"/>
      <c r="D52" s="297" t="s">
        <v>257</v>
      </c>
      <c r="E52" s="239" t="s">
        <v>268</v>
      </c>
      <c r="F52" s="284">
        <v>71.154099449370904</v>
      </c>
      <c r="G52" s="247">
        <v>74.017400121549088</v>
      </c>
      <c r="H52" s="247">
        <v>77.764939188874109</v>
      </c>
      <c r="I52" s="247">
        <v>80.824487896554487</v>
      </c>
      <c r="J52" s="325">
        <v>303.71223367501517</v>
      </c>
      <c r="K52" s="247">
        <v>76.27957024753718</v>
      </c>
      <c r="L52" s="247">
        <v>79.331137084625524</v>
      </c>
      <c r="M52" s="247">
        <v>83.733775025583185</v>
      </c>
      <c r="N52" s="247">
        <v>87.254222408435524</v>
      </c>
      <c r="O52" s="326">
        <v>326.54764344226135</v>
      </c>
      <c r="P52" s="247">
        <v>82.925163136491506</v>
      </c>
      <c r="Q52" s="247">
        <v>82.109447870297416</v>
      </c>
      <c r="R52" s="247">
        <v>84.324727691678149</v>
      </c>
      <c r="S52" s="247">
        <v>86.923039840928041</v>
      </c>
      <c r="T52" s="326">
        <v>336.05275195612245</v>
      </c>
      <c r="U52" s="247">
        <v>86.018204853795041</v>
      </c>
      <c r="V52" s="247">
        <v>86.463072914193219</v>
      </c>
      <c r="W52" s="247">
        <v>92.831427986463638</v>
      </c>
      <c r="X52" s="247">
        <v>96.695006155672985</v>
      </c>
      <c r="Y52" s="326">
        <v>361.99270955818173</v>
      </c>
      <c r="Z52" s="247">
        <v>87.756324386583458</v>
      </c>
      <c r="AA52" s="247">
        <v>75.177201856248843</v>
      </c>
      <c r="AB52" s="247">
        <v>83.395538752059366</v>
      </c>
      <c r="AC52" s="247">
        <v>89.944874643137297</v>
      </c>
      <c r="AD52" s="326">
        <v>336.43118883790623</v>
      </c>
      <c r="AE52" s="247">
        <v>89.495797699667776</v>
      </c>
      <c r="AF52" s="247">
        <v>86.559723354415254</v>
      </c>
      <c r="AG52" s="247">
        <v>91.561799513668717</v>
      </c>
      <c r="AH52" s="247">
        <v>97.816530601482071</v>
      </c>
      <c r="AI52" s="326">
        <v>365.35946733870014</v>
      </c>
      <c r="AJ52" s="268">
        <f t="shared" si="25"/>
        <v>91.984740627025417</v>
      </c>
      <c r="AK52" s="268">
        <f t="shared" si="25"/>
        <v>91.565245740338838</v>
      </c>
      <c r="AL52" s="268">
        <f t="shared" si="25"/>
        <v>97.310457148366083</v>
      </c>
      <c r="AM52" s="268">
        <f t="shared" si="25"/>
        <v>101.61268472884618</v>
      </c>
      <c r="AN52" s="254">
        <f t="shared" si="25"/>
        <v>382.43342020897501</v>
      </c>
      <c r="AO52" s="268">
        <f t="shared" ref="AO52:AS52" si="29">AO45*1000/AO$16</f>
        <v>101.65199037399418</v>
      </c>
      <c r="AP52" s="268">
        <f t="shared" si="29"/>
        <v>101.75369141124905</v>
      </c>
      <c r="AQ52" s="268">
        <f t="shared" si="29"/>
        <v>108.36295293054548</v>
      </c>
      <c r="AR52" s="268">
        <f t="shared" si="29"/>
        <v>112.8314530277252</v>
      </c>
      <c r="AS52" s="254">
        <f t="shared" si="29"/>
        <v>424.60774490971505</v>
      </c>
      <c r="AT52" s="268"/>
      <c r="AU52" s="254"/>
      <c r="AV52" s="254"/>
    </row>
    <row r="53" spans="2:48" ht="12" customHeight="1" x14ac:dyDescent="0.2">
      <c r="B53" s="246"/>
      <c r="C53" s="296"/>
      <c r="D53" s="297" t="s">
        <v>259</v>
      </c>
      <c r="E53" s="239" t="s">
        <v>268</v>
      </c>
      <c r="F53" s="284">
        <v>41.399435573065809</v>
      </c>
      <c r="G53" s="247">
        <v>44.192543056161959</v>
      </c>
      <c r="H53" s="247">
        <v>43.391890061186245</v>
      </c>
      <c r="I53" s="247">
        <v>48.987880832623468</v>
      </c>
      <c r="J53" s="325">
        <v>177.96085533181326</v>
      </c>
      <c r="K53" s="247">
        <v>49.375958331857547</v>
      </c>
      <c r="L53" s="247">
        <v>47.935918703113749</v>
      </c>
      <c r="M53" s="247">
        <v>53.008052324625162</v>
      </c>
      <c r="N53" s="247">
        <v>54.582999637217192</v>
      </c>
      <c r="O53" s="326">
        <v>204.87314453270133</v>
      </c>
      <c r="P53" s="247">
        <v>53.758020693684934</v>
      </c>
      <c r="Q53" s="247">
        <v>52.936755456065811</v>
      </c>
      <c r="R53" s="247">
        <v>57.62132418317703</v>
      </c>
      <c r="S53" s="247">
        <v>54.422127409521686</v>
      </c>
      <c r="T53" s="326">
        <v>218.59273101058085</v>
      </c>
      <c r="U53" s="247">
        <v>50.8886013378931</v>
      </c>
      <c r="V53" s="247">
        <v>49.432681704655309</v>
      </c>
      <c r="W53" s="247">
        <v>54.398712411949198</v>
      </c>
      <c r="X53" s="247">
        <v>53.337395635691855</v>
      </c>
      <c r="Y53" s="326">
        <v>208.05705449950602</v>
      </c>
      <c r="Z53" s="247">
        <v>49.731810069706825</v>
      </c>
      <c r="AA53" s="247">
        <v>38.464022233335122</v>
      </c>
      <c r="AB53" s="247">
        <v>44.304842719975298</v>
      </c>
      <c r="AC53" s="247">
        <v>50.751637728042191</v>
      </c>
      <c r="AD53" s="326">
        <v>183.18138888652882</v>
      </c>
      <c r="AE53" s="247">
        <v>54.059738924763685</v>
      </c>
      <c r="AF53" s="247">
        <v>59.327876666702423</v>
      </c>
      <c r="AG53" s="247">
        <v>67.581597815093474</v>
      </c>
      <c r="AH53" s="247">
        <v>74.742121952059392</v>
      </c>
      <c r="AI53" s="326">
        <v>255.71962079842933</v>
      </c>
      <c r="AJ53" s="268">
        <f t="shared" si="25"/>
        <v>70.735525664932197</v>
      </c>
      <c r="AK53" s="268">
        <f t="shared" si="25"/>
        <v>66.450758072323097</v>
      </c>
      <c r="AL53" s="268">
        <f t="shared" si="25"/>
        <v>70.387930018625724</v>
      </c>
      <c r="AM53" s="268">
        <f t="shared" si="25"/>
        <v>77.702008315419931</v>
      </c>
      <c r="AN53" s="254">
        <f t="shared" si="25"/>
        <v>285.24173157414646</v>
      </c>
      <c r="AO53" s="268">
        <f t="shared" ref="AO53:AS53" si="30">AO46*1000/AO$16</f>
        <v>74.428178953458726</v>
      </c>
      <c r="AP53" s="268">
        <f t="shared" si="30"/>
        <v>71.856757855037912</v>
      </c>
      <c r="AQ53" s="268">
        <f t="shared" si="30"/>
        <v>77.586210154939835</v>
      </c>
      <c r="AR53" s="268">
        <f t="shared" si="30"/>
        <v>85.733466797341123</v>
      </c>
      <c r="AS53" s="254">
        <f t="shared" si="30"/>
        <v>309.61235710861587</v>
      </c>
      <c r="AT53" s="268"/>
      <c r="AU53" s="254"/>
      <c r="AV53" s="254"/>
    </row>
    <row r="54" spans="2:48" ht="12" customHeight="1" x14ac:dyDescent="0.2">
      <c r="B54" s="246"/>
      <c r="C54" s="296"/>
      <c r="D54" s="297" t="s">
        <v>261</v>
      </c>
      <c r="E54" s="239" t="s">
        <v>268</v>
      </c>
      <c r="F54" s="284">
        <v>40.232367372695073</v>
      </c>
      <c r="G54" s="247">
        <v>42.991692705226889</v>
      </c>
      <c r="H54" s="247">
        <v>40.947178536037029</v>
      </c>
      <c r="I54" s="247">
        <v>46.727321688745562</v>
      </c>
      <c r="J54" s="325">
        <v>170.90687682097717</v>
      </c>
      <c r="K54" s="247">
        <v>45.244555712120963</v>
      </c>
      <c r="L54" s="247">
        <v>44.90672733725286</v>
      </c>
      <c r="M54" s="247">
        <v>49.542966009064308</v>
      </c>
      <c r="N54" s="247">
        <v>55.014744858425473</v>
      </c>
      <c r="O54" s="326">
        <v>194.72852007035323</v>
      </c>
      <c r="P54" s="247">
        <v>53.605280285105934</v>
      </c>
      <c r="Q54" s="247">
        <v>55.095812530386354</v>
      </c>
      <c r="R54" s="247">
        <v>59.977031699385975</v>
      </c>
      <c r="S54" s="247">
        <v>60.912702688286302</v>
      </c>
      <c r="T54" s="326">
        <v>229.71677137500251</v>
      </c>
      <c r="U54" s="247">
        <v>51.012359709246155</v>
      </c>
      <c r="V54" s="247">
        <v>51.826322728043763</v>
      </c>
      <c r="W54" s="247">
        <v>54.481244342626674</v>
      </c>
      <c r="X54" s="247">
        <v>55.708809285410155</v>
      </c>
      <c r="Y54" s="326">
        <v>213.0339202115</v>
      </c>
      <c r="Z54" s="247">
        <v>47.670935969635529</v>
      </c>
      <c r="AA54" s="247">
        <v>36.670069985644041</v>
      </c>
      <c r="AB54" s="247">
        <v>38.11147600978925</v>
      </c>
      <c r="AC54" s="247">
        <v>44.167457644280574</v>
      </c>
      <c r="AD54" s="326">
        <v>166.55910309807808</v>
      </c>
      <c r="AE54" s="247">
        <v>49.674817116142371</v>
      </c>
      <c r="AF54" s="247">
        <v>54.304695972585193</v>
      </c>
      <c r="AG54" s="247">
        <v>54.964940769979279</v>
      </c>
      <c r="AH54" s="247">
        <v>64.780657926962618</v>
      </c>
      <c r="AI54" s="326">
        <v>223.71015720134551</v>
      </c>
      <c r="AJ54" s="268">
        <f t="shared" si="25"/>
        <v>60.942863328306174</v>
      </c>
      <c r="AK54" s="268">
        <f t="shared" si="25"/>
        <v>58.102771619442429</v>
      </c>
      <c r="AL54" s="268">
        <f t="shared" si="25"/>
        <v>59.193799829898879</v>
      </c>
      <c r="AM54" s="268">
        <f t="shared" si="25"/>
        <v>69.752421343143666</v>
      </c>
      <c r="AN54" s="254">
        <f t="shared" si="25"/>
        <v>247.96693292300267</v>
      </c>
      <c r="AO54" s="268">
        <f t="shared" ref="AO54:AS54" si="31">AO47*1000/AO$16</f>
        <v>66.215477884975456</v>
      </c>
      <c r="AP54" s="268">
        <f t="shared" si="31"/>
        <v>64.773973855268537</v>
      </c>
      <c r="AQ54" s="268">
        <f t="shared" si="31"/>
        <v>66.301174070691488</v>
      </c>
      <c r="AR54" s="268">
        <f t="shared" si="31"/>
        <v>79.253726408186935</v>
      </c>
      <c r="AS54" s="254">
        <f t="shared" si="31"/>
        <v>276.55328252633012</v>
      </c>
      <c r="AT54" s="268"/>
      <c r="AU54" s="254"/>
      <c r="AV54" s="254"/>
    </row>
    <row r="55" spans="2:48" ht="12" customHeight="1" x14ac:dyDescent="0.2">
      <c r="B55" s="246"/>
      <c r="C55" s="296"/>
      <c r="D55" s="297" t="s">
        <v>269</v>
      </c>
      <c r="E55" s="239" t="s">
        <v>268</v>
      </c>
      <c r="F55" s="284">
        <v>1.1670682003707384</v>
      </c>
      <c r="G55" s="284">
        <v>1.2008503509350703</v>
      </c>
      <c r="H55" s="284">
        <v>2.4447115251492169</v>
      </c>
      <c r="I55" s="284">
        <v>2.2605591438778996</v>
      </c>
      <c r="J55" s="325">
        <v>7.0539785108360711</v>
      </c>
      <c r="K55" s="284">
        <v>4.1314026197365807</v>
      </c>
      <c r="L55" s="284">
        <v>3.0291913658608887</v>
      </c>
      <c r="M55" s="284">
        <v>3.4650863155608538</v>
      </c>
      <c r="N55" s="284">
        <v>-0.43174522120828213</v>
      </c>
      <c r="O55" s="325">
        <v>10.144624462348103</v>
      </c>
      <c r="P55" s="284">
        <v>0.15274040857900398</v>
      </c>
      <c r="Q55" s="284">
        <v>-2.1590570743205459</v>
      </c>
      <c r="R55" s="284">
        <v>-2.3557075162089469</v>
      </c>
      <c r="S55" s="284">
        <v>-6.490575278764612</v>
      </c>
      <c r="T55" s="325">
        <v>-11.124040364421644</v>
      </c>
      <c r="U55" s="284">
        <v>-0.12375837135305283</v>
      </c>
      <c r="V55" s="284">
        <v>-2.3936410233884593</v>
      </c>
      <c r="W55" s="284">
        <v>-8.2531930677473442E-2</v>
      </c>
      <c r="X55" s="284">
        <v>-2.3714136497183023</v>
      </c>
      <c r="Y55" s="325">
        <v>-4.9768657119939714</v>
      </c>
      <c r="Z55" s="284">
        <v>2.0608741000712953</v>
      </c>
      <c r="AA55" s="284">
        <v>1.7939522476910807</v>
      </c>
      <c r="AB55" s="284">
        <v>6.193366710186047</v>
      </c>
      <c r="AC55" s="284">
        <v>6.5841800837616162</v>
      </c>
      <c r="AD55" s="325">
        <v>16.622285788450721</v>
      </c>
      <c r="AE55" s="284">
        <v>4.3849218086213142</v>
      </c>
      <c r="AF55" s="284">
        <v>5.0231806941172348</v>
      </c>
      <c r="AG55" s="284">
        <v>12.616657045114192</v>
      </c>
      <c r="AH55" s="284">
        <v>9.9614640250967721</v>
      </c>
      <c r="AI55" s="325">
        <v>32.00946359708383</v>
      </c>
      <c r="AJ55" s="268">
        <f t="shared" ref="AJ55:AN55" si="32">AJ53-AJ54</f>
        <v>9.792662336626023</v>
      </c>
      <c r="AK55" s="268">
        <f t="shared" si="32"/>
        <v>8.3479864528806687</v>
      </c>
      <c r="AL55" s="268">
        <f t="shared" si="32"/>
        <v>11.194130188726845</v>
      </c>
      <c r="AM55" s="268">
        <f t="shared" si="32"/>
        <v>7.9495869722762649</v>
      </c>
      <c r="AN55" s="254">
        <f t="shared" si="32"/>
        <v>37.274798651143783</v>
      </c>
      <c r="AO55" s="268">
        <f t="shared" ref="AO55:AS55" si="33">AO53-AO54</f>
        <v>8.2127010684832698</v>
      </c>
      <c r="AP55" s="268">
        <f t="shared" si="33"/>
        <v>7.0827839997693758</v>
      </c>
      <c r="AQ55" s="268">
        <f t="shared" si="33"/>
        <v>11.285036084248347</v>
      </c>
      <c r="AR55" s="268">
        <f t="shared" si="33"/>
        <v>6.4797403891541876</v>
      </c>
      <c r="AS55" s="254">
        <f t="shared" si="33"/>
        <v>33.059074582285746</v>
      </c>
      <c r="AT55" s="268"/>
      <c r="AU55" s="254"/>
      <c r="AV55" s="254"/>
    </row>
    <row r="56" spans="2:48" ht="12" customHeight="1" x14ac:dyDescent="0.2">
      <c r="B56" s="246"/>
      <c r="C56" s="296"/>
      <c r="D56" s="297"/>
      <c r="E56" s="239"/>
      <c r="F56" s="327"/>
      <c r="G56" s="298"/>
      <c r="H56" s="298"/>
      <c r="I56" s="285"/>
      <c r="J56" s="328"/>
      <c r="K56" s="327"/>
      <c r="L56" s="327"/>
      <c r="M56" s="298"/>
      <c r="N56" s="312"/>
      <c r="O56" s="329"/>
      <c r="P56" s="330"/>
      <c r="Q56" s="312"/>
      <c r="R56" s="298"/>
      <c r="S56" s="285"/>
      <c r="T56" s="331"/>
      <c r="U56" s="328"/>
      <c r="V56" s="328"/>
      <c r="W56" s="328"/>
      <c r="X56" s="328"/>
      <c r="Y56" s="328"/>
      <c r="Z56" s="328"/>
      <c r="AA56" s="328"/>
      <c r="AB56" s="328"/>
      <c r="AC56" s="328"/>
      <c r="AD56" s="328"/>
      <c r="AE56" s="328"/>
      <c r="AF56" s="328"/>
      <c r="AG56" s="328"/>
      <c r="AH56" s="328"/>
      <c r="AI56" s="328"/>
      <c r="AJ56" s="328"/>
      <c r="AK56" s="328"/>
      <c r="AL56" s="328"/>
      <c r="AM56" s="328"/>
      <c r="AN56" s="328"/>
      <c r="AO56" s="328"/>
      <c r="AP56" s="328"/>
      <c r="AQ56" s="328"/>
      <c r="AR56" s="328"/>
      <c r="AS56" s="328"/>
      <c r="AT56" s="328"/>
      <c r="AU56" s="328"/>
      <c r="AV56" s="332"/>
    </row>
    <row r="57" spans="2:48" ht="12" customHeight="1" x14ac:dyDescent="0.2">
      <c r="B57" s="246">
        <v>2</v>
      </c>
      <c r="C57" s="263" t="s">
        <v>270</v>
      </c>
      <c r="D57" s="245"/>
      <c r="E57" s="239" t="s">
        <v>271</v>
      </c>
      <c r="F57" s="284">
        <v>32.841151612663488</v>
      </c>
      <c r="G57" s="285">
        <v>32.071756518823371</v>
      </c>
      <c r="H57" s="285">
        <v>31.866581978338427</v>
      </c>
      <c r="I57" s="285">
        <v>33.536668331649395</v>
      </c>
      <c r="J57" s="325">
        <v>32.577731496603064</v>
      </c>
      <c r="K57" s="284">
        <v>31.532996837724031</v>
      </c>
      <c r="L57" s="284">
        <v>31.355633084814855</v>
      </c>
      <c r="M57" s="285">
        <v>31.845273804579392</v>
      </c>
      <c r="N57" s="285">
        <v>33.834072923158132</v>
      </c>
      <c r="O57" s="286">
        <v>32.160638864264413</v>
      </c>
      <c r="P57" s="285">
        <v>32.070410137072791</v>
      </c>
      <c r="Q57" s="285">
        <v>31.102960323061694</v>
      </c>
      <c r="R57" s="285">
        <v>32.05064727368935</v>
      </c>
      <c r="S57" s="285">
        <v>33.88102277153699</v>
      </c>
      <c r="T57" s="288">
        <v>32.288497089569098</v>
      </c>
      <c r="U57" s="285">
        <v>32.15556418659002</v>
      </c>
      <c r="V57" s="285">
        <v>31.10110641768431</v>
      </c>
      <c r="W57" s="285">
        <v>32.250365637910406</v>
      </c>
      <c r="X57" s="285">
        <v>33.853532920404092</v>
      </c>
      <c r="Y57" s="288">
        <v>32.346884551854629</v>
      </c>
      <c r="Z57" s="285">
        <v>31.855855268057287</v>
      </c>
      <c r="AA57" s="285">
        <v>30.60634594455891</v>
      </c>
      <c r="AB57" s="285">
        <v>31.496991470307073</v>
      </c>
      <c r="AC57" s="285">
        <v>32.853130232978671</v>
      </c>
      <c r="AD57" s="288">
        <v>31.720716003278916</v>
      </c>
      <c r="AE57" s="285">
        <v>31.972261039038674</v>
      </c>
      <c r="AF57" s="285">
        <v>29.853945581312715</v>
      </c>
      <c r="AG57" s="285">
        <v>30.436709995058454</v>
      </c>
      <c r="AH57" s="285">
        <v>31.011705897341805</v>
      </c>
      <c r="AI57" s="288">
        <v>30.80501371565914</v>
      </c>
      <c r="AJ57" s="298">
        <f t="shared" ref="AJ57:AN57" si="34">AJ45*100/AJ42</f>
        <v>30.136115591798401</v>
      </c>
      <c r="AK57" s="298">
        <f t="shared" si="34"/>
        <v>28.807759842862595</v>
      </c>
      <c r="AL57" s="298">
        <f t="shared" si="34"/>
        <v>30.061711676132916</v>
      </c>
      <c r="AM57" s="298">
        <f t="shared" si="34"/>
        <v>31.19149300124953</v>
      </c>
      <c r="AN57" s="294">
        <f t="shared" si="34"/>
        <v>30.056110438091476</v>
      </c>
      <c r="AO57" s="298">
        <f t="shared" ref="AO57:AS57" si="35">AO45*100/AO42</f>
        <v>30.95201783779919</v>
      </c>
      <c r="AP57" s="298">
        <f t="shared" si="35"/>
        <v>29.562275887767793</v>
      </c>
      <c r="AQ57" s="298">
        <f t="shared" si="35"/>
        <v>30.888083728036225</v>
      </c>
      <c r="AR57" s="298">
        <f t="shared" si="35"/>
        <v>31.829873061151439</v>
      </c>
      <c r="AS57" s="294">
        <f t="shared" si="35"/>
        <v>30.814579321616534</v>
      </c>
      <c r="AT57" s="298"/>
      <c r="AU57" s="294"/>
      <c r="AV57" s="294"/>
    </row>
    <row r="58" spans="2:48" ht="12" customHeight="1" x14ac:dyDescent="0.2">
      <c r="B58" s="246"/>
      <c r="C58" s="263"/>
      <c r="D58" s="245"/>
      <c r="E58" s="239"/>
      <c r="F58" s="333"/>
      <c r="G58" s="333"/>
      <c r="H58" s="333"/>
      <c r="I58" s="333"/>
      <c r="J58" s="286"/>
      <c r="K58" s="285"/>
      <c r="L58" s="285"/>
      <c r="M58" s="285"/>
      <c r="N58" s="285"/>
      <c r="O58" s="286"/>
      <c r="P58" s="285"/>
      <c r="Q58" s="285"/>
      <c r="R58" s="285"/>
      <c r="S58" s="285"/>
      <c r="T58" s="288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294"/>
      <c r="AF58" s="294"/>
      <c r="AG58" s="294"/>
      <c r="AH58" s="294"/>
      <c r="AI58" s="294"/>
      <c r="AJ58" s="294"/>
      <c r="AK58" s="294"/>
      <c r="AL58" s="294"/>
      <c r="AM58" s="294"/>
      <c r="AN58" s="294"/>
      <c r="AO58" s="294"/>
      <c r="AP58" s="294"/>
      <c r="AQ58" s="294"/>
      <c r="AR58" s="294"/>
      <c r="AS58" s="294"/>
      <c r="AT58" s="294"/>
      <c r="AU58" s="294"/>
      <c r="AV58" s="294"/>
    </row>
    <row r="59" spans="2:48" s="285" customFormat="1" ht="12" customHeight="1" x14ac:dyDescent="0.2">
      <c r="B59" s="246">
        <v>3</v>
      </c>
      <c r="C59" s="247" t="s">
        <v>272</v>
      </c>
      <c r="D59" s="247"/>
      <c r="E59" s="279" t="s">
        <v>239</v>
      </c>
      <c r="F59" s="285">
        <v>4.44800810263337</v>
      </c>
      <c r="G59" s="285">
        <v>3.45430331280172</v>
      </c>
      <c r="H59" s="285">
        <v>3.0738883866195499</v>
      </c>
      <c r="I59" s="285">
        <v>3.0246361492804299</v>
      </c>
      <c r="J59" s="286">
        <v>3.0246361492804299</v>
      </c>
      <c r="K59" s="285">
        <v>3.6120999999999999</v>
      </c>
      <c r="L59" s="285">
        <v>4.3689</v>
      </c>
      <c r="M59" s="285">
        <v>3.7238000000000002</v>
      </c>
      <c r="N59" s="285">
        <v>3.6067</v>
      </c>
      <c r="O59" s="286">
        <v>3.6067</v>
      </c>
      <c r="P59" s="285">
        <v>3.4003999999999999</v>
      </c>
      <c r="Q59" s="285">
        <v>3.1221000000000001</v>
      </c>
      <c r="R59" s="285">
        <v>2.8828999999999998</v>
      </c>
      <c r="S59" s="287">
        <v>3.1307</v>
      </c>
      <c r="T59" s="288">
        <v>3.1307</v>
      </c>
      <c r="U59" s="285">
        <v>2.4815</v>
      </c>
      <c r="V59" s="285">
        <v>3.2816999999999998</v>
      </c>
      <c r="W59" s="285">
        <v>3.3923000000000001</v>
      </c>
      <c r="X59" s="287">
        <v>2.7181000000000002</v>
      </c>
      <c r="Y59" s="288">
        <v>2.7181000000000002</v>
      </c>
      <c r="Z59" s="285">
        <v>2.9594</v>
      </c>
      <c r="AA59" s="285">
        <v>1.9603999999999999</v>
      </c>
      <c r="AB59" s="285">
        <v>1.4218999999999999</v>
      </c>
      <c r="AC59" s="287">
        <v>1.6838</v>
      </c>
      <c r="AD59" s="288">
        <v>1.6838</v>
      </c>
      <c r="AE59" s="287">
        <v>1.37</v>
      </c>
      <c r="AF59" s="287">
        <v>1.3299000000000001</v>
      </c>
      <c r="AG59" s="287">
        <v>1.6</v>
      </c>
      <c r="AH59" s="287">
        <v>1.87</v>
      </c>
      <c r="AI59" s="288">
        <v>1.87</v>
      </c>
      <c r="AJ59" s="291">
        <f>'Copas Tabel'!BC35</f>
        <v>2.2999999999999998</v>
      </c>
      <c r="AK59" s="291">
        <f>'Copas Tabel'!BD35</f>
        <v>3.29</v>
      </c>
      <c r="AL59" s="291">
        <f>'Copas Tabel'!BE35</f>
        <v>3.5573969491183335</v>
      </c>
      <c r="AM59" s="291">
        <f>'Copas Tabel'!BF35</f>
        <v>3.3240684360088397</v>
      </c>
      <c r="AN59" s="293">
        <f>'Copas Tabel'!BG35</f>
        <v>3.3240684360088397</v>
      </c>
      <c r="AO59" s="291">
        <f>'Copas Tabel'!BH35</f>
        <v>3.61505275946211</v>
      </c>
      <c r="AP59" s="291">
        <f>'Copas Tabel'!BI35</f>
        <v>3.6392216170335967</v>
      </c>
      <c r="AQ59" s="291">
        <f>'Copas Tabel'!BJ35</f>
        <v>3.5565976652164148</v>
      </c>
      <c r="AR59" s="291">
        <f>'Copas Tabel'!BK35</f>
        <v>3.492340268872169</v>
      </c>
      <c r="AS59" s="293">
        <f>'Copas Tabel'!BL35</f>
        <v>3.492340268872169</v>
      </c>
      <c r="AT59" s="294"/>
      <c r="AU59" s="294"/>
      <c r="AV59" s="294"/>
    </row>
    <row r="60" spans="2:48" s="337" customFormat="1" ht="12" customHeight="1" x14ac:dyDescent="0.2">
      <c r="B60" s="334"/>
      <c r="C60" s="335" t="s">
        <v>273</v>
      </c>
      <c r="D60" s="336"/>
      <c r="E60" s="279" t="s">
        <v>239</v>
      </c>
      <c r="F60" s="285">
        <v>3.4969379604153601</v>
      </c>
      <c r="G60" s="285">
        <v>3.4892942109437</v>
      </c>
      <c r="H60" s="285">
        <v>3.2095329216317001</v>
      </c>
      <c r="I60" s="285">
        <v>3.0688105117565501</v>
      </c>
      <c r="J60" s="286">
        <v>3.0688105117565501</v>
      </c>
      <c r="K60" s="285">
        <v>3.3016000000000001</v>
      </c>
      <c r="L60" s="285">
        <v>3.1333000000000002</v>
      </c>
      <c r="M60" s="285">
        <v>3.0002</v>
      </c>
      <c r="N60" s="285">
        <v>2.9523000000000001</v>
      </c>
      <c r="O60" s="286">
        <v>2.9523000000000001</v>
      </c>
      <c r="P60" s="285">
        <v>2.6730999999999998</v>
      </c>
      <c r="Q60" s="285">
        <v>2.7242999999999999</v>
      </c>
      <c r="R60" s="285">
        <v>2.8227000000000002</v>
      </c>
      <c r="S60" s="287">
        <v>3.0712999999999999</v>
      </c>
      <c r="T60" s="288">
        <v>3.0712999999999999</v>
      </c>
      <c r="U60" s="285">
        <v>3.032</v>
      </c>
      <c r="V60" s="285">
        <v>3.2549000000000001</v>
      </c>
      <c r="W60" s="285">
        <v>3.3182</v>
      </c>
      <c r="X60" s="287">
        <v>3.0192000000000001</v>
      </c>
      <c r="Y60" s="288">
        <v>3.0192000000000001</v>
      </c>
      <c r="Z60" s="285">
        <v>2.8727999999999998</v>
      </c>
      <c r="AA60" s="285">
        <v>2.2555000000000001</v>
      </c>
      <c r="AB60" s="285">
        <v>1.8581000000000001</v>
      </c>
      <c r="AC60" s="287">
        <v>1.6014999999999999</v>
      </c>
      <c r="AD60" s="288">
        <v>1.6014999999999999</v>
      </c>
      <c r="AE60" s="287">
        <v>1.21</v>
      </c>
      <c r="AF60" s="287">
        <v>1.4899</v>
      </c>
      <c r="AG60" s="287">
        <v>1.3</v>
      </c>
      <c r="AH60" s="287">
        <v>1.56</v>
      </c>
      <c r="AI60" s="288">
        <v>1.56</v>
      </c>
      <c r="AJ60" s="291">
        <f>'Copas Tabel'!BC36</f>
        <v>2.23</v>
      </c>
      <c r="AK60" s="291">
        <f>'Copas Tabel'!BD36</f>
        <v>2.83</v>
      </c>
      <c r="AL60" s="291">
        <f>'Copas Tabel'!BE36</f>
        <v>3.2612248772288002</v>
      </c>
      <c r="AM60" s="291">
        <f>'Copas Tabel'!BF36</f>
        <v>3.3117113479187004</v>
      </c>
      <c r="AN60" s="293">
        <f>'Copas Tabel'!BG36</f>
        <v>3.3117113479187004</v>
      </c>
      <c r="AO60" s="291">
        <f>'Copas Tabel'!BH36</f>
        <v>3.7249920453280359</v>
      </c>
      <c r="AP60" s="291">
        <f>'Copas Tabel'!BI36</f>
        <v>3.767578350081358</v>
      </c>
      <c r="AQ60" s="291">
        <f>'Copas Tabel'!BJ36</f>
        <v>3.678779091099603</v>
      </c>
      <c r="AR60" s="291">
        <f>'Copas Tabel'!BK36</f>
        <v>3.6330240875412403</v>
      </c>
      <c r="AS60" s="293">
        <f>'Copas Tabel'!BL36</f>
        <v>3.6330240875412403</v>
      </c>
      <c r="AT60" s="294"/>
      <c r="AU60" s="294"/>
      <c r="AV60" s="294"/>
    </row>
    <row r="61" spans="2:48" ht="12" customHeight="1" x14ac:dyDescent="0.2">
      <c r="C61" s="339" t="s">
        <v>274</v>
      </c>
      <c r="E61" s="279" t="s">
        <v>239</v>
      </c>
      <c r="F61" s="285">
        <v>2.7649080854879902</v>
      </c>
      <c r="G61" s="285">
        <v>-0.502878798921369</v>
      </c>
      <c r="H61" s="285">
        <v>-0.37596703058347902</v>
      </c>
      <c r="I61" s="285">
        <v>0.20740952653413</v>
      </c>
      <c r="J61" s="286">
        <v>0.20740952653413</v>
      </c>
      <c r="K61" s="285">
        <v>5.4973000000000001</v>
      </c>
      <c r="L61" s="285">
        <v>10.6358</v>
      </c>
      <c r="M61" s="285">
        <v>9.3185000000000002</v>
      </c>
      <c r="N61" s="285">
        <v>8.7003000000000004</v>
      </c>
      <c r="O61" s="286">
        <v>8.7003000000000004</v>
      </c>
      <c r="P61" s="285">
        <v>5.1074999999999999</v>
      </c>
      <c r="Q61" s="285">
        <v>2.88</v>
      </c>
      <c r="R61" s="285">
        <v>2.3965999999999998</v>
      </c>
      <c r="S61" s="287">
        <v>3.3618000000000001</v>
      </c>
      <c r="T61" s="288">
        <v>3.3618000000000001</v>
      </c>
      <c r="U61" s="285">
        <v>3.2526999999999999</v>
      </c>
      <c r="V61" s="285">
        <v>1.8855999999999999</v>
      </c>
      <c r="W61" s="285">
        <v>1.8802000000000001</v>
      </c>
      <c r="X61" s="287">
        <v>0.50819999999999999</v>
      </c>
      <c r="Y61" s="288">
        <v>0.50819999999999999</v>
      </c>
      <c r="Z61" s="285">
        <v>0.15609999999999999</v>
      </c>
      <c r="AA61" s="285">
        <v>0.52490000000000003</v>
      </c>
      <c r="AB61" s="285">
        <v>0.63429999999999997</v>
      </c>
      <c r="AC61" s="287">
        <v>0.25190000000000001</v>
      </c>
      <c r="AD61" s="288">
        <v>0.25190000000000001</v>
      </c>
      <c r="AE61" s="287">
        <v>0.88</v>
      </c>
      <c r="AF61" s="287">
        <v>0.49</v>
      </c>
      <c r="AG61" s="287">
        <v>0.99</v>
      </c>
      <c r="AH61" s="287">
        <v>1.79</v>
      </c>
      <c r="AI61" s="288">
        <v>1.79</v>
      </c>
      <c r="AJ61" s="291">
        <f>'Copas Tabel'!BC37</f>
        <v>2.38</v>
      </c>
      <c r="AK61" s="291">
        <f>'Copas Tabel'!BD37</f>
        <v>3.25</v>
      </c>
      <c r="AL61" s="291">
        <f>'Copas Tabel'!BE37</f>
        <v>3.25</v>
      </c>
      <c r="AM61" s="291">
        <f>'Copas Tabel'!BF37</f>
        <v>3.13</v>
      </c>
      <c r="AN61" s="293">
        <f>'Copas Tabel'!BG37</f>
        <v>3.13</v>
      </c>
      <c r="AO61" s="291">
        <f>'Copas Tabel'!BH37</f>
        <v>2.93</v>
      </c>
      <c r="AP61" s="291">
        <f>'Copas Tabel'!BI37</f>
        <v>2.4900000000000002</v>
      </c>
      <c r="AQ61" s="291">
        <f>'Copas Tabel'!BJ37</f>
        <v>2.64</v>
      </c>
      <c r="AR61" s="291">
        <f>'Copas Tabel'!BK37</f>
        <v>3.1</v>
      </c>
      <c r="AS61" s="293">
        <f>'Copas Tabel'!BL37</f>
        <v>3.1</v>
      </c>
      <c r="AT61" s="294"/>
      <c r="AU61" s="294"/>
      <c r="AV61" s="294"/>
    </row>
    <row r="62" spans="2:48" ht="12" customHeight="1" x14ac:dyDescent="0.2">
      <c r="B62" s="340"/>
      <c r="C62" s="335" t="s">
        <v>275</v>
      </c>
      <c r="E62" s="279" t="s">
        <v>239</v>
      </c>
      <c r="F62" s="285">
        <v>9.5871852087982194</v>
      </c>
      <c r="G62" s="285">
        <v>8.1211554932648102</v>
      </c>
      <c r="H62" s="285">
        <v>6.5076087787718997</v>
      </c>
      <c r="I62" s="285">
        <v>5.9239940387481198</v>
      </c>
      <c r="J62" s="286">
        <v>5.9239940387481198</v>
      </c>
      <c r="K62" s="285">
        <v>2.887</v>
      </c>
      <c r="L62" s="285">
        <v>2.1749000000000001</v>
      </c>
      <c r="M62" s="285">
        <v>0.4667</v>
      </c>
      <c r="N62" s="285">
        <v>0.71050000000000002</v>
      </c>
      <c r="O62" s="286">
        <v>0.71050000000000002</v>
      </c>
      <c r="P62" s="285">
        <v>4.0571000000000002</v>
      </c>
      <c r="Q62" s="285">
        <v>4.5953999999999997</v>
      </c>
      <c r="R62" s="285">
        <v>3.7517999999999998</v>
      </c>
      <c r="S62" s="287">
        <v>3.3877999999999999</v>
      </c>
      <c r="T62" s="288">
        <v>3.3877999999999999</v>
      </c>
      <c r="U62" s="285">
        <v>0.16309999999999999</v>
      </c>
      <c r="V62" s="285">
        <v>4.9123999999999999</v>
      </c>
      <c r="W62" s="285">
        <v>5.4897</v>
      </c>
      <c r="X62" s="287">
        <v>4.3037000000000001</v>
      </c>
      <c r="Y62" s="288">
        <v>4.3037000000000001</v>
      </c>
      <c r="Z62" s="285">
        <v>6.4762000000000004</v>
      </c>
      <c r="AA62" s="285">
        <v>2.3176999999999999</v>
      </c>
      <c r="AB62" s="285">
        <v>0.54669999999999996</v>
      </c>
      <c r="AC62" s="287">
        <v>3.6212</v>
      </c>
      <c r="AD62" s="288">
        <v>3.6212</v>
      </c>
      <c r="AE62" s="287">
        <v>2.4900000000000002</v>
      </c>
      <c r="AF62" s="287">
        <v>1.6</v>
      </c>
      <c r="AG62" s="287">
        <v>3.51</v>
      </c>
      <c r="AH62" s="287">
        <v>3.2</v>
      </c>
      <c r="AI62" s="288">
        <v>3.2</v>
      </c>
      <c r="AJ62" s="291">
        <f>'Copas Tabel'!BC38</f>
        <v>2.48</v>
      </c>
      <c r="AK62" s="291">
        <f>'Copas Tabel'!BD38</f>
        <v>5.15</v>
      </c>
      <c r="AL62" s="291">
        <f>'Copas Tabel'!BE38</f>
        <v>5.03</v>
      </c>
      <c r="AM62" s="291">
        <f>'Copas Tabel'!BF38</f>
        <v>3.66</v>
      </c>
      <c r="AN62" s="293">
        <f>'Copas Tabel'!BG38</f>
        <v>3.66</v>
      </c>
      <c r="AO62" s="291">
        <f>'Copas Tabel'!BH38</f>
        <v>3.91</v>
      </c>
      <c r="AP62" s="291">
        <f>'Copas Tabel'!BI38</f>
        <v>4.3600000000000003</v>
      </c>
      <c r="AQ62" s="291">
        <f>'Copas Tabel'!BJ38</f>
        <v>4.04</v>
      </c>
      <c r="AR62" s="291">
        <f>'Copas Tabel'!BK38</f>
        <v>3.36</v>
      </c>
      <c r="AS62" s="293">
        <f>'Copas Tabel'!BL38</f>
        <v>3.36</v>
      </c>
      <c r="AT62" s="294"/>
      <c r="AU62" s="294"/>
      <c r="AV62" s="294"/>
    </row>
    <row r="63" spans="2:48" ht="12" customHeight="1" x14ac:dyDescent="0.2">
      <c r="B63" s="340"/>
      <c r="C63" s="335"/>
      <c r="E63" s="279"/>
      <c r="F63" s="285"/>
      <c r="G63" s="285"/>
      <c r="H63" s="285"/>
      <c r="I63" s="285"/>
      <c r="J63" s="286"/>
      <c r="K63" s="285"/>
      <c r="L63" s="285"/>
      <c r="M63" s="285"/>
      <c r="N63" s="285"/>
      <c r="O63" s="286"/>
      <c r="P63" s="285"/>
      <c r="Q63" s="285"/>
      <c r="R63" s="285"/>
      <c r="S63" s="287"/>
      <c r="T63" s="288"/>
      <c r="U63" s="285"/>
      <c r="V63" s="285"/>
      <c r="W63" s="285"/>
      <c r="X63" s="287"/>
      <c r="Y63" s="288"/>
      <c r="Z63" s="285"/>
      <c r="AA63" s="285"/>
      <c r="AB63" s="285"/>
      <c r="AC63" s="287"/>
      <c r="AD63" s="288"/>
      <c r="AE63" s="287"/>
      <c r="AF63" s="298"/>
      <c r="AG63" s="298"/>
      <c r="AH63" s="298"/>
      <c r="AI63" s="294"/>
      <c r="AJ63" s="298"/>
      <c r="AK63" s="298"/>
      <c r="AL63" s="298"/>
      <c r="AM63" s="298"/>
      <c r="AN63" s="294"/>
      <c r="AO63" s="294"/>
      <c r="AP63" s="294"/>
      <c r="AQ63" s="294"/>
    </row>
    <row r="64" spans="2:48" ht="12" customHeight="1" x14ac:dyDescent="0.2"/>
    <row r="65" spans="4:44" ht="12" customHeight="1" x14ac:dyDescent="0.2">
      <c r="D65" s="341"/>
      <c r="E65" s="239"/>
      <c r="P65" s="218"/>
      <c r="Q65" s="218"/>
    </row>
    <row r="66" spans="4:44" ht="12" customHeight="1" x14ac:dyDescent="0.25">
      <c r="D66" s="341"/>
      <c r="E66" s="239"/>
      <c r="F66"/>
      <c r="G66"/>
      <c r="H66"/>
      <c r="I66"/>
      <c r="J66"/>
      <c r="P66" s="287"/>
      <c r="Q66" s="287"/>
      <c r="R66" s="342"/>
      <c r="S66" s="285"/>
      <c r="AF66" s="353" t="s">
        <v>277</v>
      </c>
      <c r="AI66" s="350"/>
      <c r="AJ66" s="350"/>
      <c r="AK66" s="350"/>
      <c r="AL66" s="350"/>
      <c r="AM66" s="350"/>
      <c r="AN66" s="350"/>
      <c r="AO66" s="350"/>
      <c r="AP66" s="350"/>
      <c r="AQ66" s="350"/>
      <c r="AR66" s="350"/>
    </row>
    <row r="67" spans="4:44" ht="12" customHeight="1" x14ac:dyDescent="0.25">
      <c r="D67" s="341"/>
      <c r="E67" s="239"/>
      <c r="F67"/>
      <c r="G67"/>
      <c r="H67"/>
      <c r="I67"/>
      <c r="J67"/>
      <c r="P67" s="287"/>
      <c r="Q67" s="287"/>
      <c r="R67" s="342"/>
      <c r="S67" s="285"/>
      <c r="AI67" s="354"/>
      <c r="AJ67" s="354" t="s">
        <v>97</v>
      </c>
      <c r="AK67" s="354" t="s">
        <v>98</v>
      </c>
      <c r="AL67" s="354" t="s">
        <v>99</v>
      </c>
      <c r="AM67" s="354" t="s">
        <v>100</v>
      </c>
      <c r="AN67" s="354"/>
      <c r="AO67" s="354" t="s">
        <v>302</v>
      </c>
      <c r="AP67" s="354" t="s">
        <v>303</v>
      </c>
      <c r="AQ67" s="354" t="s">
        <v>304</v>
      </c>
      <c r="AR67" s="354" t="s">
        <v>305</v>
      </c>
    </row>
    <row r="68" spans="4:44" ht="12" customHeight="1" x14ac:dyDescent="0.25">
      <c r="D68" s="341"/>
      <c r="E68" s="239"/>
      <c r="F68"/>
      <c r="G68"/>
      <c r="H68"/>
      <c r="I68"/>
      <c r="J68"/>
      <c r="P68" s="287"/>
      <c r="Q68" s="287"/>
      <c r="R68" s="342"/>
      <c r="S68" s="285"/>
      <c r="AE68" s="344"/>
      <c r="AG68" s="344"/>
      <c r="AH68" s="344"/>
      <c r="AI68" s="351" t="s">
        <v>278</v>
      </c>
      <c r="AN68" s="351" t="s">
        <v>278</v>
      </c>
    </row>
    <row r="69" spans="4:44" ht="12" customHeight="1" x14ac:dyDescent="0.25">
      <c r="F69"/>
      <c r="G69"/>
      <c r="H69"/>
      <c r="I69"/>
      <c r="J69"/>
      <c r="P69" s="287"/>
      <c r="Q69" s="287"/>
      <c r="R69" s="342"/>
      <c r="S69" s="285"/>
      <c r="U69"/>
      <c r="V69"/>
      <c r="W69"/>
      <c r="X69"/>
      <c r="AE69" s="285"/>
      <c r="AF69" s="295" t="s">
        <v>282</v>
      </c>
      <c r="AG69" s="285"/>
      <c r="AH69" s="285"/>
      <c r="AI69" s="352">
        <v>-3.25</v>
      </c>
      <c r="AJ69" s="355">
        <v>160.92920000000001</v>
      </c>
      <c r="AK69" s="355">
        <v>161.93690000000001</v>
      </c>
      <c r="AL69" s="355">
        <v>162.0061</v>
      </c>
      <c r="AM69" s="355">
        <v>161.8699</v>
      </c>
      <c r="AN69" s="352">
        <v>-2.5499999999999998</v>
      </c>
      <c r="AO69" s="355">
        <v>164.74520000000001</v>
      </c>
      <c r="AP69" s="355">
        <v>166.36689999999999</v>
      </c>
      <c r="AQ69" s="355">
        <v>166.3811</v>
      </c>
      <c r="AR69" s="355">
        <v>165.75</v>
      </c>
    </row>
    <row r="70" spans="4:44" ht="12" customHeight="1" x14ac:dyDescent="0.25">
      <c r="P70" s="287"/>
      <c r="Q70" s="287"/>
      <c r="R70" s="342"/>
      <c r="S70" s="285"/>
      <c r="U70"/>
      <c r="V70"/>
      <c r="W70"/>
      <c r="X70"/>
      <c r="AE70" s="343"/>
      <c r="AF70" s="295" t="s">
        <v>283</v>
      </c>
      <c r="AG70" s="343"/>
      <c r="AI70" s="352">
        <v>0.9</v>
      </c>
      <c r="AJ70" s="355">
        <v>160.77690000000001</v>
      </c>
      <c r="AK70" s="355">
        <v>163.2457</v>
      </c>
      <c r="AL70" s="355">
        <v>162.98689999999999</v>
      </c>
      <c r="AM70" s="355">
        <v>161.2938</v>
      </c>
      <c r="AN70" s="352">
        <v>1.6</v>
      </c>
      <c r="AO70" s="355">
        <v>165.24619999999999</v>
      </c>
      <c r="AP70" s="355">
        <v>167.9665</v>
      </c>
      <c r="AQ70" s="355">
        <v>167.7056</v>
      </c>
      <c r="AR70" s="355">
        <v>165.96709999999999</v>
      </c>
    </row>
    <row r="71" spans="4:44" ht="12" customHeight="1" x14ac:dyDescent="0.25">
      <c r="Q71" s="287"/>
      <c r="U71"/>
      <c r="V71"/>
      <c r="W71"/>
      <c r="X71"/>
      <c r="AE71" s="343"/>
      <c r="AF71" s="295" t="s">
        <v>284</v>
      </c>
      <c r="AG71" s="343"/>
      <c r="AI71" s="352">
        <v>-21.297910369098084</v>
      </c>
      <c r="AJ71" s="355">
        <v>178.8528</v>
      </c>
      <c r="AK71" s="355">
        <v>182.83320000000001</v>
      </c>
      <c r="AL71" s="355">
        <v>182.90309999999999</v>
      </c>
      <c r="AM71" s="355">
        <v>180.87629999999999</v>
      </c>
      <c r="AN71" s="352">
        <v>-21.212530526163032</v>
      </c>
      <c r="AO71" s="355">
        <v>186.83629999999999</v>
      </c>
      <c r="AP71" s="355">
        <v>191.03960000000001</v>
      </c>
      <c r="AQ71" s="355">
        <v>190.9314</v>
      </c>
      <c r="AR71" s="355">
        <v>188.65899999999999</v>
      </c>
    </row>
    <row r="72" spans="4:44" ht="12" customHeight="1" x14ac:dyDescent="0.25">
      <c r="U72"/>
      <c r="V72"/>
      <c r="W72"/>
      <c r="X72"/>
      <c r="AD72" s="346"/>
      <c r="AE72" s="343"/>
      <c r="AF72" s="295" t="s">
        <v>285</v>
      </c>
      <c r="AG72" s="343"/>
      <c r="AI72" s="352">
        <v>-6.25</v>
      </c>
      <c r="AJ72" s="355">
        <v>152.76779999999999</v>
      </c>
      <c r="AK72" s="355">
        <v>155.44300000000001</v>
      </c>
      <c r="AL72" s="355">
        <v>155.6395</v>
      </c>
      <c r="AM72" s="355">
        <v>154.47800000000001</v>
      </c>
      <c r="AN72" s="352">
        <v>-7.05</v>
      </c>
      <c r="AO72" s="355">
        <v>158.239</v>
      </c>
      <c r="AP72" s="355">
        <v>160.905</v>
      </c>
      <c r="AQ72" s="355">
        <v>160.9092</v>
      </c>
      <c r="AR72" s="355">
        <v>159.5531</v>
      </c>
    </row>
    <row r="73" spans="4:44" ht="12" customHeight="1" x14ac:dyDescent="0.25">
      <c r="F73"/>
      <c r="G73"/>
      <c r="H73"/>
      <c r="I73"/>
      <c r="J73"/>
      <c r="P73" s="287"/>
      <c r="Q73" s="287"/>
      <c r="R73" s="342"/>
      <c r="S73" s="285"/>
      <c r="U73"/>
      <c r="V73"/>
      <c r="W73"/>
      <c r="X73"/>
      <c r="AD73" s="346"/>
      <c r="AE73" s="343"/>
      <c r="AF73" s="295" t="s">
        <v>280</v>
      </c>
      <c r="AG73" s="343"/>
      <c r="AI73" s="352">
        <v>-7.8</v>
      </c>
      <c r="AJ73" s="355">
        <v>155.10300000000001</v>
      </c>
      <c r="AK73" s="355">
        <v>152.98939999999999</v>
      </c>
      <c r="AL73" s="355">
        <v>152.20779999999999</v>
      </c>
      <c r="AM73" s="355">
        <v>153.06870000000001</v>
      </c>
      <c r="AN73" s="352">
        <v>-2.8</v>
      </c>
      <c r="AO73" s="355">
        <v>152.99889999999999</v>
      </c>
      <c r="AP73" s="355">
        <v>151.50540000000001</v>
      </c>
      <c r="AQ73" s="355">
        <v>151.71940000000001</v>
      </c>
      <c r="AR73" s="355">
        <v>153.40440000000001</v>
      </c>
    </row>
    <row r="74" spans="4:44" ht="12" customHeight="1" x14ac:dyDescent="0.25">
      <c r="F74"/>
      <c r="G74"/>
      <c r="H74"/>
      <c r="I74"/>
      <c r="J74"/>
      <c r="P74" s="287"/>
      <c r="Q74" s="287"/>
      <c r="R74" s="342"/>
      <c r="S74" s="285"/>
      <c r="U74"/>
      <c r="V74"/>
      <c r="W74"/>
      <c r="X74"/>
      <c r="AD74" s="346"/>
      <c r="AE74" s="343"/>
      <c r="AF74" s="295" t="s">
        <v>281</v>
      </c>
      <c r="AG74" s="343"/>
      <c r="AI74" s="352">
        <v>0.94</v>
      </c>
      <c r="AJ74" s="355">
        <v>156.29060000000001</v>
      </c>
      <c r="AK74" s="355">
        <v>154.16829999999999</v>
      </c>
      <c r="AL74" s="355">
        <v>153.08189999999999</v>
      </c>
      <c r="AM74" s="355">
        <v>152.95689999999999</v>
      </c>
      <c r="AN74" s="352">
        <v>6.9</v>
      </c>
      <c r="AO74" s="355">
        <v>152.18889999999999</v>
      </c>
      <c r="AP74" s="355">
        <v>152.9435</v>
      </c>
      <c r="AQ74" s="355">
        <v>154.19110000000001</v>
      </c>
      <c r="AR74" s="355">
        <v>155.28460000000001</v>
      </c>
    </row>
    <row r="75" spans="4:44" ht="12" customHeight="1" x14ac:dyDescent="0.2">
      <c r="AD75" s="346"/>
      <c r="AE75" s="343"/>
      <c r="AF75" s="295" t="s">
        <v>288</v>
      </c>
      <c r="AG75" s="343"/>
      <c r="AI75" s="356" t="s">
        <v>279</v>
      </c>
      <c r="AJ75" s="357">
        <f>$AI$69</f>
        <v>-3.25</v>
      </c>
      <c r="AK75" s="357">
        <f>$AI$69</f>
        <v>-3.25</v>
      </c>
      <c r="AL75" s="357">
        <f>$AI$69</f>
        <v>-3.25</v>
      </c>
      <c r="AM75" s="357">
        <f>$AI$69</f>
        <v>-3.25</v>
      </c>
      <c r="AN75" s="356" t="s">
        <v>279</v>
      </c>
      <c r="AO75" s="357">
        <f>$AN$69</f>
        <v>-2.5499999999999998</v>
      </c>
      <c r="AP75" s="357">
        <f t="shared" ref="AP75:AR75" si="36">$AN$69</f>
        <v>-2.5499999999999998</v>
      </c>
      <c r="AQ75" s="357">
        <f t="shared" si="36"/>
        <v>-2.5499999999999998</v>
      </c>
      <c r="AR75" s="357">
        <v>-1.25</v>
      </c>
    </row>
    <row r="76" spans="4:44" ht="12" customHeight="1" x14ac:dyDescent="0.2">
      <c r="AD76" s="346"/>
      <c r="AE76" s="343"/>
      <c r="AF76" s="295" t="s">
        <v>289</v>
      </c>
      <c r="AG76" s="343"/>
      <c r="AJ76" s="357">
        <f>$AI$70</f>
        <v>0.9</v>
      </c>
      <c r="AK76" s="357">
        <f>$AI$70</f>
        <v>0.9</v>
      </c>
      <c r="AL76" s="357">
        <f>$AI$70</f>
        <v>0.9</v>
      </c>
      <c r="AM76" s="357">
        <f>$AI$70</f>
        <v>0.9</v>
      </c>
      <c r="AO76" s="357">
        <f>$AN$70</f>
        <v>1.6</v>
      </c>
      <c r="AP76" s="357">
        <f t="shared" ref="AP76:AR76" si="37">$AN$70</f>
        <v>1.6</v>
      </c>
      <c r="AQ76" s="357">
        <f t="shared" si="37"/>
        <v>1.6</v>
      </c>
      <c r="AR76" s="357">
        <f t="shared" si="37"/>
        <v>1.6</v>
      </c>
    </row>
    <row r="77" spans="4:44" ht="12" customHeight="1" x14ac:dyDescent="0.2">
      <c r="R77" s="219"/>
      <c r="AD77" s="346"/>
      <c r="AE77" s="343"/>
      <c r="AF77" s="295" t="s">
        <v>290</v>
      </c>
      <c r="AJ77" s="357">
        <v>-14.172504198530863</v>
      </c>
      <c r="AK77" s="357">
        <f>$AI$71</f>
        <v>-21.297910369098084</v>
      </c>
      <c r="AL77" s="357">
        <f>$AI$71</f>
        <v>-21.297910369098084</v>
      </c>
      <c r="AM77" s="357">
        <f>$AI$71</f>
        <v>-21.297910369098084</v>
      </c>
      <c r="AO77" s="357">
        <f>$AN$71</f>
        <v>-21.212530526163032</v>
      </c>
      <c r="AP77" s="357">
        <f t="shared" ref="AP77:AR77" si="38">$AN$71</f>
        <v>-21.212530526163032</v>
      </c>
      <c r="AQ77" s="357">
        <f t="shared" si="38"/>
        <v>-21.212530526163032</v>
      </c>
      <c r="AR77" s="357">
        <f t="shared" si="38"/>
        <v>-21.212530526163032</v>
      </c>
    </row>
    <row r="78" spans="4:44" ht="12" customHeight="1" x14ac:dyDescent="0.2">
      <c r="R78" s="219"/>
      <c r="AD78" s="346"/>
      <c r="AF78" s="295" t="s">
        <v>291</v>
      </c>
      <c r="AJ78" s="357">
        <f>$AI$72</f>
        <v>-6.25</v>
      </c>
      <c r="AK78" s="357">
        <f>$AI$72</f>
        <v>-6.25</v>
      </c>
      <c r="AL78" s="357">
        <f>$AI$72</f>
        <v>-6.25</v>
      </c>
      <c r="AM78" s="357">
        <f>$AI$72</f>
        <v>-6.25</v>
      </c>
      <c r="AO78" s="357">
        <f>$AN$72</f>
        <v>-7.05</v>
      </c>
      <c r="AP78" s="357">
        <f t="shared" ref="AP78:AR78" si="39">$AN$72</f>
        <v>-7.05</v>
      </c>
      <c r="AQ78" s="357">
        <f t="shared" si="39"/>
        <v>-7.05</v>
      </c>
      <c r="AR78" s="357">
        <f t="shared" si="39"/>
        <v>-7.05</v>
      </c>
    </row>
    <row r="79" spans="4:44" ht="12" customHeight="1" x14ac:dyDescent="0.25">
      <c r="F79"/>
      <c r="G79"/>
      <c r="H79"/>
      <c r="I79"/>
      <c r="J79"/>
      <c r="P79" s="287"/>
      <c r="Q79" s="287"/>
      <c r="R79" s="342"/>
      <c r="S79" s="285"/>
      <c r="U79"/>
      <c r="V79"/>
      <c r="W79"/>
      <c r="X79"/>
      <c r="AD79" s="346"/>
      <c r="AF79" s="295" t="s">
        <v>286</v>
      </c>
      <c r="AJ79" s="357">
        <v>-2.0356519212961834</v>
      </c>
      <c r="AK79" s="357">
        <v>-5.0699333155647324</v>
      </c>
      <c r="AL79" s="357">
        <v>-6.8062225098081273</v>
      </c>
      <c r="AM79" s="357">
        <v>0.56399493387114097</v>
      </c>
      <c r="AO79" s="357">
        <v>-0.14312347307540596</v>
      </c>
      <c r="AP79" s="357">
        <v>-0.60008211959502744</v>
      </c>
      <c r="AQ79" s="357">
        <v>-1.0146962588857584</v>
      </c>
      <c r="AR79" s="357">
        <v>5.2999961603826309</v>
      </c>
    </row>
    <row r="80" spans="4:44" ht="12" customHeight="1" x14ac:dyDescent="0.25">
      <c r="F80"/>
      <c r="G80"/>
      <c r="H80"/>
      <c r="I80"/>
      <c r="J80"/>
      <c r="P80" s="287"/>
      <c r="Q80" s="287"/>
      <c r="R80" s="342"/>
      <c r="S80" s="285"/>
      <c r="U80"/>
      <c r="V80"/>
      <c r="W80"/>
      <c r="X80"/>
      <c r="AD80" s="346"/>
      <c r="AF80" s="295" t="s">
        <v>287</v>
      </c>
      <c r="AJ80" s="357">
        <v>3.7764252440693022</v>
      </c>
      <c r="AK80" s="357">
        <v>2.9274771003608286</v>
      </c>
      <c r="AL80" s="357">
        <v>5.7585972691305045</v>
      </c>
      <c r="AM80" s="357">
        <v>9.1273568220238985</v>
      </c>
      <c r="AO80" s="357">
        <v>9.9336448960125292</v>
      </c>
      <c r="AP80" s="357">
        <v>9.308294795954998</v>
      </c>
      <c r="AQ80" s="357">
        <v>8.6877260976372579</v>
      </c>
      <c r="AR80" s="357">
        <v>14.37748537669605</v>
      </c>
    </row>
    <row r="81" spans="3:41" ht="12" customHeight="1" x14ac:dyDescent="0.2">
      <c r="R81" s="219"/>
    </row>
    <row r="82" spans="3:41" ht="12" customHeight="1" x14ac:dyDescent="0.2">
      <c r="R82" s="219"/>
      <c r="AI82" s="344"/>
    </row>
    <row r="83" spans="3:41" ht="12" customHeight="1" x14ac:dyDescent="0.2">
      <c r="R83" s="219"/>
      <c r="AI83" s="285"/>
    </row>
    <row r="84" spans="3:41" ht="12" customHeight="1" x14ac:dyDescent="0.2">
      <c r="R84" s="219"/>
      <c r="AI84" s="345"/>
      <c r="AN84" s="345"/>
    </row>
    <row r="85" spans="3:41" ht="12" customHeight="1" x14ac:dyDescent="0.2">
      <c r="Z85" s="343"/>
      <c r="AA85" s="343"/>
      <c r="AB85" s="343"/>
      <c r="AC85" s="343"/>
      <c r="AE85" s="343"/>
      <c r="AF85" s="343"/>
      <c r="AG85" s="343"/>
      <c r="AH85" s="343"/>
      <c r="AI85" s="345"/>
      <c r="AJ85" s="343"/>
      <c r="AL85" s="343"/>
      <c r="AN85" s="345"/>
      <c r="AO85" s="343"/>
    </row>
    <row r="86" spans="3:41" ht="12" customHeight="1" x14ac:dyDescent="0.2">
      <c r="Z86" s="343"/>
      <c r="AA86" s="343"/>
      <c r="AB86" s="343"/>
      <c r="AC86" s="343"/>
      <c r="AD86" s="343"/>
      <c r="AE86" s="343"/>
      <c r="AF86" s="343"/>
      <c r="AG86" s="343"/>
      <c r="AH86" s="343"/>
      <c r="AI86" s="345"/>
      <c r="AJ86" s="343"/>
      <c r="AL86" s="343"/>
      <c r="AN86" s="345"/>
      <c r="AO86" s="343"/>
    </row>
    <row r="87" spans="3:41" ht="12" customHeight="1" x14ac:dyDescent="0.2">
      <c r="Z87" s="343"/>
      <c r="AA87" s="343"/>
      <c r="AB87" s="343"/>
      <c r="AC87" s="343"/>
      <c r="AD87" s="343"/>
      <c r="AE87" s="343"/>
      <c r="AF87" s="343"/>
      <c r="AG87" s="343"/>
      <c r="AH87" s="343"/>
      <c r="AI87" s="345"/>
      <c r="AJ87" s="343"/>
      <c r="AL87" s="343"/>
      <c r="AN87" s="345"/>
      <c r="AO87" s="343"/>
    </row>
    <row r="88" spans="3:41" ht="12" customHeight="1" x14ac:dyDescent="0.2">
      <c r="Z88" s="343"/>
      <c r="AA88" s="343"/>
      <c r="AB88" s="343"/>
      <c r="AC88" s="343"/>
      <c r="AD88" s="343"/>
      <c r="AE88" s="343"/>
      <c r="AF88" s="343"/>
      <c r="AG88" s="343"/>
      <c r="AH88" s="343"/>
      <c r="AI88" s="345"/>
      <c r="AJ88" s="343"/>
      <c r="AL88" s="343"/>
      <c r="AN88" s="345"/>
      <c r="AO88" s="343"/>
    </row>
    <row r="89" spans="3:41" ht="12" customHeight="1" x14ac:dyDescent="0.2">
      <c r="AB89" s="343"/>
      <c r="AC89" s="343"/>
      <c r="AD89" s="343"/>
      <c r="AE89" s="343"/>
      <c r="AI89" s="345"/>
      <c r="AJ89" s="343"/>
      <c r="AL89" s="343"/>
      <c r="AN89" s="345"/>
      <c r="AO89" s="343"/>
    </row>
    <row r="90" spans="3:41" ht="12" customHeight="1" x14ac:dyDescent="0.2">
      <c r="C90" s="245"/>
      <c r="D90" s="245"/>
      <c r="AB90" s="343"/>
      <c r="AC90" s="343"/>
      <c r="AD90" s="343"/>
      <c r="AE90" s="343"/>
      <c r="AI90" s="345"/>
      <c r="AJ90" s="343"/>
      <c r="AL90" s="343"/>
      <c r="AN90" s="345"/>
      <c r="AO90" s="343"/>
    </row>
    <row r="91" spans="3:41" ht="12" customHeight="1" x14ac:dyDescent="0.2">
      <c r="C91" s="283"/>
      <c r="D91" s="245"/>
      <c r="AB91" s="343"/>
      <c r="AC91" s="343"/>
      <c r="AD91" s="343"/>
      <c r="AE91" s="343"/>
      <c r="AJ91" s="343"/>
      <c r="AL91" s="343"/>
      <c r="AO91" s="343"/>
    </row>
    <row r="92" spans="3:41" ht="12" customHeight="1" x14ac:dyDescent="0.2">
      <c r="C92" s="296"/>
      <c r="D92" s="297"/>
      <c r="AB92" s="343"/>
      <c r="AC92" s="343"/>
      <c r="AD92" s="343"/>
      <c r="AE92" s="343"/>
      <c r="AJ92" s="343"/>
      <c r="AO92" s="343"/>
    </row>
    <row r="93" spans="3:41" ht="12" customHeight="1" x14ac:dyDescent="0.2">
      <c r="C93" s="296"/>
      <c r="D93" s="297"/>
      <c r="AB93" s="343"/>
      <c r="AC93" s="343"/>
      <c r="AD93" s="343"/>
      <c r="AE93" s="343"/>
    </row>
    <row r="94" spans="3:41" ht="12" customHeight="1" x14ac:dyDescent="0.2">
      <c r="C94" s="296"/>
      <c r="D94" s="297"/>
      <c r="Z94" s="343"/>
      <c r="AA94" s="343"/>
      <c r="AB94" s="343"/>
      <c r="AC94" s="343"/>
      <c r="AD94" s="343"/>
      <c r="AE94" s="343"/>
      <c r="AF94" s="343"/>
      <c r="AG94" s="343"/>
      <c r="AH94" s="343"/>
    </row>
    <row r="95" spans="3:41" ht="12" customHeight="1" x14ac:dyDescent="0.2">
      <c r="C95" s="296"/>
      <c r="D95" s="297"/>
      <c r="Z95" s="343"/>
      <c r="AA95" s="343"/>
      <c r="AB95" s="343"/>
      <c r="AC95" s="343"/>
      <c r="AE95" s="343"/>
      <c r="AF95" s="343"/>
      <c r="AG95" s="343"/>
      <c r="AH95" s="343"/>
    </row>
    <row r="96" spans="3:41" ht="12" customHeight="1" x14ac:dyDescent="0.2">
      <c r="C96" s="296"/>
      <c r="D96" s="297"/>
    </row>
    <row r="97" spans="3:39" ht="12" customHeight="1" x14ac:dyDescent="0.2">
      <c r="C97" s="296"/>
      <c r="D97" s="297"/>
    </row>
    <row r="98" spans="3:39" ht="12" customHeight="1" x14ac:dyDescent="0.2">
      <c r="C98" s="283"/>
      <c r="D98" s="245"/>
    </row>
    <row r="99" spans="3:39" ht="12" customHeight="1" x14ac:dyDescent="0.2">
      <c r="C99" s="296"/>
      <c r="D99" s="297"/>
    </row>
    <row r="100" spans="3:39" ht="12" customHeight="1" x14ac:dyDescent="0.2">
      <c r="C100" s="296"/>
      <c r="D100" s="297"/>
      <c r="AJ100" s="343"/>
      <c r="AK100" s="343"/>
      <c r="AL100" s="343"/>
      <c r="AM100" s="343"/>
    </row>
    <row r="101" spans="3:39" ht="12" customHeight="1" x14ac:dyDescent="0.2">
      <c r="C101" s="296"/>
      <c r="D101" s="297"/>
      <c r="AJ101" s="343"/>
      <c r="AK101" s="343"/>
      <c r="AL101" s="343"/>
      <c r="AM101" s="343"/>
    </row>
    <row r="102" spans="3:39" ht="12" customHeight="1" x14ac:dyDescent="0.2">
      <c r="C102" s="296"/>
      <c r="D102" s="297"/>
      <c r="AJ102" s="343"/>
      <c r="AK102" s="343"/>
      <c r="AL102" s="343"/>
      <c r="AM102" s="343"/>
    </row>
    <row r="103" spans="3:39" ht="12" customHeight="1" x14ac:dyDescent="0.2">
      <c r="C103" s="296"/>
      <c r="D103" s="297"/>
      <c r="AJ103" s="343"/>
      <c r="AK103" s="343"/>
      <c r="AL103" s="343"/>
      <c r="AM103" s="343"/>
    </row>
    <row r="104" spans="3:39" ht="12" customHeight="1" x14ac:dyDescent="0.2">
      <c r="C104" s="296"/>
      <c r="D104" s="297"/>
      <c r="AJ104" s="343"/>
    </row>
    <row r="105" spans="3:39" ht="12" customHeight="1" x14ac:dyDescent="0.2">
      <c r="C105" s="283"/>
      <c r="D105" s="245"/>
      <c r="AJ105" s="343"/>
    </row>
    <row r="106" spans="3:39" ht="12" customHeight="1" x14ac:dyDescent="0.2">
      <c r="C106" s="296"/>
      <c r="D106" s="297"/>
      <c r="AJ106" s="343"/>
    </row>
    <row r="107" spans="3:39" ht="12" customHeight="1" x14ac:dyDescent="0.2">
      <c r="C107" s="296"/>
      <c r="D107" s="297"/>
      <c r="AJ107" s="343"/>
    </row>
    <row r="108" spans="3:39" ht="12" customHeight="1" x14ac:dyDescent="0.2">
      <c r="C108" s="296"/>
      <c r="D108" s="297"/>
      <c r="AJ108" s="343"/>
    </row>
    <row r="109" spans="3:39" ht="12" customHeight="1" x14ac:dyDescent="0.2">
      <c r="C109" s="296"/>
      <c r="D109" s="297"/>
      <c r="AJ109" s="343"/>
      <c r="AK109" s="343"/>
      <c r="AL109" s="343"/>
      <c r="AM109" s="343"/>
    </row>
    <row r="110" spans="3:39" ht="12" customHeight="1" x14ac:dyDescent="0.2">
      <c r="C110" s="296"/>
      <c r="D110" s="297"/>
      <c r="AJ110" s="343"/>
      <c r="AK110" s="343"/>
      <c r="AL110" s="343"/>
      <c r="AM110" s="343"/>
    </row>
    <row r="111" spans="3:39" ht="12" customHeight="1" x14ac:dyDescent="0.2">
      <c r="C111" s="296"/>
      <c r="D111" s="297"/>
    </row>
    <row r="112" spans="3:39" ht="12" customHeight="1" x14ac:dyDescent="0.2">
      <c r="C112" s="296"/>
      <c r="D112" s="297"/>
    </row>
    <row r="113" spans="3:4" ht="12" customHeight="1" x14ac:dyDescent="0.2">
      <c r="C113" s="263"/>
      <c r="D113" s="245"/>
    </row>
    <row r="114" spans="3:4" ht="12" customHeight="1" x14ac:dyDescent="0.2">
      <c r="C114" s="263"/>
      <c r="D114" s="245"/>
    </row>
    <row r="115" spans="3:4" ht="12" customHeight="1" x14ac:dyDescent="0.2">
      <c r="C115" s="247"/>
      <c r="D115" s="247"/>
    </row>
    <row r="116" spans="3:4" ht="12" customHeight="1" x14ac:dyDescent="0.2">
      <c r="C116" s="335"/>
      <c r="D116" s="336"/>
    </row>
    <row r="117" spans="3:4" ht="12" customHeight="1" x14ac:dyDescent="0.2">
      <c r="C117" s="339"/>
    </row>
    <row r="118" spans="3:4" ht="12" customHeight="1" x14ac:dyDescent="0.2">
      <c r="C118" s="335"/>
    </row>
  </sheetData>
  <mergeCells count="11">
    <mergeCell ref="AO4:AS4"/>
    <mergeCell ref="U4:Y4"/>
    <mergeCell ref="Z4:AD4"/>
    <mergeCell ref="AE4:AI4"/>
    <mergeCell ref="AJ4:AN4"/>
    <mergeCell ref="P4:T4"/>
    <mergeCell ref="B1:D1"/>
    <mergeCell ref="B4:D5"/>
    <mergeCell ref="E4:E5"/>
    <mergeCell ref="F4:J4"/>
    <mergeCell ref="K4:O4"/>
  </mergeCells>
  <conditionalFormatting sqref="AT42">
    <cfRule type="iconSet" priority="3">
      <iconSet>
        <cfvo type="percent" val="0"/>
        <cfvo type="num" val="0"/>
        <cfvo type="num" val="$J$43+$J$44+$J$45+$J$46-$J$4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D0997A63-C4CD-4324-9DF8-9E82110CC3A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AY43</xm:sqref>
        </x14:conditionalFormatting>
        <x14:conditionalFormatting xmlns:xm="http://schemas.microsoft.com/office/excel/2006/main">
          <x14:cfRule type="iconSet" priority="9" id="{13E12C29-CAB4-4CC6-B087-FB0E987ACEC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AY44</xm:sqref>
        </x14:conditionalFormatting>
        <x14:conditionalFormatting xmlns:xm="http://schemas.microsoft.com/office/excel/2006/main">
          <x14:cfRule type="iconSet" priority="8" id="{124016E2-FC32-49C4-9D30-66970EF010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7" id="{1F3BD771-74EC-40B0-9832-6E0DDF733FA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6" id="{97AD006B-8F4E-45DE-822A-558CFCAB9F4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5" id="{1838AB6F-45F0-4976-B2E4-33246F10D0C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AX43:AX47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BZ106"/>
  <sheetViews>
    <sheetView showGridLines="0" tabSelected="1" topLeftCell="E1" zoomScaleNormal="100" workbookViewId="0">
      <selection activeCell="Y13" sqref="Y13"/>
    </sheetView>
  </sheetViews>
  <sheetFormatPr defaultColWidth="9.28515625" defaultRowHeight="12" outlineLevelCol="1" x14ac:dyDescent="0.2"/>
  <cols>
    <col min="1" max="1" width="4" style="218" customWidth="1"/>
    <col min="2" max="2" width="4" style="338" customWidth="1"/>
    <col min="3" max="3" width="3.7109375" style="218" customWidth="1"/>
    <col min="4" max="4" width="31.7109375" style="218" bestFit="1" customWidth="1"/>
    <col min="5" max="5" width="9" style="217" bestFit="1" customWidth="1"/>
    <col min="6" max="9" width="9" style="217" hidden="1" customWidth="1" outlineLevel="1"/>
    <col min="10" max="10" width="9" style="217" customWidth="1" collapsed="1"/>
    <col min="11" max="14" width="9.28515625" style="218" customWidth="1" outlineLevel="1"/>
    <col min="15" max="15" width="12.140625" style="218" bestFit="1" customWidth="1"/>
    <col min="16" max="19" width="9.28515625" style="218" customWidth="1" outlineLevel="1"/>
    <col min="20" max="20" width="12.42578125" style="218" bestFit="1" customWidth="1"/>
    <col min="21" max="24" width="9.28515625" style="218" hidden="1" customWidth="1" outlineLevel="1"/>
    <col min="25" max="25" width="12.140625" style="218" bestFit="1" customWidth="1" collapsed="1"/>
    <col min="26" max="29" width="9.28515625" style="218" customWidth="1" outlineLevel="1"/>
    <col min="30" max="30" width="12.140625" style="218" bestFit="1" customWidth="1"/>
    <col min="31" max="34" width="9.28515625" style="218" hidden="1" customWidth="1" outlineLevel="1"/>
    <col min="35" max="35" width="12.42578125" style="218" bestFit="1" customWidth="1" collapsed="1"/>
    <col min="36" max="39" width="9.28515625" style="218" customWidth="1" outlineLevel="1"/>
    <col min="40" max="40" width="12.42578125" style="218" bestFit="1" customWidth="1"/>
    <col min="41" max="44" width="9.28515625" style="218" hidden="1" customWidth="1" outlineLevel="1"/>
    <col min="45" max="45" width="12.42578125" style="218" bestFit="1" customWidth="1" collapsed="1"/>
    <col min="46" max="46" width="12.42578125" style="218" customWidth="1"/>
    <col min="47" max="47" width="27" style="218" bestFit="1" customWidth="1"/>
    <col min="48" max="48" width="9.28515625" style="218"/>
    <col min="49" max="52" width="9.28515625" style="218" hidden="1" customWidth="1" outlineLevel="1"/>
    <col min="53" max="53" width="9.28515625" style="218" collapsed="1"/>
    <col min="54" max="57" width="9.28515625" style="218" hidden="1" customWidth="1" outlineLevel="1"/>
    <col min="58" max="58" width="9.28515625" style="218" collapsed="1"/>
    <col min="59" max="62" width="9.28515625" style="218" hidden="1" customWidth="1" outlineLevel="1"/>
    <col min="63" max="63" width="9.28515625" style="218" collapsed="1"/>
    <col min="64" max="67" width="0" style="218" hidden="1" customWidth="1" outlineLevel="1"/>
    <col min="68" max="68" width="9.28515625" style="218" collapsed="1"/>
    <col min="69" max="72" width="9.28515625" style="218" outlineLevel="1"/>
    <col min="73" max="73" width="9.28515625" style="218"/>
    <col min="74" max="77" width="9.28515625" style="218" outlineLevel="1"/>
    <col min="78" max="16384" width="9.28515625" style="218"/>
  </cols>
  <sheetData>
    <row r="1" spans="2:47" ht="12" customHeight="1" x14ac:dyDescent="0.2">
      <c r="B1" s="396" t="str">
        <f>'Nominal Adj'!B1:D1</f>
        <v>RDG</v>
      </c>
      <c r="C1" s="396"/>
      <c r="D1" s="396"/>
    </row>
    <row r="2" spans="2:47" ht="15.75" x14ac:dyDescent="0.25">
      <c r="B2" s="220" t="str">
        <f>'Nominal Adj'!B2</f>
        <v>Proyeksi RDG Februari 2022</v>
      </c>
    </row>
    <row r="3" spans="2:47" ht="15.75" x14ac:dyDescent="0.25">
      <c r="B3" s="220" t="str">
        <f>'Nominal Adj'!B3</f>
        <v>Baseline</v>
      </c>
    </row>
    <row r="4" spans="2:47" ht="12" customHeight="1" x14ac:dyDescent="0.2">
      <c r="B4" s="397" t="s">
        <v>231</v>
      </c>
      <c r="C4" s="397"/>
      <c r="D4" s="397"/>
      <c r="E4" s="397" t="s">
        <v>182</v>
      </c>
      <c r="F4" s="395">
        <v>2016</v>
      </c>
      <c r="G4" s="395"/>
      <c r="H4" s="395"/>
      <c r="I4" s="395"/>
      <c r="J4" s="395"/>
      <c r="K4" s="395">
        <v>2017</v>
      </c>
      <c r="L4" s="395"/>
      <c r="M4" s="395"/>
      <c r="N4" s="395"/>
      <c r="O4" s="395"/>
      <c r="P4" s="395">
        <v>2018</v>
      </c>
      <c r="Q4" s="395"/>
      <c r="R4" s="395"/>
      <c r="S4" s="395"/>
      <c r="T4" s="395"/>
      <c r="U4" s="395">
        <v>2019</v>
      </c>
      <c r="V4" s="395"/>
      <c r="W4" s="395"/>
      <c r="X4" s="395"/>
      <c r="Y4" s="395"/>
      <c r="Z4" s="395">
        <v>2020</v>
      </c>
      <c r="AA4" s="395"/>
      <c r="AB4" s="395"/>
      <c r="AC4" s="395"/>
      <c r="AD4" s="395"/>
      <c r="AE4" s="395">
        <v>2021</v>
      </c>
      <c r="AF4" s="395"/>
      <c r="AG4" s="395"/>
      <c r="AH4" s="395"/>
      <c r="AI4" s="395"/>
      <c r="AJ4" s="400" t="s">
        <v>232</v>
      </c>
      <c r="AK4" s="400"/>
      <c r="AL4" s="400"/>
      <c r="AM4" s="400"/>
      <c r="AN4" s="400"/>
      <c r="AO4" s="400" t="s">
        <v>307</v>
      </c>
      <c r="AP4" s="400"/>
      <c r="AQ4" s="400"/>
      <c r="AR4" s="400"/>
      <c r="AS4" s="400"/>
      <c r="AT4" s="222"/>
      <c r="AU4" s="222"/>
    </row>
    <row r="5" spans="2:47" s="229" customFormat="1" ht="12" customHeight="1" x14ac:dyDescent="0.2">
      <c r="B5" s="398"/>
      <c r="C5" s="398"/>
      <c r="D5" s="398"/>
      <c r="E5" s="398"/>
      <c r="F5" s="223" t="s">
        <v>215</v>
      </c>
      <c r="G5" s="223" t="s">
        <v>216</v>
      </c>
      <c r="H5" s="223" t="s">
        <v>217</v>
      </c>
      <c r="I5" s="223" t="s">
        <v>218</v>
      </c>
      <c r="J5" s="224" t="s">
        <v>233</v>
      </c>
      <c r="K5" s="223" t="s">
        <v>215</v>
      </c>
      <c r="L5" s="223" t="s">
        <v>216</v>
      </c>
      <c r="M5" s="223" t="s">
        <v>217</v>
      </c>
      <c r="N5" s="223" t="s">
        <v>218</v>
      </c>
      <c r="O5" s="224" t="s">
        <v>233</v>
      </c>
      <c r="P5" s="223" t="s">
        <v>215</v>
      </c>
      <c r="Q5" s="223" t="s">
        <v>216</v>
      </c>
      <c r="R5" s="223" t="s">
        <v>217</v>
      </c>
      <c r="S5" s="223" t="s">
        <v>218</v>
      </c>
      <c r="T5" s="224" t="s">
        <v>233</v>
      </c>
      <c r="U5" s="223" t="s">
        <v>215</v>
      </c>
      <c r="V5" s="223" t="s">
        <v>216</v>
      </c>
      <c r="W5" s="223" t="s">
        <v>217</v>
      </c>
      <c r="X5" s="223" t="s">
        <v>218</v>
      </c>
      <c r="Y5" s="224" t="s">
        <v>233</v>
      </c>
      <c r="Z5" s="223" t="s">
        <v>215</v>
      </c>
      <c r="AA5" s="223" t="s">
        <v>216</v>
      </c>
      <c r="AB5" s="223" t="s">
        <v>217</v>
      </c>
      <c r="AC5" s="223" t="s">
        <v>218</v>
      </c>
      <c r="AD5" s="224" t="s">
        <v>233</v>
      </c>
      <c r="AE5" s="223" t="s">
        <v>215</v>
      </c>
      <c r="AF5" s="223" t="s">
        <v>216</v>
      </c>
      <c r="AG5" s="223" t="s">
        <v>217</v>
      </c>
      <c r="AH5" s="223" t="s">
        <v>218</v>
      </c>
      <c r="AI5" s="224" t="s">
        <v>233</v>
      </c>
      <c r="AJ5" s="358" t="s">
        <v>234</v>
      </c>
      <c r="AK5" s="358" t="s">
        <v>235</v>
      </c>
      <c r="AL5" s="358" t="s">
        <v>236</v>
      </c>
      <c r="AM5" s="358" t="s">
        <v>237</v>
      </c>
      <c r="AN5" s="358" t="s">
        <v>233</v>
      </c>
      <c r="AO5" s="358" t="s">
        <v>234</v>
      </c>
      <c r="AP5" s="358" t="s">
        <v>235</v>
      </c>
      <c r="AQ5" s="358" t="s">
        <v>236</v>
      </c>
      <c r="AR5" s="358" t="s">
        <v>237</v>
      </c>
      <c r="AS5" s="358" t="s">
        <v>233</v>
      </c>
      <c r="AT5" s="232"/>
      <c r="AU5" s="232"/>
    </row>
    <row r="6" spans="2:47" s="229" customFormat="1" ht="12" customHeight="1" x14ac:dyDescent="0.2">
      <c r="B6" s="230"/>
      <c r="C6" s="230"/>
      <c r="D6" s="230"/>
      <c r="E6" s="230"/>
      <c r="F6" s="230"/>
      <c r="G6" s="230"/>
      <c r="H6" s="230"/>
      <c r="I6" s="230"/>
      <c r="J6" s="230"/>
      <c r="K6" s="231"/>
      <c r="L6" s="232"/>
      <c r="M6" s="232"/>
      <c r="N6" s="232"/>
      <c r="O6" s="228"/>
      <c r="P6" s="231"/>
      <c r="Q6" s="232"/>
      <c r="R6" s="232"/>
      <c r="S6" s="232"/>
      <c r="T6" s="228"/>
      <c r="U6" s="228"/>
      <c r="V6" s="228"/>
      <c r="W6" s="228"/>
      <c r="X6" s="228"/>
      <c r="Z6" s="228"/>
      <c r="AA6" s="228"/>
      <c r="AB6" s="228"/>
      <c r="AC6" s="228"/>
      <c r="AE6" s="359"/>
      <c r="AF6" s="228"/>
      <c r="AG6" s="228"/>
      <c r="AH6" s="228"/>
      <c r="AJ6" s="228"/>
      <c r="AK6" s="228"/>
      <c r="AL6" s="228"/>
      <c r="AM6" s="228"/>
      <c r="AO6" s="228"/>
      <c r="AP6" s="228"/>
      <c r="AQ6" s="228"/>
      <c r="AR6" s="228"/>
    </row>
    <row r="7" spans="2:47" s="245" customFormat="1" ht="12" customHeight="1" x14ac:dyDescent="0.2">
      <c r="B7" s="236" t="s">
        <v>238</v>
      </c>
      <c r="C7" s="237"/>
      <c r="D7" s="238"/>
      <c r="E7" s="238"/>
      <c r="F7" s="238"/>
      <c r="G7" s="238"/>
      <c r="H7" s="238"/>
      <c r="I7" s="238"/>
      <c r="J7" s="238"/>
      <c r="K7" s="239"/>
      <c r="L7" s="240"/>
      <c r="M7" s="240"/>
      <c r="N7" s="240"/>
      <c r="O7" s="241"/>
      <c r="P7" s="239"/>
      <c r="Q7" s="240"/>
      <c r="R7" s="240"/>
      <c r="S7" s="240"/>
      <c r="T7" s="241"/>
      <c r="U7" s="241"/>
      <c r="V7" s="241"/>
      <c r="W7" s="241"/>
      <c r="X7" s="241"/>
      <c r="Z7" s="241"/>
      <c r="AA7" s="241"/>
      <c r="AB7" s="241"/>
      <c r="AC7" s="241"/>
      <c r="AF7" s="241"/>
      <c r="AG7" s="241"/>
      <c r="AH7" s="241"/>
      <c r="AJ7" s="241"/>
      <c r="AK7" s="241"/>
      <c r="AL7" s="241"/>
      <c r="AM7" s="241"/>
      <c r="AO7" s="241"/>
      <c r="AP7" s="241"/>
      <c r="AQ7" s="241"/>
      <c r="AR7" s="241"/>
    </row>
    <row r="8" spans="2:47" ht="12" customHeight="1" x14ac:dyDescent="0.2">
      <c r="B8" s="246">
        <v>1</v>
      </c>
      <c r="C8" s="245" t="s">
        <v>183</v>
      </c>
      <c r="D8" s="245"/>
      <c r="E8" s="239" t="s">
        <v>239</v>
      </c>
      <c r="F8" s="249">
        <f>'Nominal Adj'!F8</f>
        <v>3.37</v>
      </c>
      <c r="G8" s="249">
        <f>'Nominal Adj'!G8</f>
        <v>3.31</v>
      </c>
      <c r="H8" s="249">
        <f>'Nominal Adj'!H8</f>
        <v>3.27</v>
      </c>
      <c r="I8" s="249">
        <f>'Nominal Adj'!I8</f>
        <v>3.62</v>
      </c>
      <c r="J8" s="360">
        <f>'Nominal Adj'!J8</f>
        <v>3.3925000000000001</v>
      </c>
      <c r="K8" s="249">
        <f>'Nominal Adj'!K8</f>
        <v>3.58</v>
      </c>
      <c r="L8" s="249">
        <f>'Nominal Adj'!L8</f>
        <v>3.67</v>
      </c>
      <c r="M8" s="249">
        <f>'Nominal Adj'!M8</f>
        <v>4.0199999999999996</v>
      </c>
      <c r="N8" s="249">
        <f>'Nominal Adj'!N8</f>
        <v>3.98</v>
      </c>
      <c r="O8" s="360">
        <f>'Nominal Adj'!O8</f>
        <v>3.8125</v>
      </c>
      <c r="P8" s="249">
        <f>'Nominal Adj'!P8</f>
        <v>3.8984664800000002</v>
      </c>
      <c r="Q8" s="249">
        <f>'Nominal Adj'!Q8</f>
        <v>3.6973677500000002</v>
      </c>
      <c r="R8" s="249">
        <f>'Nominal Adj'!R8</f>
        <v>3.4578304700000002</v>
      </c>
      <c r="S8" s="249">
        <f>'Nominal Adj'!S8</f>
        <v>3.3563353</v>
      </c>
      <c r="T8" s="360">
        <f>'Nominal Adj'!T8</f>
        <v>3.6025</v>
      </c>
      <c r="U8" s="249">
        <f>'Nominal Adj'!U8</f>
        <v>2.8790300548984162</v>
      </c>
      <c r="V8" s="249">
        <f>'Nominal Adj'!V8</f>
        <v>2.734028717362055</v>
      </c>
      <c r="W8" s="249">
        <f>'Nominal Adj'!W8</f>
        <v>2.8210084604779078</v>
      </c>
      <c r="X8" s="249">
        <f>'Nominal Adj'!X8</f>
        <v>2.6219327672616197</v>
      </c>
      <c r="Y8" s="360">
        <f>'Nominal Adj'!Y8</f>
        <v>2.7639999999999993</v>
      </c>
      <c r="Z8" s="249">
        <f>'Nominal Adj'!Z8</f>
        <v>-1.5924130571616206</v>
      </c>
      <c r="AA8" s="249">
        <f>'Nominal Adj'!AA8</f>
        <v>-8.7226777292667066</v>
      </c>
      <c r="AB8" s="249">
        <f>'Nominal Adj'!AB8</f>
        <v>-2.1181017649251599</v>
      </c>
      <c r="AC8" s="249">
        <f>'Nominal Adj'!AC8</f>
        <v>-0.55461135723298105</v>
      </c>
      <c r="AD8" s="360">
        <f>'Nominal Adj'!AD8</f>
        <v>-3.2469509771466165</v>
      </c>
      <c r="AE8" s="249">
        <f>'Nominal Adj'!AE8</f>
        <v>3.43</v>
      </c>
      <c r="AF8" s="249">
        <f>'Nominal Adj'!AF8</f>
        <v>12.21</v>
      </c>
      <c r="AG8" s="249">
        <f>'Nominal Adj'!AG8</f>
        <v>4.42</v>
      </c>
      <c r="AH8" s="249">
        <f>'Nominal Adj'!AH8</f>
        <v>2.7</v>
      </c>
      <c r="AI8" s="360">
        <f>'Nominal Adj'!AI8</f>
        <v>5.69</v>
      </c>
      <c r="AJ8" s="321">
        <f>'Nominal Adj'!AJ8</f>
        <v>3.35</v>
      </c>
      <c r="AK8" s="321">
        <f>'Nominal Adj'!AK8</f>
        <v>3.96</v>
      </c>
      <c r="AL8" s="321">
        <f>'Nominal Adj'!AL8</f>
        <v>4.8899999999999997</v>
      </c>
      <c r="AM8" s="321">
        <f>'Nominal Adj'!AM8</f>
        <v>5.35</v>
      </c>
      <c r="AN8" s="255">
        <f>'Nominal Adj'!AN8</f>
        <v>4.3899999999999997</v>
      </c>
      <c r="AO8" s="321">
        <f>'Nominal Adj'!AO8</f>
        <v>5.01</v>
      </c>
      <c r="AP8" s="321">
        <f>'Nominal Adj'!AP8</f>
        <v>4.17</v>
      </c>
      <c r="AQ8" s="321">
        <f>'Nominal Adj'!AQ8</f>
        <v>3.21</v>
      </c>
      <c r="AR8" s="321">
        <f>'Nominal Adj'!AR8</f>
        <v>2.35</v>
      </c>
      <c r="AS8" s="255">
        <f>'Nominal Adj'!AS8</f>
        <v>3.68</v>
      </c>
      <c r="AT8" s="255"/>
      <c r="AU8" s="255"/>
    </row>
    <row r="9" spans="2:47" ht="12" customHeight="1" x14ac:dyDescent="0.2">
      <c r="B9" s="246">
        <v>2</v>
      </c>
      <c r="C9" s="245" t="s">
        <v>240</v>
      </c>
      <c r="D9" s="245"/>
      <c r="E9" s="239" t="s">
        <v>241</v>
      </c>
      <c r="F9" s="249">
        <f>'Nominal Adj'!F9</f>
        <v>30.930307689999999</v>
      </c>
      <c r="G9" s="249">
        <f>'Nominal Adj'!G9</f>
        <v>43.314461540000003</v>
      </c>
      <c r="H9" s="249">
        <f>'Nominal Adj'!H9</f>
        <v>41.98151515</v>
      </c>
      <c r="I9" s="249">
        <f>'Nominal Adj'!I9</f>
        <v>47.606461539999998</v>
      </c>
      <c r="J9" s="360">
        <f>'Nominal Adj'!J9</f>
        <v>40.958186480000002</v>
      </c>
      <c r="K9" s="249">
        <f>'Nominal Adj'!K9</f>
        <v>52.448153849999997</v>
      </c>
      <c r="L9" s="249">
        <f>'Nominal Adj'!L9</f>
        <v>47.786562500000002</v>
      </c>
      <c r="M9" s="249">
        <f>'Nominal Adj'!M9</f>
        <v>52.46</v>
      </c>
      <c r="N9" s="249">
        <f>'Nominal Adj'!N9</f>
        <v>60.89</v>
      </c>
      <c r="O9" s="360">
        <f>'Nominal Adj'!O9</f>
        <v>53.396179087500002</v>
      </c>
      <c r="P9" s="249">
        <f>'Nominal Adj'!P9</f>
        <v>64</v>
      </c>
      <c r="Q9" s="249">
        <f>'Nominal Adj'!Q9</f>
        <v>73</v>
      </c>
      <c r="R9" s="249">
        <f>'Nominal Adj'!R9</f>
        <v>77</v>
      </c>
      <c r="S9" s="249">
        <f>'Nominal Adj'!S9</f>
        <v>69</v>
      </c>
      <c r="T9" s="360">
        <f>'Nominal Adj'!T9</f>
        <v>70.75</v>
      </c>
      <c r="U9" s="249">
        <f>'Nominal Adj'!U9</f>
        <v>58.334062500000002</v>
      </c>
      <c r="V9" s="249">
        <f>'Nominal Adj'!V9</f>
        <v>67.099999999999994</v>
      </c>
      <c r="W9" s="249">
        <f>'Nominal Adj'!W9</f>
        <v>59.98</v>
      </c>
      <c r="X9" s="249">
        <f>'Nominal Adj'!X9</f>
        <v>60.705151520000001</v>
      </c>
      <c r="Y9" s="360">
        <f>'Nominal Adj'!Y9</f>
        <v>61.529803505000004</v>
      </c>
      <c r="Z9" s="249">
        <f>'Nominal Adj'!Z9</f>
        <v>51.41</v>
      </c>
      <c r="AA9" s="249">
        <f>'Nominal Adj'!AA9</f>
        <v>31.58</v>
      </c>
      <c r="AB9" s="249">
        <f>'Nominal Adj'!AB9</f>
        <v>41.88</v>
      </c>
      <c r="AC9" s="249">
        <f>'Nominal Adj'!AC9</f>
        <v>43.13</v>
      </c>
      <c r="AD9" s="360">
        <f>'Nominal Adj'!AD9</f>
        <v>42</v>
      </c>
      <c r="AE9" s="249">
        <f>'Nominal Adj'!AE9</f>
        <v>60.11</v>
      </c>
      <c r="AF9" s="249">
        <f>'Nominal Adj'!AF9</f>
        <v>66.66</v>
      </c>
      <c r="AG9" s="249">
        <f>'Nominal Adj'!AG9</f>
        <v>70.69</v>
      </c>
      <c r="AH9" s="249">
        <f>'Nominal Adj'!AH9</f>
        <v>77.459999999999994</v>
      </c>
      <c r="AI9" s="360">
        <f>'Nominal Adj'!AI9</f>
        <v>68.73</v>
      </c>
      <c r="AJ9" s="321">
        <f>'Nominal Adj'!AJ9</f>
        <v>77.48</v>
      </c>
      <c r="AK9" s="321">
        <f>'Nominal Adj'!AK9</f>
        <v>68.67</v>
      </c>
      <c r="AL9" s="321">
        <f>'Nominal Adj'!AL9</f>
        <v>63.67</v>
      </c>
      <c r="AM9" s="321">
        <f>'Nominal Adj'!AM9</f>
        <v>63.33</v>
      </c>
      <c r="AN9" s="255">
        <f>'Nominal Adj'!AN9</f>
        <v>68.290000000000006</v>
      </c>
      <c r="AO9" s="321">
        <f>'Nominal Adj'!AO9</f>
        <v>62.33</v>
      </c>
      <c r="AP9" s="321">
        <f>'Nominal Adj'!AP9</f>
        <v>61.33</v>
      </c>
      <c r="AQ9" s="321">
        <f>'Nominal Adj'!AQ9</f>
        <v>61.67</v>
      </c>
      <c r="AR9" s="321">
        <f>'Nominal Adj'!AR9</f>
        <v>63.67</v>
      </c>
      <c r="AS9" s="255">
        <f>'Nominal Adj'!AS9</f>
        <v>62.25</v>
      </c>
      <c r="AT9" s="255"/>
      <c r="AU9" s="255"/>
    </row>
    <row r="10" spans="2:47" ht="12" customHeight="1" x14ac:dyDescent="0.2">
      <c r="B10" s="246">
        <v>3</v>
      </c>
      <c r="C10" s="245" t="s">
        <v>242</v>
      </c>
      <c r="D10" s="245"/>
      <c r="E10" s="239" t="s">
        <v>239</v>
      </c>
      <c r="F10" s="249">
        <f>'Nominal Adj'!F10</f>
        <v>-11.5571115</v>
      </c>
      <c r="G10" s="249">
        <f>'Nominal Adj'!G10</f>
        <v>-4.9873386399999999</v>
      </c>
      <c r="H10" s="249">
        <f>'Nominal Adj'!H10</f>
        <v>7.0170978599999998</v>
      </c>
      <c r="I10" s="249">
        <f>'Nominal Adj'!I10</f>
        <v>27.880440839999999</v>
      </c>
      <c r="J10" s="360">
        <f>'Nominal Adj'!J10</f>
        <v>4.5882721399999999</v>
      </c>
      <c r="K10" s="249">
        <f>'Nominal Adj'!K10</f>
        <v>40.693820799999997</v>
      </c>
      <c r="L10" s="249">
        <f>'Nominal Adj'!L10</f>
        <v>23.347708350000001</v>
      </c>
      <c r="M10" s="249">
        <f>'Nominal Adj'!M10</f>
        <v>18.5</v>
      </c>
      <c r="N10" s="249">
        <f>'Nominal Adj'!N10</f>
        <v>4.3</v>
      </c>
      <c r="O10" s="360">
        <f>'Nominal Adj'!O10</f>
        <v>21.7103822875</v>
      </c>
      <c r="P10" s="249">
        <f>'Nominal Adj'!P10</f>
        <v>-1.11271809</v>
      </c>
      <c r="Q10" s="249">
        <f>'Nominal Adj'!Q10</f>
        <v>4.7889723000000002</v>
      </c>
      <c r="R10" s="249">
        <f>'Nominal Adj'!R10</f>
        <v>-2.74240759</v>
      </c>
      <c r="S10" s="249">
        <f>'Nominal Adj'!S10</f>
        <v>-12.2641201</v>
      </c>
      <c r="T10" s="360">
        <f>'Nominal Adj'!T10</f>
        <v>-2.8325683699999997</v>
      </c>
      <c r="U10" s="249">
        <f>'Nominal Adj'!U10</f>
        <v>-6.1317136799999998</v>
      </c>
      <c r="V10" s="249">
        <f>'Nominal Adj'!V10</f>
        <v>-4.6891540799999998</v>
      </c>
      <c r="W10" s="249">
        <f>'Nominal Adj'!W10</f>
        <v>-6.8323174</v>
      </c>
      <c r="X10" s="249">
        <f>'Nominal Adj'!X10</f>
        <v>5.6379030200000004</v>
      </c>
      <c r="Y10" s="360">
        <f>'Nominal Adj'!Y10</f>
        <v>-3.003820535</v>
      </c>
      <c r="Z10" s="249">
        <f>'Nominal Adj'!Z10</f>
        <v>1.46</v>
      </c>
      <c r="AA10" s="249">
        <f>'Nominal Adj'!AA10</f>
        <v>-10.41</v>
      </c>
      <c r="AB10" s="249">
        <f>'Nominal Adj'!AB10</f>
        <v>-1.72</v>
      </c>
      <c r="AC10" s="249">
        <f>'Nominal Adj'!AC10</f>
        <v>7.49</v>
      </c>
      <c r="AD10" s="360">
        <f>'Nominal Adj'!AD10</f>
        <v>-0.79499999999999993</v>
      </c>
      <c r="AE10" s="249">
        <f>'Nominal Adj'!AE10</f>
        <v>23.73</v>
      </c>
      <c r="AF10" s="249">
        <f>'Nominal Adj'!AF10</f>
        <v>58.52</v>
      </c>
      <c r="AG10" s="249">
        <f>'Nominal Adj'!AG10</f>
        <v>79.540000000000006</v>
      </c>
      <c r="AH10" s="249">
        <f>'Nominal Adj'!AH10</f>
        <v>76.55</v>
      </c>
      <c r="AI10" s="360">
        <f>'Nominal Adj'!AI10</f>
        <v>59.59</v>
      </c>
      <c r="AJ10" s="321">
        <f>'Nominal Adj'!AJ10</f>
        <v>33.93</v>
      </c>
      <c r="AK10" s="321">
        <f>'Nominal Adj'!AK10</f>
        <v>9.4700000000000006</v>
      </c>
      <c r="AL10" s="321">
        <f>'Nominal Adj'!AL10</f>
        <v>-8.36</v>
      </c>
      <c r="AM10" s="321">
        <f>'Nominal Adj'!AM10</f>
        <v>-18.34</v>
      </c>
      <c r="AN10" s="255">
        <f>'Nominal Adj'!AN10</f>
        <v>4.17</v>
      </c>
      <c r="AO10" s="321">
        <f>'Nominal Adj'!AO10</f>
        <v>-15.2</v>
      </c>
      <c r="AP10" s="321">
        <f>'Nominal Adj'!AP10</f>
        <v>-9.68</v>
      </c>
      <c r="AQ10" s="321">
        <f>'Nominal Adj'!AQ10</f>
        <v>-3.73</v>
      </c>
      <c r="AR10" s="321">
        <f>'Nominal Adj'!AR10</f>
        <v>-3.97</v>
      </c>
      <c r="AS10" s="255">
        <f>'Nominal Adj'!AS10</f>
        <v>-8.14</v>
      </c>
      <c r="AT10" s="255"/>
      <c r="AU10" s="255"/>
    </row>
    <row r="11" spans="2:47" ht="12" customHeight="1" x14ac:dyDescent="0.2">
      <c r="B11" s="246">
        <v>4</v>
      </c>
      <c r="C11" s="263" t="s">
        <v>306</v>
      </c>
      <c r="D11" s="245"/>
      <c r="E11" s="239" t="s">
        <v>243</v>
      </c>
      <c r="F11" s="249">
        <f>'Nominal Adj'!F11</f>
        <v>0.5</v>
      </c>
      <c r="G11" s="249">
        <f>'Nominal Adj'!G11</f>
        <v>0.5</v>
      </c>
      <c r="H11" s="249">
        <f>'Nominal Adj'!H11</f>
        <v>0.5</v>
      </c>
      <c r="I11" s="249">
        <f>'Nominal Adj'!I11</f>
        <v>0.75</v>
      </c>
      <c r="J11" s="248">
        <f>'Nominal Adj'!J11</f>
        <v>0.75</v>
      </c>
      <c r="K11" s="247">
        <f>'Nominal Adj'!K11</f>
        <v>1</v>
      </c>
      <c r="L11" s="247">
        <f>'Nominal Adj'!L11</f>
        <v>1.25</v>
      </c>
      <c r="M11" s="247">
        <f>'Nominal Adj'!M11</f>
        <v>1.25</v>
      </c>
      <c r="N11" s="247">
        <f>'Nominal Adj'!N11</f>
        <v>1.5</v>
      </c>
      <c r="O11" s="248">
        <f>'Nominal Adj'!O11</f>
        <v>1.5</v>
      </c>
      <c r="P11" s="247">
        <f>'Nominal Adj'!P11</f>
        <v>1.75</v>
      </c>
      <c r="Q11" s="247">
        <f>'Nominal Adj'!Q11</f>
        <v>2</v>
      </c>
      <c r="R11" s="247">
        <f>'Nominal Adj'!R11</f>
        <v>2.25</v>
      </c>
      <c r="S11" s="247">
        <f>'Nominal Adj'!S11</f>
        <v>2.5</v>
      </c>
      <c r="T11" s="248">
        <f>'Nominal Adj'!T11</f>
        <v>2.5</v>
      </c>
      <c r="U11" s="247">
        <f>'Nominal Adj'!U11</f>
        <v>2.5</v>
      </c>
      <c r="V11" s="247">
        <f>'Nominal Adj'!V11</f>
        <v>2.5</v>
      </c>
      <c r="W11" s="247">
        <f>'Nominal Adj'!W11</f>
        <v>2</v>
      </c>
      <c r="X11" s="247">
        <f>'Nominal Adj'!X11</f>
        <v>1.75</v>
      </c>
      <c r="Y11" s="248">
        <f>'Nominal Adj'!Y11</f>
        <v>1.75</v>
      </c>
      <c r="Z11" s="247">
        <f>'Nominal Adj'!Z11</f>
        <v>0.25</v>
      </c>
      <c r="AA11" s="247">
        <f>'Nominal Adj'!AA11</f>
        <v>0.25</v>
      </c>
      <c r="AB11" s="247">
        <f>'Nominal Adj'!AB11</f>
        <v>0.25</v>
      </c>
      <c r="AC11" s="247">
        <f>'Nominal Adj'!AC11</f>
        <v>0.25</v>
      </c>
      <c r="AD11" s="248">
        <f>'Nominal Adj'!AD11</f>
        <v>0.25</v>
      </c>
      <c r="AE11" s="247">
        <f>'Nominal Adj'!AE11</f>
        <v>0.25</v>
      </c>
      <c r="AF11" s="247">
        <f>'Nominal Adj'!AF11</f>
        <v>0.25</v>
      </c>
      <c r="AG11" s="247">
        <f>'Nominal Adj'!AG11</f>
        <v>0.25</v>
      </c>
      <c r="AH11" s="247">
        <f>'Nominal Adj'!AH11</f>
        <v>0.25</v>
      </c>
      <c r="AI11" s="248">
        <f>'Nominal Adj'!AI11</f>
        <v>0.25</v>
      </c>
      <c r="AJ11" s="268">
        <f>'Nominal Adj'!AJ11</f>
        <v>0.5</v>
      </c>
      <c r="AK11" s="268">
        <f>'Nominal Adj'!AK11</f>
        <v>0.75</v>
      </c>
      <c r="AL11" s="268">
        <f>'Nominal Adj'!AL11</f>
        <v>1</v>
      </c>
      <c r="AM11" s="268">
        <f>'Nominal Adj'!AM11</f>
        <v>1.25</v>
      </c>
      <c r="AN11" s="254">
        <f>'Nominal Adj'!AN11</f>
        <v>1.25</v>
      </c>
      <c r="AO11" s="268">
        <f>'Nominal Adj'!AO11</f>
        <v>1.5</v>
      </c>
      <c r="AP11" s="268">
        <f>'Nominal Adj'!AP11</f>
        <v>1.75</v>
      </c>
      <c r="AQ11" s="268">
        <f>'Nominal Adj'!AQ11</f>
        <v>1.75</v>
      </c>
      <c r="AR11" s="268">
        <f>'Nominal Adj'!AR11</f>
        <v>2</v>
      </c>
      <c r="AS11" s="254">
        <f>'Nominal Adj'!AS11</f>
        <v>2</v>
      </c>
      <c r="AT11" s="255"/>
      <c r="AU11" s="255"/>
    </row>
    <row r="12" spans="2:47" ht="12" customHeight="1" x14ac:dyDescent="0.2">
      <c r="B12" s="246"/>
      <c r="C12" s="263"/>
      <c r="D12" s="245"/>
      <c r="E12" s="239"/>
      <c r="F12" s="239"/>
      <c r="G12" s="239"/>
      <c r="H12" s="239"/>
      <c r="I12" s="239"/>
      <c r="J12" s="239"/>
      <c r="K12" s="247"/>
      <c r="L12" s="247"/>
      <c r="M12" s="268"/>
      <c r="N12" s="268"/>
      <c r="O12" s="254"/>
      <c r="P12" s="268"/>
      <c r="Q12" s="268"/>
      <c r="R12" s="268"/>
      <c r="S12" s="268"/>
      <c r="T12" s="254"/>
      <c r="U12" s="268"/>
      <c r="V12" s="268"/>
      <c r="W12" s="268"/>
      <c r="X12" s="268"/>
      <c r="Y12" s="254"/>
      <c r="Z12" s="268"/>
      <c r="AA12" s="268"/>
      <c r="AB12" s="268"/>
      <c r="AC12" s="268"/>
      <c r="AD12" s="254"/>
      <c r="AE12" s="247"/>
      <c r="AF12" s="247"/>
      <c r="AG12" s="247"/>
      <c r="AH12" s="268"/>
      <c r="AI12" s="254"/>
      <c r="AJ12" s="268"/>
      <c r="AK12" s="268"/>
      <c r="AL12" s="268"/>
      <c r="AM12" s="268"/>
      <c r="AN12" s="254"/>
      <c r="AO12" s="268"/>
      <c r="AP12" s="268"/>
      <c r="AQ12" s="268"/>
      <c r="AR12" s="268"/>
      <c r="AS12" s="254"/>
      <c r="AT12" s="254"/>
      <c r="AU12" s="254"/>
    </row>
    <row r="13" spans="2:47" ht="12" customHeight="1" x14ac:dyDescent="0.2">
      <c r="B13" s="237" t="s">
        <v>244</v>
      </c>
      <c r="C13" s="237"/>
      <c r="D13" s="238"/>
      <c r="E13" s="238"/>
      <c r="F13" s="238"/>
      <c r="G13" s="238"/>
      <c r="H13" s="238"/>
      <c r="I13" s="238"/>
      <c r="J13" s="238"/>
      <c r="K13" s="239"/>
      <c r="L13" s="239"/>
      <c r="M13" s="240"/>
      <c r="N13" s="240"/>
      <c r="O13" s="241"/>
      <c r="P13" s="240"/>
      <c r="Q13" s="240"/>
      <c r="R13" s="240"/>
      <c r="S13" s="240"/>
      <c r="T13" s="241"/>
      <c r="U13" s="240"/>
      <c r="V13" s="240"/>
      <c r="W13" s="240"/>
      <c r="X13" s="240"/>
      <c r="Y13" s="241"/>
      <c r="Z13" s="240"/>
      <c r="AA13" s="240"/>
      <c r="AB13" s="240"/>
      <c r="AC13" s="240"/>
      <c r="AD13" s="241"/>
      <c r="AE13" s="239"/>
      <c r="AF13" s="239"/>
      <c r="AG13" s="239"/>
      <c r="AH13" s="240"/>
      <c r="AI13" s="241"/>
      <c r="AJ13" s="240"/>
      <c r="AK13" s="240"/>
      <c r="AL13" s="240"/>
      <c r="AM13" s="240"/>
      <c r="AN13" s="241"/>
      <c r="AO13" s="240"/>
      <c r="AP13" s="240"/>
      <c r="AQ13" s="240"/>
      <c r="AR13" s="240"/>
      <c r="AS13" s="241"/>
      <c r="AT13" s="241"/>
      <c r="AU13" s="241"/>
    </row>
    <row r="14" spans="2:47" ht="12" hidden="1" customHeight="1" x14ac:dyDescent="0.2">
      <c r="B14" s="246">
        <v>0</v>
      </c>
      <c r="C14" s="245" t="s">
        <v>245</v>
      </c>
      <c r="D14" s="245"/>
      <c r="E14" s="239" t="s">
        <v>243</v>
      </c>
      <c r="F14" s="247">
        <f>'Nominal Adj'!F14</f>
        <v>6.75</v>
      </c>
      <c r="G14" s="247">
        <f>'Nominal Adj'!G14</f>
        <v>6.5</v>
      </c>
      <c r="H14" s="361">
        <f>'Nominal Adj'!H14</f>
        <v>6.25</v>
      </c>
      <c r="I14" s="361">
        <f>'Nominal Adj'!I14</f>
        <v>6</v>
      </c>
      <c r="J14" s="362">
        <f>'Nominal Adj'!J14</f>
        <v>6</v>
      </c>
      <c r="K14" s="247">
        <f>'Nominal Adj'!K14</f>
        <v>6</v>
      </c>
      <c r="L14" s="247">
        <f>'Nominal Adj'!L14</f>
        <v>6</v>
      </c>
      <c r="M14" s="361">
        <f>'Nominal Adj'!M14</f>
        <v>5.5</v>
      </c>
      <c r="N14" s="361">
        <f>'Nominal Adj'!N14</f>
        <v>5.5</v>
      </c>
      <c r="O14" s="362">
        <f>'Nominal Adj'!O14</f>
        <v>5.5</v>
      </c>
      <c r="P14" s="247">
        <f>'Nominal Adj'!P14</f>
        <v>5.5</v>
      </c>
      <c r="Q14" s="247">
        <f>'Nominal Adj'!Q14</f>
        <v>6.5</v>
      </c>
      <c r="R14" s="361">
        <f>'Nominal Adj'!R14</f>
        <v>7</v>
      </c>
      <c r="S14" s="361">
        <f>'Nominal Adj'!S14</f>
        <v>7.25</v>
      </c>
      <c r="T14" s="362">
        <f>'Nominal Adj'!T14</f>
        <v>7.25</v>
      </c>
      <c r="U14" s="247">
        <f>'Nominal Adj'!U14</f>
        <v>7.25</v>
      </c>
      <c r="V14" s="247">
        <f>'Nominal Adj'!V14</f>
        <v>7.25</v>
      </c>
      <c r="W14" s="361">
        <f>'Nominal Adj'!W14</f>
        <v>6.5</v>
      </c>
      <c r="X14" s="361">
        <f>'Nominal Adj'!X14</f>
        <v>6.25</v>
      </c>
      <c r="Y14" s="362">
        <f>'Nominal Adj'!Y14</f>
        <v>6.25</v>
      </c>
      <c r="Z14" s="247">
        <f>'Nominal Adj'!Z14</f>
        <v>5.75</v>
      </c>
      <c r="AA14" s="247">
        <f>'Nominal Adj'!AA14</f>
        <v>5.5</v>
      </c>
      <c r="AB14" s="361">
        <f>'Nominal Adj'!AB14</f>
        <v>5.25</v>
      </c>
      <c r="AC14" s="361">
        <f>'Nominal Adj'!AC14</f>
        <v>5</v>
      </c>
      <c r="AD14" s="362">
        <f>'Nominal Adj'!AD14</f>
        <v>5</v>
      </c>
      <c r="AE14" s="361">
        <f>'Nominal Adj'!AE14</f>
        <v>4.75</v>
      </c>
      <c r="AF14" s="361">
        <f>'Nominal Adj'!AF14</f>
        <v>4.75</v>
      </c>
      <c r="AG14" s="361">
        <f>'Nominal Adj'!AG14</f>
        <v>4.75</v>
      </c>
      <c r="AH14" s="361">
        <f>'Nominal Adj'!AH14</f>
        <v>4.75</v>
      </c>
      <c r="AI14" s="362">
        <f>'Nominal Adj'!AI14</f>
        <v>4.75</v>
      </c>
      <c r="AJ14" s="363">
        <f>'Nominal Adj'!AJ14</f>
        <v>4.75</v>
      </c>
      <c r="AK14" s="363">
        <f>'Nominal Adj'!AK14</f>
        <v>4.75</v>
      </c>
      <c r="AL14" s="363">
        <f>'Nominal Adj'!AL14</f>
        <v>4.75</v>
      </c>
      <c r="AM14" s="363">
        <f>'Nominal Adj'!AM14</f>
        <v>4.75</v>
      </c>
      <c r="AN14" s="364">
        <f>'Nominal Adj'!AN14</f>
        <v>4.75</v>
      </c>
      <c r="AO14" s="363">
        <f>'Nominal Adj'!AO14</f>
        <v>4.75</v>
      </c>
      <c r="AP14" s="363">
        <f>'Nominal Adj'!AP14</f>
        <v>4.75</v>
      </c>
      <c r="AQ14" s="363">
        <f>'Nominal Adj'!AQ14</f>
        <v>4.75</v>
      </c>
      <c r="AR14" s="363">
        <f>'Nominal Adj'!AR14</f>
        <v>4.75</v>
      </c>
      <c r="AS14" s="364">
        <f>'Nominal Adj'!AS14</f>
        <v>4.75</v>
      </c>
      <c r="AT14" s="364"/>
      <c r="AU14" s="364"/>
    </row>
    <row r="15" spans="2:47" ht="12" customHeight="1" x14ac:dyDescent="0.2">
      <c r="B15" s="246">
        <v>1</v>
      </c>
      <c r="C15" s="245" t="s">
        <v>246</v>
      </c>
      <c r="D15" s="245"/>
      <c r="E15" s="239" t="s">
        <v>243</v>
      </c>
      <c r="F15" s="247">
        <f>'Nominal Adj'!F15</f>
        <v>5.5</v>
      </c>
      <c r="G15" s="247">
        <f>'Nominal Adj'!G15</f>
        <v>5.25</v>
      </c>
      <c r="H15" s="361">
        <f>'Nominal Adj'!H15</f>
        <v>5</v>
      </c>
      <c r="I15" s="361">
        <f>'Nominal Adj'!I15</f>
        <v>4.75</v>
      </c>
      <c r="J15" s="362">
        <f>'Nominal Adj'!J15</f>
        <v>4.75</v>
      </c>
      <c r="K15" s="247">
        <f>'Nominal Adj'!K15</f>
        <v>4.75</v>
      </c>
      <c r="L15" s="247">
        <f>'Nominal Adj'!L15</f>
        <v>4.75</v>
      </c>
      <c r="M15" s="361">
        <f>'Nominal Adj'!M15</f>
        <v>4.25</v>
      </c>
      <c r="N15" s="361">
        <f>'Nominal Adj'!N15</f>
        <v>4.25</v>
      </c>
      <c r="O15" s="362">
        <f>'Nominal Adj'!O15</f>
        <v>4.25</v>
      </c>
      <c r="P15" s="247">
        <f>'Nominal Adj'!P15</f>
        <v>4.25</v>
      </c>
      <c r="Q15" s="247">
        <f>'Nominal Adj'!Q15</f>
        <v>5.25</v>
      </c>
      <c r="R15" s="361">
        <f>'Nominal Adj'!R15</f>
        <v>5.75</v>
      </c>
      <c r="S15" s="361">
        <f>'Nominal Adj'!S15</f>
        <v>6</v>
      </c>
      <c r="T15" s="362">
        <f>'Nominal Adj'!T15</f>
        <v>6</v>
      </c>
      <c r="U15" s="247">
        <f>'Nominal Adj'!U15</f>
        <v>6</v>
      </c>
      <c r="V15" s="247">
        <f>'Nominal Adj'!V15</f>
        <v>6</v>
      </c>
      <c r="W15" s="361">
        <f>'Nominal Adj'!W15</f>
        <v>5.25</v>
      </c>
      <c r="X15" s="361">
        <f>'Nominal Adj'!X15</f>
        <v>5</v>
      </c>
      <c r="Y15" s="362">
        <f>'Nominal Adj'!Y15</f>
        <v>5</v>
      </c>
      <c r="Z15" s="247">
        <f>'Nominal Adj'!Z15</f>
        <v>4.5</v>
      </c>
      <c r="AA15" s="247">
        <f>'Nominal Adj'!AA15</f>
        <v>4.25</v>
      </c>
      <c r="AB15" s="361">
        <f>'Nominal Adj'!AB15</f>
        <v>4</v>
      </c>
      <c r="AC15" s="361">
        <f>'Nominal Adj'!AC15</f>
        <v>3.75</v>
      </c>
      <c r="AD15" s="362">
        <f>'Nominal Adj'!AD15</f>
        <v>3.75</v>
      </c>
      <c r="AE15" s="361">
        <f>'Nominal Adj'!AE15</f>
        <v>3.5</v>
      </c>
      <c r="AF15" s="361">
        <f>'Nominal Adj'!AF15</f>
        <v>3.5</v>
      </c>
      <c r="AG15" s="361">
        <f>'Nominal Adj'!AG15</f>
        <v>3.5</v>
      </c>
      <c r="AH15" s="361">
        <f>'Nominal Adj'!AH15</f>
        <v>3.5</v>
      </c>
      <c r="AI15" s="362">
        <f>'Nominal Adj'!AI15</f>
        <v>3.5</v>
      </c>
      <c r="AJ15" s="363">
        <f>'Nominal Adj'!AJ15</f>
        <v>3.5</v>
      </c>
      <c r="AK15" s="363">
        <f>'Nominal Adj'!AK15</f>
        <v>3.5</v>
      </c>
      <c r="AL15" s="363">
        <f>'Nominal Adj'!AL15</f>
        <v>3.5</v>
      </c>
      <c r="AM15" s="363">
        <f>'Nominal Adj'!AM15</f>
        <v>3.5</v>
      </c>
      <c r="AN15" s="364">
        <f>'Nominal Adj'!AN15</f>
        <v>3.5</v>
      </c>
      <c r="AO15" s="363">
        <f>'Nominal Adj'!AO15</f>
        <v>3.5</v>
      </c>
      <c r="AP15" s="363">
        <f>'Nominal Adj'!AP15</f>
        <v>3.5</v>
      </c>
      <c r="AQ15" s="363">
        <f>'Nominal Adj'!AQ15</f>
        <v>3.5</v>
      </c>
      <c r="AR15" s="363">
        <f>'Nominal Adj'!AR15</f>
        <v>3.5</v>
      </c>
      <c r="AS15" s="364">
        <f>'Nominal Adj'!AS15</f>
        <v>3.5</v>
      </c>
      <c r="AT15" s="364"/>
      <c r="AU15" s="364"/>
    </row>
    <row r="16" spans="2:47" ht="12" customHeight="1" x14ac:dyDescent="0.2">
      <c r="B16" s="246">
        <v>2</v>
      </c>
      <c r="C16" s="245" t="s">
        <v>247</v>
      </c>
      <c r="D16" s="245"/>
      <c r="E16" s="239" t="s">
        <v>32</v>
      </c>
      <c r="F16" s="272">
        <f>'Nominal Adj'!F16</f>
        <v>13525</v>
      </c>
      <c r="G16" s="272">
        <f>'Nominal Adj'!G16</f>
        <v>13318.35924126079</v>
      </c>
      <c r="H16" s="272">
        <f>'Nominal Adj'!H16</f>
        <v>13133.711452188503</v>
      </c>
      <c r="I16" s="272">
        <f>'Nominal Adj'!I16</f>
        <v>13252.450809632983</v>
      </c>
      <c r="J16" s="273">
        <f>'Nominal Adj'!J16</f>
        <v>13307.380375770568</v>
      </c>
      <c r="K16" s="272">
        <f>'Nominal Adj'!K16</f>
        <v>13350</v>
      </c>
      <c r="L16" s="272">
        <f>'Nominal Adj'!L16</f>
        <v>13310</v>
      </c>
      <c r="M16" s="272">
        <f>'Nominal Adj'!M16</f>
        <v>13333</v>
      </c>
      <c r="N16" s="272">
        <f>'Nominal Adj'!N16</f>
        <v>13540</v>
      </c>
      <c r="O16" s="273">
        <f>'Nominal Adj'!O16</f>
        <v>13383.25</v>
      </c>
      <c r="P16" s="272">
        <f>'Nominal Adj'!P16</f>
        <v>13576</v>
      </c>
      <c r="Q16" s="272">
        <f>'Nominal Adj'!Q16</f>
        <v>13952</v>
      </c>
      <c r="R16" s="272">
        <f>'Nominal Adj'!R16</f>
        <v>14601</v>
      </c>
      <c r="S16" s="272">
        <f>'Nominal Adj'!S16</f>
        <v>14798</v>
      </c>
      <c r="T16" s="273">
        <f>'Nominal Adj'!T16</f>
        <v>14246</v>
      </c>
      <c r="U16" s="272">
        <f>'Nominal Adj'!U16</f>
        <v>14134</v>
      </c>
      <c r="V16" s="272">
        <f>'Nominal Adj'!V16</f>
        <v>14254</v>
      </c>
      <c r="W16" s="272">
        <f>'Nominal Adj'!W16</f>
        <v>14120</v>
      </c>
      <c r="X16" s="272">
        <f>'Nominal Adj'!X16</f>
        <v>14064</v>
      </c>
      <c r="Y16" s="273">
        <f>'Nominal Adj'!Y16</f>
        <v>14138.668699186992</v>
      </c>
      <c r="Z16" s="272">
        <f>'Nominal Adj'!Z16</f>
        <v>14219</v>
      </c>
      <c r="AA16" s="272">
        <f>'Nominal Adj'!AA16</f>
        <v>14893</v>
      </c>
      <c r="AB16" s="272">
        <f>'Nominal Adj'!AB16</f>
        <v>14669</v>
      </c>
      <c r="AC16" s="272">
        <f>'Nominal Adj'!AC16</f>
        <v>14339</v>
      </c>
      <c r="AD16" s="273">
        <f>'Nominal Adj'!AD16</f>
        <v>14530.000000000002</v>
      </c>
      <c r="AE16" s="272">
        <f>'Nominal Adj'!AE16</f>
        <v>14157</v>
      </c>
      <c r="AF16" s="272">
        <f>'Nominal Adj'!AF16</f>
        <v>14399</v>
      </c>
      <c r="AG16" s="272">
        <f>'Nominal Adj'!AG16</f>
        <v>14373</v>
      </c>
      <c r="AH16" s="272">
        <f>'Nominal Adj'!AH16</f>
        <v>14259</v>
      </c>
      <c r="AI16" s="273">
        <f>'Nominal Adj'!AI16</f>
        <v>14300</v>
      </c>
      <c r="AJ16" s="365">
        <f>'Nominal Adj'!AJ16</f>
        <v>14500</v>
      </c>
      <c r="AK16" s="365">
        <f>'Nominal Adj'!AK16</f>
        <v>14550</v>
      </c>
      <c r="AL16" s="365">
        <f>'Nominal Adj'!AL16</f>
        <v>14560</v>
      </c>
      <c r="AM16" s="365">
        <f>'Nominal Adj'!AM16</f>
        <v>14580</v>
      </c>
      <c r="AN16" s="278">
        <f>'Nominal Adj'!AN16</f>
        <v>14550</v>
      </c>
      <c r="AO16" s="365">
        <f>'Nominal Adj'!AO16</f>
        <v>14590</v>
      </c>
      <c r="AP16" s="365">
        <f>'Nominal Adj'!AP16</f>
        <v>14600</v>
      </c>
      <c r="AQ16" s="365">
        <f>'Nominal Adj'!AQ16</f>
        <v>14600</v>
      </c>
      <c r="AR16" s="365">
        <f>'Nominal Adj'!AR16</f>
        <v>14610</v>
      </c>
      <c r="AS16" s="278">
        <f>'Nominal Adj'!AS16</f>
        <v>14600</v>
      </c>
      <c r="AT16" s="278"/>
      <c r="AU16" s="278"/>
    </row>
    <row r="17" spans="2:78" ht="12" customHeight="1" x14ac:dyDescent="0.2">
      <c r="B17" s="236" t="s">
        <v>248</v>
      </c>
      <c r="C17" s="238"/>
      <c r="D17" s="238"/>
      <c r="E17" s="238"/>
      <c r="F17" s="238"/>
      <c r="G17" s="238"/>
      <c r="H17" s="238"/>
      <c r="I17" s="238"/>
      <c r="J17" s="238"/>
      <c r="K17" s="279"/>
      <c r="L17" s="279"/>
      <c r="M17" s="270"/>
      <c r="N17" s="279"/>
      <c r="O17" s="247"/>
      <c r="P17" s="270"/>
      <c r="Q17" s="270"/>
      <c r="R17" s="270"/>
      <c r="S17" s="270"/>
      <c r="T17" s="268"/>
      <c r="U17" s="270"/>
      <c r="V17" s="270"/>
      <c r="W17" s="270"/>
      <c r="X17" s="270"/>
      <c r="Y17" s="268"/>
      <c r="Z17" s="270"/>
      <c r="AA17" s="270"/>
      <c r="AB17" s="270"/>
      <c r="AC17" s="270"/>
      <c r="AD17" s="268"/>
      <c r="AE17" s="279"/>
      <c r="AF17" s="279"/>
      <c r="AG17" s="279"/>
      <c r="AH17" s="270"/>
      <c r="AI17" s="268"/>
      <c r="AJ17" s="270"/>
      <c r="AK17" s="270"/>
      <c r="AL17" s="270"/>
      <c r="AM17" s="270"/>
      <c r="AN17" s="268"/>
      <c r="AO17" s="270"/>
      <c r="AP17" s="270"/>
      <c r="AQ17" s="270"/>
      <c r="AR17" s="270"/>
      <c r="AS17" s="268"/>
      <c r="AT17" s="268"/>
      <c r="AU17" s="268"/>
    </row>
    <row r="18" spans="2:78" ht="12" customHeight="1" x14ac:dyDescent="0.2">
      <c r="B18" s="246">
        <v>1</v>
      </c>
      <c r="C18" s="245" t="s">
        <v>292</v>
      </c>
      <c r="D18" s="245"/>
      <c r="E18" s="239"/>
      <c r="F18" s="239"/>
      <c r="G18" s="239"/>
      <c r="H18" s="239"/>
      <c r="I18" s="239"/>
      <c r="J18" s="239"/>
      <c r="K18" s="247"/>
      <c r="L18" s="247"/>
      <c r="M18" s="268"/>
      <c r="N18" s="247"/>
      <c r="O18" s="247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47"/>
      <c r="AF18" s="247"/>
      <c r="AG18" s="247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</row>
    <row r="19" spans="2:78" s="295" customFormat="1" ht="12" customHeight="1" x14ac:dyDescent="0.2">
      <c r="B19" s="282"/>
      <c r="C19" s="283" t="s">
        <v>251</v>
      </c>
      <c r="D19" s="245" t="s">
        <v>252</v>
      </c>
      <c r="E19" s="239" t="s">
        <v>239</v>
      </c>
      <c r="F19" s="284">
        <f>'Nominal Adj'!F19</f>
        <v>4.9434208819113863</v>
      </c>
      <c r="G19" s="284">
        <f>'Nominal Adj'!G19</f>
        <v>5.2146500449099085</v>
      </c>
      <c r="H19" s="284">
        <f>'Nominal Adj'!H19</f>
        <v>5.0335052933758435</v>
      </c>
      <c r="I19" s="285">
        <f>'Nominal Adj'!I19</f>
        <v>4.9388955890047344</v>
      </c>
      <c r="J19" s="248">
        <f>'Nominal Adj'!J19</f>
        <v>5.0330691828017864</v>
      </c>
      <c r="K19" s="284">
        <f>'Nominal Adj'!K19</f>
        <v>5.0083608532795152</v>
      </c>
      <c r="L19" s="284">
        <f>'Nominal Adj'!L19</f>
        <v>5.0125517683495016</v>
      </c>
      <c r="M19" s="284">
        <f>'Nominal Adj'!M19</f>
        <v>5.0647633275738615</v>
      </c>
      <c r="N19" s="285">
        <f>'Nominal Adj'!N19</f>
        <v>5.1897444678127949</v>
      </c>
      <c r="O19" s="248">
        <f>'Nominal Adj'!O19</f>
        <v>5.0697859013491469</v>
      </c>
      <c r="P19" s="284">
        <f>'Nominal Adj'!P19</f>
        <v>5.0691202190075266</v>
      </c>
      <c r="Q19" s="284">
        <f>'Nominal Adj'!Q19</f>
        <v>5.2694166260463273</v>
      </c>
      <c r="R19" s="284">
        <f>'Nominal Adj'!R19</f>
        <v>5.1731951717685503</v>
      </c>
      <c r="S19" s="285">
        <f>'Nominal Adj'!S19</f>
        <v>5.1813135093302058</v>
      </c>
      <c r="T19" s="248">
        <f>'Nominal Adj'!T19</f>
        <v>5.1742915395502465</v>
      </c>
      <c r="U19" s="284">
        <f>'Nominal Adj'!U19</f>
        <v>5.0619572797427459</v>
      </c>
      <c r="V19" s="284">
        <f>'Nominal Adj'!V19</f>
        <v>5.0525709481404402</v>
      </c>
      <c r="W19" s="284">
        <f>'Nominal Adj'!W19</f>
        <v>5.0098307504563504</v>
      </c>
      <c r="X19" s="285">
        <f>'Nominal Adj'!X19</f>
        <v>4.9556652717788214</v>
      </c>
      <c r="Y19" s="248">
        <f>'Nominal Adj'!Y19</f>
        <v>5.0192876804628677</v>
      </c>
      <c r="Z19" s="284">
        <f>'Nominal Adj'!Z19</f>
        <v>2.9656056031194806</v>
      </c>
      <c r="AA19" s="284">
        <f>'Nominal Adj'!AA19</f>
        <v>-5.3236912100438465</v>
      </c>
      <c r="AB19" s="284">
        <f>'Nominal Adj'!AB19</f>
        <v>-3.4880217475960809</v>
      </c>
      <c r="AC19" s="285">
        <f>'Nominal Adj'!AC19</f>
        <v>-2.1665255407161497</v>
      </c>
      <c r="AD19" s="248">
        <f>'Nominal Adj'!AD19</f>
        <v>-2.0650049409290476</v>
      </c>
      <c r="AE19" s="284">
        <f>'Nominal Adj'!AE19</f>
        <v>-0.69670625552851873</v>
      </c>
      <c r="AF19" s="284">
        <f>'Nominal Adj'!AF19</f>
        <v>7.0720160186016621</v>
      </c>
      <c r="AG19" s="284">
        <f>'Nominal Adj'!AG19</f>
        <v>3.5059027376630048</v>
      </c>
      <c r="AH19" s="285">
        <f>'Nominal Adj'!AH19</f>
        <v>5.0232775031471748</v>
      </c>
      <c r="AI19" s="248">
        <f>'Nominal Adj'!AI19</f>
        <v>3.6912401119128782</v>
      </c>
      <c r="AJ19" s="299">
        <f>'Nominal Adj'!AJ19</f>
        <v>4.57</v>
      </c>
      <c r="AK19" s="299">
        <f>'Nominal Adj'!AK19</f>
        <v>5.0999999999999996</v>
      </c>
      <c r="AL19" s="299">
        <f>'Nominal Adj'!AL19</f>
        <v>5.43</v>
      </c>
      <c r="AM19" s="298">
        <f>'Nominal Adj'!AM19</f>
        <v>5.22</v>
      </c>
      <c r="AN19" s="254">
        <f>'Nominal Adj'!AN19</f>
        <v>5.09</v>
      </c>
      <c r="AO19" s="299">
        <f>'Nominal Adj'!AO19</f>
        <v>5.25</v>
      </c>
      <c r="AP19" s="299">
        <f>'Nominal Adj'!AP19</f>
        <v>5.26</v>
      </c>
      <c r="AQ19" s="299">
        <f>'Nominal Adj'!AQ19</f>
        <v>5.31</v>
      </c>
      <c r="AR19" s="298">
        <f>'Nominal Adj'!AR19</f>
        <v>5.14</v>
      </c>
      <c r="AS19" s="254">
        <f>'Nominal Adj'!AS19</f>
        <v>5.24</v>
      </c>
      <c r="AT19" s="254"/>
      <c r="AU19" s="254"/>
    </row>
    <row r="20" spans="2:78" ht="12" customHeight="1" x14ac:dyDescent="0.2">
      <c r="B20" s="246"/>
      <c r="C20" s="296"/>
      <c r="D20" s="297" t="s">
        <v>254</v>
      </c>
      <c r="E20" s="239" t="s">
        <v>239</v>
      </c>
      <c r="F20" s="284">
        <f>'Nominal Adj'!F20</f>
        <v>4.9886668460156782</v>
      </c>
      <c r="G20" s="284">
        <f>'Nominal Adj'!G20</f>
        <v>5.1255839709341773</v>
      </c>
      <c r="H20" s="284">
        <f>'Nominal Adj'!H20</f>
        <v>5.0497563045490779</v>
      </c>
      <c r="I20" s="285">
        <f>'Nominal Adj'!I20</f>
        <v>5.0143379670885846</v>
      </c>
      <c r="J20" s="248">
        <f>'Nominal Adj'!J20</f>
        <v>5.0445352375131227</v>
      </c>
      <c r="K20" s="284">
        <f>'Nominal Adj'!K20</f>
        <v>4.9889778452657128</v>
      </c>
      <c r="L20" s="284">
        <f>'Nominal Adj'!L20</f>
        <v>5.0119754083522086</v>
      </c>
      <c r="M20" s="284">
        <f>'Nominal Adj'!M20</f>
        <v>4.9351587130065342</v>
      </c>
      <c r="N20" s="285">
        <f>'Nominal Adj'!N20</f>
        <v>4.9917889589911697</v>
      </c>
      <c r="O20" s="248">
        <f>'Nominal Adj'!O20</f>
        <v>4.9816357272491008</v>
      </c>
      <c r="P20" s="284">
        <f>'Nominal Adj'!P20</f>
        <v>5.0215872011866436</v>
      </c>
      <c r="Q20" s="284">
        <f>'Nominal Adj'!Q20</f>
        <v>5.2474037425834661</v>
      </c>
      <c r="R20" s="284">
        <f>'Nominal Adj'!R20</f>
        <v>5.0764638863861267</v>
      </c>
      <c r="S20" s="285">
        <f>'Nominal Adj'!S20</f>
        <v>5.2003800799086237</v>
      </c>
      <c r="T20" s="248">
        <f>'Nominal Adj'!T20</f>
        <v>5.1368912433948957</v>
      </c>
      <c r="U20" s="284">
        <f>'Nominal Adj'!U20</f>
        <v>5.2670059619663894</v>
      </c>
      <c r="V20" s="284">
        <f>'Nominal Adj'!V20</f>
        <v>5.395695930873182</v>
      </c>
      <c r="W20" s="284">
        <f>'Nominal Adj'!W20</f>
        <v>5.056901395637114</v>
      </c>
      <c r="X20" s="285">
        <f>'Nominal Adj'!X20</f>
        <v>4.9358545011974071</v>
      </c>
      <c r="Y20" s="248">
        <f>'Nominal Adj'!Y20</f>
        <v>5.1606992105774898</v>
      </c>
      <c r="Z20" s="284">
        <f>'Nominal Adj'!Z20</f>
        <v>2.6451834247287356</v>
      </c>
      <c r="AA20" s="284">
        <f>'Nominal Adj'!AA20</f>
        <v>-5.5757685059221673</v>
      </c>
      <c r="AB20" s="284">
        <f>'Nominal Adj'!AB20</f>
        <v>-4.0013442638545813</v>
      </c>
      <c r="AC20" s="285">
        <f>'Nominal Adj'!AC20</f>
        <v>-3.5798599096982451</v>
      </c>
      <c r="AD20" s="248">
        <f>'Nominal Adj'!AD20</f>
        <v>-2.6670518349416197</v>
      </c>
      <c r="AE20" s="284">
        <f>'Nominal Adj'!AE20</f>
        <v>-2.2465617410617371</v>
      </c>
      <c r="AF20" s="284">
        <f>'Nominal Adj'!AF20</f>
        <v>5.9140805620006374</v>
      </c>
      <c r="AG20" s="284">
        <f>'Nominal Adj'!AG20</f>
        <v>1.0615927039456308</v>
      </c>
      <c r="AH20" s="285">
        <f>'Nominal Adj'!AH20</f>
        <v>3.5488706918777604</v>
      </c>
      <c r="AI20" s="248">
        <f>'Nominal Adj'!AI20</f>
        <v>2.0056280223049483</v>
      </c>
      <c r="AJ20" s="299">
        <f>'Nominal Adj'!AJ20</f>
        <v>3.7</v>
      </c>
      <c r="AK20" s="299">
        <f>'Nominal Adj'!AK20</f>
        <v>4.37</v>
      </c>
      <c r="AL20" s="299">
        <f>'Nominal Adj'!AL20</f>
        <v>5.85</v>
      </c>
      <c r="AM20" s="298">
        <f>'Nominal Adj'!AM20</f>
        <v>5.23</v>
      </c>
      <c r="AN20" s="254">
        <f>'Nominal Adj'!AN20</f>
        <v>4.79</v>
      </c>
      <c r="AO20" s="299">
        <f>'Nominal Adj'!AO20</f>
        <v>5.24</v>
      </c>
      <c r="AP20" s="299">
        <f>'Nominal Adj'!AP20</f>
        <v>5.3</v>
      </c>
      <c r="AQ20" s="299">
        <f>'Nominal Adj'!AQ20</f>
        <v>5.37</v>
      </c>
      <c r="AR20" s="298">
        <f>'Nominal Adj'!AR20</f>
        <v>5.17</v>
      </c>
      <c r="AS20" s="254">
        <f>'Nominal Adj'!AS20</f>
        <v>5.27</v>
      </c>
      <c r="AT20" s="254"/>
      <c r="AU20" s="254"/>
    </row>
    <row r="21" spans="2:78" ht="12" customHeight="1" x14ac:dyDescent="0.2">
      <c r="B21" s="246"/>
      <c r="C21" s="296"/>
      <c r="D21" s="297" t="s">
        <v>221</v>
      </c>
      <c r="E21" s="239" t="s">
        <v>239</v>
      </c>
      <c r="F21" s="284">
        <f>'Nominal Adj'!F21</f>
        <v>3.4297728504563203</v>
      </c>
      <c r="G21" s="284">
        <f>'Nominal Adj'!G21</f>
        <v>6.2129745490547119</v>
      </c>
      <c r="H21" s="284">
        <f>'Nominal Adj'!H21</f>
        <v>-2.9592372421668323</v>
      </c>
      <c r="I21" s="285">
        <f>'Nominal Adj'!I21</f>
        <v>-4.0242926163888644</v>
      </c>
      <c r="J21" s="248">
        <f>'Nominal Adj'!J21</f>
        <v>-0.1410190313154657</v>
      </c>
      <c r="K21" s="284">
        <f>'Nominal Adj'!K21</f>
        <v>2.682544901278253</v>
      </c>
      <c r="L21" s="284">
        <f>'Nominal Adj'!L21</f>
        <v>-1.9306208335577884</v>
      </c>
      <c r="M21" s="284">
        <f>'Nominal Adj'!M21</f>
        <v>3.4501760900068312</v>
      </c>
      <c r="N21" s="285">
        <f>'Nominal Adj'!N21</f>
        <v>3.7917460789726345</v>
      </c>
      <c r="O21" s="248">
        <f>'Nominal Adj'!O21</f>
        <v>2.1247282870352366</v>
      </c>
      <c r="P21" s="284">
        <f>'Nominal Adj'!P21</f>
        <v>2.7330180584500989</v>
      </c>
      <c r="Q21" s="284">
        <f>'Nominal Adj'!Q21</f>
        <v>5.2187421460742742</v>
      </c>
      <c r="R21" s="284">
        <f>'Nominal Adj'!R21</f>
        <v>6.2570620405112534</v>
      </c>
      <c r="S21" s="285">
        <f>'Nominal Adj'!S21</f>
        <v>4.6197217388198997</v>
      </c>
      <c r="T21" s="248">
        <f>'Nominal Adj'!T21</f>
        <v>4.8207252971131442</v>
      </c>
      <c r="U21" s="284">
        <f>'Nominal Adj'!U21</f>
        <v>5.257678506280385</v>
      </c>
      <c r="V21" s="284">
        <f>'Nominal Adj'!V21</f>
        <v>8.2351164070374114</v>
      </c>
      <c r="W21" s="284">
        <f>'Nominal Adj'!W21</f>
        <v>0.99636124194790854</v>
      </c>
      <c r="X21" s="285">
        <f>'Nominal Adj'!X21</f>
        <v>0.50046241180827533</v>
      </c>
      <c r="Y21" s="248">
        <f>'Nominal Adj'!Y21</f>
        <v>3.2678447485460325</v>
      </c>
      <c r="Z21" s="284">
        <f>'Nominal Adj'!Z21</f>
        <v>3.8011013340689201</v>
      </c>
      <c r="AA21" s="284">
        <f>'Nominal Adj'!AA21</f>
        <v>-6.9209537778303716</v>
      </c>
      <c r="AB21" s="284">
        <f>'Nominal Adj'!AB21</f>
        <v>9.7941074621925743</v>
      </c>
      <c r="AC21" s="285">
        <f>'Nominal Adj'!AC21</f>
        <v>1.7945528599895706</v>
      </c>
      <c r="AD21" s="248">
        <f>'Nominal Adj'!AD21</f>
        <v>1.9639947963192343</v>
      </c>
      <c r="AE21" s="284">
        <f>'Nominal Adj'!AE21</f>
        <v>2.5478126586998555</v>
      </c>
      <c r="AF21" s="284">
        <f>'Nominal Adj'!AF21</f>
        <v>8.0557159693810672</v>
      </c>
      <c r="AG21" s="284">
        <f>'Nominal Adj'!AG21</f>
        <v>0.61643279626936709</v>
      </c>
      <c r="AH21" s="285">
        <f>'Nominal Adj'!AH21</f>
        <v>5.2470366923269696</v>
      </c>
      <c r="AI21" s="248">
        <f>'Nominal Adj'!AI21</f>
        <v>4.1705167421950611</v>
      </c>
      <c r="AJ21" s="299">
        <f>'Nominal Adj'!AJ21</f>
        <v>1.75</v>
      </c>
      <c r="AK21" s="299">
        <f>'Nominal Adj'!AK21</f>
        <v>6.01</v>
      </c>
      <c r="AL21" s="299">
        <f>'Nominal Adj'!AL21</f>
        <v>1.55</v>
      </c>
      <c r="AM21" s="298">
        <f>'Nominal Adj'!AM21</f>
        <v>3.85</v>
      </c>
      <c r="AN21" s="254">
        <f>'Nominal Adj'!AN21</f>
        <v>3.39</v>
      </c>
      <c r="AO21" s="299">
        <f>'Nominal Adj'!AO21</f>
        <v>3.93</v>
      </c>
      <c r="AP21" s="299">
        <f>'Nominal Adj'!AP21</f>
        <v>3.08</v>
      </c>
      <c r="AQ21" s="299">
        <f>'Nominal Adj'!AQ21</f>
        <v>2.08</v>
      </c>
      <c r="AR21" s="298">
        <f>'Nominal Adj'!AR21</f>
        <v>1.4</v>
      </c>
      <c r="AS21" s="254">
        <f>'Nominal Adj'!AS21</f>
        <v>2.42</v>
      </c>
      <c r="AT21" s="254"/>
      <c r="AU21" s="254"/>
    </row>
    <row r="22" spans="2:78" ht="12" customHeight="1" x14ac:dyDescent="0.2">
      <c r="B22" s="246"/>
      <c r="C22" s="296"/>
      <c r="D22" s="297" t="s">
        <v>257</v>
      </c>
      <c r="E22" s="239" t="s">
        <v>239</v>
      </c>
      <c r="F22" s="284">
        <f>'Nominal Adj'!F22</f>
        <v>4.6695153117205805</v>
      </c>
      <c r="G22" s="284">
        <f>'Nominal Adj'!G22</f>
        <v>4.1800642282702833</v>
      </c>
      <c r="H22" s="284">
        <f>'Nominal Adj'!H22</f>
        <v>4.2385366794039916</v>
      </c>
      <c r="I22" s="285">
        <f>'Nominal Adj'!I22</f>
        <v>4.7936454195232034</v>
      </c>
      <c r="J22" s="248">
        <f>'Nominal Adj'!J22</f>
        <v>4.4731284843919443</v>
      </c>
      <c r="K22" s="284">
        <f>'Nominal Adj'!K22</f>
        <v>4.7690163866370661</v>
      </c>
      <c r="L22" s="284">
        <f>'Nominal Adj'!L22</f>
        <v>5.3445162778684461</v>
      </c>
      <c r="M22" s="284">
        <f>'Nominal Adj'!M22</f>
        <v>7.0816688431369137</v>
      </c>
      <c r="N22" s="285">
        <f>'Nominal Adj'!N22</f>
        <v>7.2644008639515159</v>
      </c>
      <c r="O22" s="248">
        <f>'Nominal Adj'!O22</f>
        <v>6.1539740162142778</v>
      </c>
      <c r="P22" s="284">
        <f>'Nominal Adj'!P22</f>
        <v>7.920528144650282</v>
      </c>
      <c r="Q22" s="284">
        <f>'Nominal Adj'!Q22</f>
        <v>5.8060578605808137</v>
      </c>
      <c r="R22" s="284">
        <f>'Nominal Adj'!R22</f>
        <v>6.9185444026296725</v>
      </c>
      <c r="S22" s="285">
        <f>'Nominal Adj'!S22</f>
        <v>6.1362900417535506</v>
      </c>
      <c r="T22" s="248">
        <f>'Nominal Adj'!T22</f>
        <v>6.6758459431324555</v>
      </c>
      <c r="U22" s="284">
        <f>'Nominal Adj'!U22</f>
        <v>5.0267907874954627</v>
      </c>
      <c r="V22" s="284">
        <f>'Nominal Adj'!V22</f>
        <v>4.5545716731597778</v>
      </c>
      <c r="W22" s="284">
        <f>'Nominal Adj'!W22</f>
        <v>4.2115103642338454</v>
      </c>
      <c r="X22" s="285">
        <f>'Nominal Adj'!X22</f>
        <v>4.0768192088884199</v>
      </c>
      <c r="Y22" s="248">
        <f>'Nominal Adj'!Y22</f>
        <v>4.4523827065073673</v>
      </c>
      <c r="Z22" s="284">
        <f>'Nominal Adj'!Z22</f>
        <v>1.7043000027096491</v>
      </c>
      <c r="AA22" s="284">
        <f>'Nominal Adj'!AA22</f>
        <v>-8.6128137584895423</v>
      </c>
      <c r="AB22" s="284">
        <f>'Nominal Adj'!AB22</f>
        <v>-6.5242831530952978</v>
      </c>
      <c r="AC22" s="285">
        <f>'Nominal Adj'!AC22</f>
        <v>-6.16525882431276</v>
      </c>
      <c r="AD22" s="248">
        <f>'Nominal Adj'!AD22</f>
        <v>-4.961066745664052</v>
      </c>
      <c r="AE22" s="284">
        <f>'Nominal Adj'!AE22</f>
        <v>-0.21228966131922838</v>
      </c>
      <c r="AF22" s="284">
        <f>'Nominal Adj'!AF22</f>
        <v>7.520138859351075</v>
      </c>
      <c r="AG22" s="284">
        <f>'Nominal Adj'!AG22</f>
        <v>3.7614118667110272</v>
      </c>
      <c r="AH22" s="285">
        <f>'Nominal Adj'!AH22</f>
        <v>4.4897390351559912</v>
      </c>
      <c r="AI22" s="248">
        <f>'Nominal Adj'!AI22</f>
        <v>3.8031672472903439</v>
      </c>
      <c r="AJ22" s="299">
        <f>'Nominal Adj'!AJ22</f>
        <v>4.0999999999999996</v>
      </c>
      <c r="AK22" s="299">
        <f>'Nominal Adj'!AK22</f>
        <v>4.97</v>
      </c>
      <c r="AL22" s="299">
        <f>'Nominal Adj'!AL22</f>
        <v>6.57</v>
      </c>
      <c r="AM22" s="298">
        <f>'Nominal Adj'!AM22</f>
        <v>7</v>
      </c>
      <c r="AN22" s="254">
        <f>'Nominal Adj'!AN22</f>
        <v>5.69</v>
      </c>
      <c r="AO22" s="299">
        <f>'Nominal Adj'!AO22</f>
        <v>7.76</v>
      </c>
      <c r="AP22" s="299">
        <f>'Nominal Adj'!AP22</f>
        <v>8.1300000000000008</v>
      </c>
      <c r="AQ22" s="299">
        <f>'Nominal Adj'!AQ22</f>
        <v>8.42</v>
      </c>
      <c r="AR22" s="298">
        <f>'Nominal Adj'!AR22</f>
        <v>8.15</v>
      </c>
      <c r="AS22" s="254">
        <f>'Nominal Adj'!AS22</f>
        <v>8.1199999999999992</v>
      </c>
      <c r="AT22" s="254"/>
      <c r="AU22" s="254"/>
    </row>
    <row r="23" spans="2:78" ht="12" customHeight="1" x14ac:dyDescent="0.2">
      <c r="B23" s="246"/>
      <c r="C23" s="296"/>
      <c r="D23" s="297" t="s">
        <v>259</v>
      </c>
      <c r="E23" s="239" t="s">
        <v>239</v>
      </c>
      <c r="F23" s="284">
        <f>'Nominal Adj'!F23</f>
        <v>-3.0752006630377604</v>
      </c>
      <c r="G23" s="284">
        <f>'Nominal Adj'!G23</f>
        <v>-1.505956763507712</v>
      </c>
      <c r="H23" s="284">
        <f>'Nominal Adj'!H23</f>
        <v>-5.8944328615923212</v>
      </c>
      <c r="I23" s="285">
        <f>'Nominal Adj'!I23</f>
        <v>3.8966686857505568</v>
      </c>
      <c r="J23" s="248">
        <f>'Nominal Adj'!J23</f>
        <v>-1.6605086132891231</v>
      </c>
      <c r="K23" s="284">
        <f>'Nominal Adj'!K23</f>
        <v>8.3382562285911561</v>
      </c>
      <c r="L23" s="284">
        <f>'Nominal Adj'!L23</f>
        <v>2.7092279439239753</v>
      </c>
      <c r="M23" s="284">
        <f>'Nominal Adj'!M23</f>
        <v>16.39535532194056</v>
      </c>
      <c r="N23" s="285">
        <f>'Nominal Adj'!N23</f>
        <v>8.4878630294920168</v>
      </c>
      <c r="O23" s="248">
        <f>'Nominal Adj'!O23</f>
        <v>8.8972921760053509</v>
      </c>
      <c r="P23" s="284">
        <f>'Nominal Adj'!P23</f>
        <v>5.7587562741395084</v>
      </c>
      <c r="Q23" s="284">
        <f>'Nominal Adj'!Q23</f>
        <v>7.4244070728165603</v>
      </c>
      <c r="R23" s="284">
        <f>'Nominal Adj'!R23</f>
        <v>8.2987804864582433</v>
      </c>
      <c r="S23" s="285">
        <f>'Nominal Adj'!S23</f>
        <v>4.6304987546667453</v>
      </c>
      <c r="T23" s="248">
        <f>'Nominal Adj'!T23</f>
        <v>6.5141473814996171</v>
      </c>
      <c r="U23" s="284">
        <f>'Nominal Adj'!U23</f>
        <v>-1.0558203727235229</v>
      </c>
      <c r="V23" s="284">
        <f>'Nominal Adj'!V23</f>
        <v>-1.2276565241905097</v>
      </c>
      <c r="W23" s="284">
        <f>'Nominal Adj'!W23</f>
        <v>0.88022674378765342</v>
      </c>
      <c r="X23" s="285">
        <f>'Nominal Adj'!X23</f>
        <v>-0.61309602068163005</v>
      </c>
      <c r="Y23" s="248">
        <f>'Nominal Adj'!Y23</f>
        <v>-0.47702322558905641</v>
      </c>
      <c r="Z23" s="284">
        <f>'Nominal Adj'!Z23</f>
        <v>0.17179819470271954</v>
      </c>
      <c r="AA23" s="284">
        <f>'Nominal Adj'!AA23</f>
        <v>-12.427026718945312</v>
      </c>
      <c r="AB23" s="284">
        <f>'Nominal Adj'!AB23</f>
        <v>-13.038877366343876</v>
      </c>
      <c r="AC23" s="285">
        <f>'Nominal Adj'!AC23</f>
        <v>-6.8895997404179745</v>
      </c>
      <c r="AD23" s="248">
        <f>'Nominal Adj'!AD23</f>
        <v>-8.1395675246012065</v>
      </c>
      <c r="AE23" s="284">
        <f>'Nominal Adj'!AE23</f>
        <v>6.9443605373732327</v>
      </c>
      <c r="AF23" s="284">
        <f>'Nominal Adj'!AF23</f>
        <v>31.503033567148432</v>
      </c>
      <c r="AG23" s="284">
        <f>'Nominal Adj'!AG23</f>
        <v>29.161067954366889</v>
      </c>
      <c r="AH23" s="285">
        <f>'Nominal Adj'!AH23</f>
        <v>29.828737949289106</v>
      </c>
      <c r="AI23" s="248">
        <f>'Nominal Adj'!AI23</f>
        <v>24.035563534329324</v>
      </c>
      <c r="AJ23" s="299">
        <f>'Nominal Adj'!AJ23</f>
        <v>14.22</v>
      </c>
      <c r="AK23" s="299">
        <f>'Nominal Adj'!AK23</f>
        <v>4.75</v>
      </c>
      <c r="AL23" s="299">
        <f>'Nominal Adj'!AL23</f>
        <v>3.99</v>
      </c>
      <c r="AM23" s="298">
        <f>'Nominal Adj'!AM23</f>
        <v>4.71</v>
      </c>
      <c r="AN23" s="254">
        <f>'Nominal Adj'!AN23</f>
        <v>6.68</v>
      </c>
      <c r="AO23" s="299">
        <f>'Nominal Adj'!AO23</f>
        <v>6.02</v>
      </c>
      <c r="AP23" s="299">
        <f>'Nominal Adj'!AP23</f>
        <v>6.36</v>
      </c>
      <c r="AQ23" s="299">
        <f>'Nominal Adj'!AQ23</f>
        <v>6.64</v>
      </c>
      <c r="AR23" s="298">
        <f>'Nominal Adj'!AR23</f>
        <v>7.03</v>
      </c>
      <c r="AS23" s="254">
        <f>'Nominal Adj'!AS23</f>
        <v>6.53</v>
      </c>
      <c r="AT23" s="254"/>
    </row>
    <row r="24" spans="2:78" ht="12" customHeight="1" x14ac:dyDescent="0.2">
      <c r="B24" s="246"/>
      <c r="C24" s="296"/>
      <c r="D24" s="297" t="s">
        <v>261</v>
      </c>
      <c r="E24" s="239" t="s">
        <v>239</v>
      </c>
      <c r="F24" s="284">
        <f>'Nominal Adj'!F24</f>
        <v>-4.9800000663227637</v>
      </c>
      <c r="G24" s="284">
        <f>'Nominal Adj'!G24</f>
        <v>-3.4265202373083561</v>
      </c>
      <c r="H24" s="284">
        <f>'Nominal Adj'!H24</f>
        <v>-4.0930545190754213</v>
      </c>
      <c r="I24" s="285">
        <f>'Nominal Adj'!I24</f>
        <v>2.7443361232995613</v>
      </c>
      <c r="J24" s="248">
        <f>'Nominal Adj'!J24</f>
        <v>-2.4051130854008953</v>
      </c>
      <c r="K24" s="284">
        <f>'Nominal Adj'!K24</f>
        <v>4.8163910672155392</v>
      </c>
      <c r="L24" s="284">
        <f>'Nominal Adj'!L24</f>
        <v>0.21045347366675146</v>
      </c>
      <c r="M24" s="284">
        <f>'Nominal Adj'!M24</f>
        <v>15.425849151286419</v>
      </c>
      <c r="N24" s="285">
        <f>'Nominal Adj'!N24</f>
        <v>11.865443886392521</v>
      </c>
      <c r="O24" s="248">
        <f>'Nominal Adj'!O24</f>
        <v>8.0679462489725324</v>
      </c>
      <c r="P24" s="284">
        <f>'Nominal Adj'!P24</f>
        <v>12.544299180083595</v>
      </c>
      <c r="Q24" s="284">
        <f>'Nominal Adj'!Q24</f>
        <v>15.199993762963562</v>
      </c>
      <c r="R24" s="284">
        <f>'Nominal Adj'!R24</f>
        <v>14.160101819404034</v>
      </c>
      <c r="S24" s="285">
        <f>'Nominal Adj'!S24</f>
        <v>7.3730889258364352</v>
      </c>
      <c r="T24" s="248">
        <f>'Nominal Adj'!T24</f>
        <v>12.136016142208241</v>
      </c>
      <c r="U24" s="284">
        <f>'Nominal Adj'!U24</f>
        <v>-5.7977595639085076</v>
      </c>
      <c r="V24" s="284">
        <f>'Nominal Adj'!V24</f>
        <v>-5.8708440333429071</v>
      </c>
      <c r="W24" s="284">
        <f>'Nominal Adj'!W24</f>
        <v>-8.5099988292040223</v>
      </c>
      <c r="X24" s="285">
        <f>'Nominal Adj'!X24</f>
        <v>-8.1013882595769697</v>
      </c>
      <c r="Y24" s="248">
        <f>'Nominal Adj'!Y24</f>
        <v>-7.126940517620306</v>
      </c>
      <c r="Z24" s="284">
        <f>'Nominal Adj'!Z24</f>
        <v>-5.4383718849611862</v>
      </c>
      <c r="AA24" s="284">
        <f>'Nominal Adj'!AA24</f>
        <v>-20.742164302248668</v>
      </c>
      <c r="AB24" s="284">
        <f>'Nominal Adj'!AB24</f>
        <v>-24.493067520205905</v>
      </c>
      <c r="AC24" s="285">
        <f>'Nominal Adj'!AC24</f>
        <v>-15.82983647860895</v>
      </c>
      <c r="AD24" s="248">
        <f>'Nominal Adj'!AD24</f>
        <v>-16.717417580843275</v>
      </c>
      <c r="AE24" s="284">
        <f>'Nominal Adj'!AE24</f>
        <v>4.4105098392509268</v>
      </c>
      <c r="AF24" s="284">
        <f>'Nominal Adj'!AF24</f>
        <v>31.835263573668758</v>
      </c>
      <c r="AG24" s="284">
        <f>'Nominal Adj'!AG24</f>
        <v>29.949072904116271</v>
      </c>
      <c r="AH24" s="285">
        <f>'Nominal Adj'!AH24</f>
        <v>29.601004234533296</v>
      </c>
      <c r="AI24" s="248">
        <f>'Nominal Adj'!AI24</f>
        <v>23.306818990538066</v>
      </c>
      <c r="AJ24" s="299">
        <f>'Nominal Adj'!AJ24</f>
        <v>13.45</v>
      </c>
      <c r="AK24" s="299">
        <f>'Nominal Adj'!AK24</f>
        <v>3.96</v>
      </c>
      <c r="AL24" s="299">
        <f>'Nominal Adj'!AL24</f>
        <v>6.36</v>
      </c>
      <c r="AM24" s="298">
        <f>'Nominal Adj'!AM24</f>
        <v>6.9</v>
      </c>
      <c r="AN24" s="254">
        <f>'Nominal Adj'!AN24</f>
        <v>7.56</v>
      </c>
      <c r="AO24" s="299">
        <f>'Nominal Adj'!AO24</f>
        <v>7.94</v>
      </c>
      <c r="AP24" s="299">
        <f>'Nominal Adj'!AP24</f>
        <v>8.31</v>
      </c>
      <c r="AQ24" s="299">
        <f>'Nominal Adj'!AQ24</f>
        <v>9.5299999999999994</v>
      </c>
      <c r="AR24" s="298">
        <f>'Nominal Adj'!AR24</f>
        <v>8.77</v>
      </c>
      <c r="AS24" s="254">
        <f>'Nominal Adj'!AS24</f>
        <v>8.64</v>
      </c>
      <c r="AT24" s="254"/>
      <c r="AW24" s="395">
        <v>2018</v>
      </c>
      <c r="AX24" s="395"/>
      <c r="AY24" s="395"/>
      <c r="AZ24" s="395"/>
      <c r="BA24" s="395"/>
      <c r="BB24" s="395">
        <v>2019</v>
      </c>
      <c r="BC24" s="395"/>
      <c r="BD24" s="395"/>
      <c r="BE24" s="395"/>
      <c r="BF24" s="395"/>
      <c r="BG24" s="395">
        <v>2020</v>
      </c>
      <c r="BH24" s="395"/>
      <c r="BI24" s="395"/>
      <c r="BJ24" s="395"/>
      <c r="BK24" s="395"/>
      <c r="BL24" s="395">
        <v>2021</v>
      </c>
      <c r="BM24" s="395"/>
      <c r="BN24" s="395"/>
      <c r="BO24" s="395"/>
      <c r="BP24" s="395"/>
      <c r="BQ24" s="400" t="s">
        <v>232</v>
      </c>
      <c r="BR24" s="400"/>
      <c r="BS24" s="400"/>
      <c r="BT24" s="400"/>
      <c r="BU24" s="400"/>
      <c r="BV24" s="400" t="s">
        <v>307</v>
      </c>
      <c r="BW24" s="400"/>
      <c r="BX24" s="400"/>
      <c r="BY24" s="400"/>
      <c r="BZ24" s="400"/>
    </row>
    <row r="25" spans="2:78" ht="12" customHeight="1" x14ac:dyDescent="0.2">
      <c r="B25" s="246"/>
      <c r="C25" s="296"/>
      <c r="D25" s="297"/>
      <c r="E25" s="239"/>
      <c r="F25" s="239"/>
      <c r="G25" s="239"/>
      <c r="H25" s="239"/>
      <c r="I25" s="239"/>
      <c r="J25" s="239"/>
      <c r="K25" s="284"/>
      <c r="L25" s="284"/>
      <c r="M25" s="284"/>
      <c r="N25" s="285"/>
      <c r="O25" s="286"/>
      <c r="P25" s="299"/>
      <c r="Q25" s="298"/>
      <c r="R25" s="299"/>
      <c r="S25" s="298"/>
      <c r="T25" s="294"/>
      <c r="U25" s="299"/>
      <c r="V25" s="298"/>
      <c r="W25" s="299"/>
      <c r="X25" s="298"/>
      <c r="Y25" s="294"/>
      <c r="Z25" s="299"/>
      <c r="AA25" s="298"/>
      <c r="AB25" s="299"/>
      <c r="AC25" s="298"/>
      <c r="AD25" s="294"/>
      <c r="AE25" s="284"/>
      <c r="AF25" s="284"/>
      <c r="AG25" s="284"/>
      <c r="AH25" s="298"/>
      <c r="AI25" s="294"/>
      <c r="AJ25" s="299"/>
      <c r="AK25" s="298"/>
      <c r="AL25" s="299"/>
      <c r="AM25" s="298"/>
      <c r="AN25" s="294"/>
      <c r="AO25" s="299"/>
      <c r="AP25" s="298"/>
      <c r="AQ25" s="299"/>
      <c r="AR25" s="298"/>
      <c r="AS25" s="294"/>
      <c r="AT25" s="294"/>
      <c r="AU25" s="254" t="s">
        <v>293</v>
      </c>
      <c r="AW25" s="223" t="s">
        <v>215</v>
      </c>
      <c r="AX25" s="223" t="s">
        <v>216</v>
      </c>
      <c r="AY25" s="223" t="s">
        <v>217</v>
      </c>
      <c r="AZ25" s="223" t="s">
        <v>218</v>
      </c>
      <c r="BA25" s="224" t="s">
        <v>233</v>
      </c>
      <c r="BB25" s="223" t="s">
        <v>215</v>
      </c>
      <c r="BC25" s="223" t="s">
        <v>216</v>
      </c>
      <c r="BD25" s="223" t="s">
        <v>217</v>
      </c>
      <c r="BE25" s="223" t="s">
        <v>218</v>
      </c>
      <c r="BF25" s="224" t="s">
        <v>233</v>
      </c>
      <c r="BG25" s="223" t="s">
        <v>215</v>
      </c>
      <c r="BH25" s="223" t="s">
        <v>216</v>
      </c>
      <c r="BI25" s="223" t="s">
        <v>217</v>
      </c>
      <c r="BJ25" s="223" t="s">
        <v>218</v>
      </c>
      <c r="BK25" s="224" t="s">
        <v>233</v>
      </c>
      <c r="BL25" s="223" t="s">
        <v>215</v>
      </c>
      <c r="BM25" s="223" t="s">
        <v>216</v>
      </c>
      <c r="BN25" s="223" t="s">
        <v>217</v>
      </c>
      <c r="BO25" s="223" t="s">
        <v>218</v>
      </c>
      <c r="BP25" s="224" t="s">
        <v>233</v>
      </c>
      <c r="BQ25" s="358" t="s">
        <v>234</v>
      </c>
      <c r="BR25" s="358" t="s">
        <v>235</v>
      </c>
      <c r="BS25" s="358" t="s">
        <v>236</v>
      </c>
      <c r="BT25" s="358" t="s">
        <v>237</v>
      </c>
      <c r="BU25" s="358" t="s">
        <v>233</v>
      </c>
      <c r="BV25" s="358" t="s">
        <v>234</v>
      </c>
      <c r="BW25" s="358" t="s">
        <v>235</v>
      </c>
      <c r="BX25" s="358" t="s">
        <v>236</v>
      </c>
      <c r="BY25" s="358" t="s">
        <v>237</v>
      </c>
      <c r="BZ25" s="358" t="s">
        <v>233</v>
      </c>
    </row>
    <row r="26" spans="2:78" ht="12" customHeight="1" x14ac:dyDescent="0.2">
      <c r="B26" s="246"/>
      <c r="C26" s="283" t="s">
        <v>251</v>
      </c>
      <c r="D26" s="245" t="s">
        <v>267</v>
      </c>
      <c r="E26" s="239" t="s">
        <v>266</v>
      </c>
      <c r="F26" s="284">
        <f>'Nominal Adj'!F42</f>
        <v>2929.2689999999998</v>
      </c>
      <c r="G26" s="284">
        <f>'Nominal Adj'!G42</f>
        <v>3073.5366999999997</v>
      </c>
      <c r="H26" s="284">
        <f>'Nominal Adj'!H42</f>
        <v>3205.0189999999998</v>
      </c>
      <c r="I26" s="284">
        <f>'Nominal Adj'!I42</f>
        <v>3193.9037999999996</v>
      </c>
      <c r="J26" s="248">
        <f>'Nominal Adj'!J42</f>
        <v>12401.728499999999</v>
      </c>
      <c r="K26" s="284">
        <f>'Nominal Adj'!K42</f>
        <v>3228.1721999999995</v>
      </c>
      <c r="L26" s="284">
        <f>'Nominal Adj'!L42</f>
        <v>3366.7873</v>
      </c>
      <c r="M26" s="284">
        <f>'Nominal Adj'!M42</f>
        <v>3504.1385000000005</v>
      </c>
      <c r="N26" s="284">
        <f>'Nominal Adj'!N42</f>
        <v>3490.7277000000004</v>
      </c>
      <c r="O26" s="248">
        <f>'Nominal Adj'!O42</f>
        <v>13589.825700000001</v>
      </c>
      <c r="P26" s="284">
        <f>'Nominal Adj'!P42</f>
        <v>3510.3630999999996</v>
      </c>
      <c r="Q26" s="284">
        <f>'Nominal Adj'!Q42</f>
        <v>3686.8363999999992</v>
      </c>
      <c r="R26" s="284">
        <f>'Nominal Adj'!R42</f>
        <v>3842.3429999999994</v>
      </c>
      <c r="S26" s="284">
        <f>'Nominal Adj'!S42</f>
        <v>3799.2134999999998</v>
      </c>
      <c r="T26" s="248">
        <f>'Nominal Adj'!T42</f>
        <v>14838.755999999999</v>
      </c>
      <c r="U26" s="284">
        <f>'Nominal Adj'!U42</f>
        <v>3782.6182999999996</v>
      </c>
      <c r="V26" s="284">
        <f>'Nominal Adj'!V42</f>
        <v>3964.0747000000001</v>
      </c>
      <c r="W26" s="284">
        <f>'Nominal Adj'!W42</f>
        <v>4067.3580000000002</v>
      </c>
      <c r="X26" s="284">
        <f>'Nominal Adj'!X42</f>
        <v>4018.6062000000002</v>
      </c>
      <c r="Y26" s="248">
        <f>'Nominal Adj'!Y42</f>
        <v>15832.6572</v>
      </c>
      <c r="Z26" s="284">
        <f>'Nominal Adj'!Z42</f>
        <v>3922.5551</v>
      </c>
      <c r="AA26" s="284">
        <f>'Nominal Adj'!AA42</f>
        <v>3688.5925999999999</v>
      </c>
      <c r="AB26" s="284">
        <f>'Nominal Adj'!AB42</f>
        <v>3895.54</v>
      </c>
      <c r="AC26" s="284">
        <f>'Nominal Adj'!AC42</f>
        <v>3931.3298</v>
      </c>
      <c r="AD26" s="248">
        <f>'Nominal Adj'!AD42</f>
        <v>15438.0175</v>
      </c>
      <c r="AE26" s="284">
        <f>'Nominal Adj'!AE42</f>
        <v>3971.1592000000001</v>
      </c>
      <c r="AF26" s="284">
        <f>'Nominal Adj'!AF42</f>
        <v>4176.4224999999997</v>
      </c>
      <c r="AG26" s="284">
        <f>'Nominal Adj'!AG42</f>
        <v>4325.1623</v>
      </c>
      <c r="AH26" s="284">
        <f>'Nominal Adj'!AH42</f>
        <v>4498.0452000000005</v>
      </c>
      <c r="AI26" s="248">
        <f>'Nominal Adj'!AI42</f>
        <v>16970.789199999999</v>
      </c>
      <c r="AJ26" s="299">
        <f>'Nominal Adj'!AJ42</f>
        <v>4425.8482319295954</v>
      </c>
      <c r="AK26" s="299">
        <f>'Nominal Adj'!AK42</f>
        <v>4624.706442948268</v>
      </c>
      <c r="AL26" s="299">
        <f>'Nominal Adj'!AL42</f>
        <v>4713.1057317840323</v>
      </c>
      <c r="AM26" s="299">
        <f>'Nominal Adj'!AM42</f>
        <v>4749.7339844784856</v>
      </c>
      <c r="AN26" s="254">
        <f>'Nominal Adj'!AN42</f>
        <v>18513.394391140384</v>
      </c>
      <c r="AO26" s="299">
        <f>'Nominal Adj'!AO42</f>
        <v>4791.6182632376949</v>
      </c>
      <c r="AP26" s="299">
        <f>'Nominal Adj'!AP42</f>
        <v>5025.3366832928641</v>
      </c>
      <c r="AQ26" s="299">
        <f>'Nominal Adj'!AQ42</f>
        <v>5122.0371154003906</v>
      </c>
      <c r="AR26" s="299">
        <f>'Nominal Adj'!AR42</f>
        <v>5178.9949823803418</v>
      </c>
      <c r="AS26" s="254">
        <f>'Nominal Adj'!AS42</f>
        <v>20117.987044311289</v>
      </c>
      <c r="AT26" s="254"/>
      <c r="AU26" s="245" t="s">
        <v>267</v>
      </c>
      <c r="AW26" s="366">
        <f t="shared" ref="AW26:BL31" si="0">(P26-K26)/K26*100</f>
        <v>8.7415070360868636</v>
      </c>
      <c r="AX26" s="366">
        <f t="shared" si="0"/>
        <v>9.5060682924638353</v>
      </c>
      <c r="AY26" s="366">
        <f t="shared" si="0"/>
        <v>9.6515734181168593</v>
      </c>
      <c r="AZ26" s="366">
        <f t="shared" si="0"/>
        <v>8.8372920064776004</v>
      </c>
      <c r="BA26" s="367">
        <f t="shared" si="0"/>
        <v>9.1901863023894279</v>
      </c>
      <c r="BB26" s="366">
        <f t="shared" si="0"/>
        <v>7.7557560925819917</v>
      </c>
      <c r="BC26" s="366">
        <f t="shared" si="0"/>
        <v>7.5196800161786665</v>
      </c>
      <c r="BD26" s="366">
        <f t="shared" si="0"/>
        <v>5.8561924325860764</v>
      </c>
      <c r="BE26" s="366">
        <f t="shared" si="0"/>
        <v>5.7746873135716204</v>
      </c>
      <c r="BF26" s="367">
        <f t="shared" si="0"/>
        <v>6.6980089166504273</v>
      </c>
      <c r="BG26" s="366">
        <f t="shared" si="0"/>
        <v>3.6994692274396392</v>
      </c>
      <c r="BH26" s="366">
        <f t="shared" si="0"/>
        <v>-6.9494679300569224</v>
      </c>
      <c r="BI26" s="366">
        <f t="shared" si="0"/>
        <v>-4.224314653394174</v>
      </c>
      <c r="BJ26" s="366">
        <f t="shared" si="0"/>
        <v>-2.1718077277639245</v>
      </c>
      <c r="BK26" s="367">
        <f t="shared" si="0"/>
        <v>-2.4925677036701064</v>
      </c>
      <c r="BL26" s="366">
        <f t="shared" si="0"/>
        <v>1.2390928555726348</v>
      </c>
      <c r="BM26" s="366">
        <f t="shared" ref="BM26:BU31" si="1">(AF26-AA26)/AA26*100</f>
        <v>13.225366769970739</v>
      </c>
      <c r="BN26" s="366">
        <f t="shared" si="1"/>
        <v>11.028568568157432</v>
      </c>
      <c r="BO26" s="366">
        <f t="shared" si="1"/>
        <v>14.415361438259403</v>
      </c>
      <c r="BP26" s="367">
        <f t="shared" si="1"/>
        <v>9.9285526784770077</v>
      </c>
      <c r="BQ26" s="366">
        <f t="shared" si="1"/>
        <v>11.449781009272943</v>
      </c>
      <c r="BR26" s="366">
        <f t="shared" si="1"/>
        <v>10.733682785883571</v>
      </c>
      <c r="BS26" s="366">
        <f t="shared" si="1"/>
        <v>8.9694537424418108</v>
      </c>
      <c r="BT26" s="366">
        <f t="shared" si="1"/>
        <v>5.5955147911471652</v>
      </c>
      <c r="BU26" s="367">
        <f t="shared" si="1"/>
        <v>9.0897669693545229</v>
      </c>
      <c r="BV26" s="366">
        <f t="shared" ref="BV26:BV31" si="2">(AO26-AJ26)/AJ26*100</f>
        <v>8.2644051973881165</v>
      </c>
      <c r="BW26" s="366">
        <f t="shared" ref="BW26:BW31" si="3">(AP26-AK26)/AK26*100</f>
        <v>8.6628253119822425</v>
      </c>
      <c r="BX26" s="366">
        <f t="shared" ref="BX26:BX31" si="4">(AQ26-AL26)/AL26*100</f>
        <v>8.6764737921881334</v>
      </c>
      <c r="BY26" s="366">
        <f t="shared" ref="BY26:BY31" si="5">(AR26-AM26)/AM26*100</f>
        <v>9.0375797740384076</v>
      </c>
      <c r="BZ26" s="367">
        <f t="shared" ref="BZ26:BZ31" si="6">(AS26-AN26)/AN26*100</f>
        <v>8.667198565913905</v>
      </c>
    </row>
    <row r="27" spans="2:78" ht="12" customHeight="1" x14ac:dyDescent="0.2">
      <c r="B27" s="246"/>
      <c r="C27" s="296"/>
      <c r="D27" s="297" t="s">
        <v>254</v>
      </c>
      <c r="E27" s="239" t="s">
        <v>266</v>
      </c>
      <c r="F27" s="284">
        <f>'Nominal Adj'!F43</f>
        <v>1728.6129822458443</v>
      </c>
      <c r="G27" s="284">
        <f>'Nominal Adj'!G43</f>
        <v>1758.2671587676389</v>
      </c>
      <c r="H27" s="284">
        <f>'Nominal Adj'!H43</f>
        <v>1836.8615203693219</v>
      </c>
      <c r="I27" s="284">
        <f>'Nominal Adj'!I43</f>
        <v>1847.7811757964926</v>
      </c>
      <c r="J27" s="248">
        <f>'Nominal Adj'!J43</f>
        <v>7171.5228371792973</v>
      </c>
      <c r="K27" s="284">
        <f>'Nominal Adj'!K43</f>
        <v>1876.6688894109298</v>
      </c>
      <c r="L27" s="284">
        <f>'Nominal Adj'!L43</f>
        <v>1911.2631882980995</v>
      </c>
      <c r="M27" s="284">
        <f>'Nominal Adj'!M43</f>
        <v>1991.3140719978412</v>
      </c>
      <c r="N27" s="284">
        <f>'Nominal Adj'!N43</f>
        <v>2004.4043861560449</v>
      </c>
      <c r="O27" s="248">
        <f>'Nominal Adj'!O43</f>
        <v>7783.6505358629147</v>
      </c>
      <c r="P27" s="284">
        <f>'Nominal Adj'!P43</f>
        <v>2035.7678328409568</v>
      </c>
      <c r="Q27" s="284">
        <f>'Nominal Adj'!Q43</f>
        <v>2080.7222566005898</v>
      </c>
      <c r="R27" s="284">
        <f>'Nominal Adj'!R43</f>
        <v>2161.2174191093709</v>
      </c>
      <c r="S27" s="284">
        <f>'Nominal Adj'!S43</f>
        <v>2177.400173368766</v>
      </c>
      <c r="T27" s="248">
        <f>'Nominal Adj'!T43</f>
        <v>8455.1076819196824</v>
      </c>
      <c r="U27" s="284">
        <f>'Nominal Adj'!U43</f>
        <v>2201.9092011336211</v>
      </c>
      <c r="V27" s="284">
        <f>'Nominal Adj'!V43</f>
        <v>2266.3169633396219</v>
      </c>
      <c r="W27" s="284">
        <f>'Nominal Adj'!W43</f>
        <v>2349.0967414427423</v>
      </c>
      <c r="X27" s="284">
        <f>'Nominal Adj'!X43</f>
        <v>2354.6089647864119</v>
      </c>
      <c r="Y27" s="248">
        <f>'Nominal Adj'!Y43</f>
        <v>9171.9318707023795</v>
      </c>
      <c r="Z27" s="284">
        <f>'Nominal Adj'!Z43</f>
        <v>2330.3527908680639</v>
      </c>
      <c r="AA27" s="284">
        <f>'Nominal Adj'!AA43</f>
        <v>2183.194533817205</v>
      </c>
      <c r="AB27" s="284">
        <f>'Nominal Adj'!AB43</f>
        <v>2282.3391973171292</v>
      </c>
      <c r="AC27" s="284">
        <f>'Nominal Adj'!AC43</f>
        <v>2305.3929422491037</v>
      </c>
      <c r="AD27" s="248">
        <f>'Nominal Adj'!AD43</f>
        <v>9101.2794642515801</v>
      </c>
      <c r="AE27" s="284">
        <f>'Nominal Adj'!AE43</f>
        <v>2308.8430056347197</v>
      </c>
      <c r="AF27" s="284">
        <f>'Nominal Adj'!AF43</f>
        <v>2353.0742869922765</v>
      </c>
      <c r="AG27" s="284">
        <f>'Nominal Adj'!AG43</f>
        <v>2348.8513865795758</v>
      </c>
      <c r="AH27" s="284">
        <f>'Nominal Adj'!AH43</f>
        <v>2433.0080187552048</v>
      </c>
      <c r="AI27" s="248">
        <f>'Nominal Adj'!AI43</f>
        <v>9443.7766979617791</v>
      </c>
      <c r="AJ27" s="299">
        <f>'Nominal Adj'!AJ43</f>
        <v>2484.5501710229719</v>
      </c>
      <c r="AK27" s="299">
        <f>'Nominal Adj'!AK43</f>
        <v>2574.5522286791843</v>
      </c>
      <c r="AL27" s="299">
        <f>'Nominal Adj'!AL43</f>
        <v>2601.9906173184972</v>
      </c>
      <c r="AM27" s="299">
        <f>'Nominal Adj'!AM43</f>
        <v>2635.9187191235933</v>
      </c>
      <c r="AN27" s="254">
        <f>'Nominal Adj'!AN43</f>
        <v>10297.011736144246</v>
      </c>
      <c r="AO27" s="299">
        <f>'Nominal Adj'!AO43</f>
        <v>2698.3417735814232</v>
      </c>
      <c r="AP27" s="299">
        <f>'Nominal Adj'!AP43</f>
        <v>2800.5325417601453</v>
      </c>
      <c r="AQ27" s="299">
        <f>'Nominal Adj'!AQ43</f>
        <v>2832.3687167692638</v>
      </c>
      <c r="AR27" s="299">
        <f>'Nominal Adj'!AR43</f>
        <v>2864.03547431367</v>
      </c>
      <c r="AS27" s="254">
        <f>'Nominal Adj'!AS43</f>
        <v>11195.278506424504</v>
      </c>
      <c r="AT27" s="254"/>
      <c r="AU27" s="297" t="s">
        <v>254</v>
      </c>
      <c r="AW27" s="366">
        <f t="shared" si="0"/>
        <v>8.4777311718513548</v>
      </c>
      <c r="AX27" s="366">
        <f t="shared" si="0"/>
        <v>8.8663387303235091</v>
      </c>
      <c r="AY27" s="366">
        <f t="shared" si="0"/>
        <v>8.5322224907028072</v>
      </c>
      <c r="AZ27" s="366">
        <f t="shared" si="0"/>
        <v>8.6307827106926513</v>
      </c>
      <c r="BA27" s="367">
        <f t="shared" si="0"/>
        <v>8.6265068422978519</v>
      </c>
      <c r="BB27" s="366">
        <f t="shared" si="0"/>
        <v>8.1611157034940742</v>
      </c>
      <c r="BC27" s="366">
        <f t="shared" si="0"/>
        <v>8.9197251651573186</v>
      </c>
      <c r="BD27" s="366">
        <f t="shared" si="0"/>
        <v>8.6932171040336943</v>
      </c>
      <c r="BE27" s="366">
        <f t="shared" si="0"/>
        <v>8.1385495227309193</v>
      </c>
      <c r="BF27" s="367">
        <f t="shared" si="0"/>
        <v>8.4780018865465987</v>
      </c>
      <c r="BG27" s="366">
        <f t="shared" si="0"/>
        <v>5.8332827560880141</v>
      </c>
      <c r="BH27" s="366">
        <f t="shared" si="0"/>
        <v>-3.6677318692407694</v>
      </c>
      <c r="BI27" s="366">
        <f t="shared" si="0"/>
        <v>-2.8418388629074802</v>
      </c>
      <c r="BJ27" s="366">
        <f t="shared" si="0"/>
        <v>-2.0901994035248475</v>
      </c>
      <c r="BK27" s="367">
        <f t="shared" si="0"/>
        <v>-0.77031106910510538</v>
      </c>
      <c r="BL27" s="366">
        <f t="shared" si="0"/>
        <v>-0.92302699048978676</v>
      </c>
      <c r="BM27" s="366">
        <f t="shared" si="1"/>
        <v>7.7812467255515427</v>
      </c>
      <c r="BN27" s="366">
        <f t="shared" si="1"/>
        <v>2.9142114082179842</v>
      </c>
      <c r="BO27" s="366">
        <f t="shared" si="1"/>
        <v>5.5355021769782082</v>
      </c>
      <c r="BP27" s="367">
        <f t="shared" si="1"/>
        <v>3.7631767605365294</v>
      </c>
      <c r="BQ27" s="366">
        <f t="shared" si="1"/>
        <v>7.6101824575962818</v>
      </c>
      <c r="BR27" s="366">
        <f t="shared" si="1"/>
        <v>9.4122800504527699</v>
      </c>
      <c r="BS27" s="366">
        <f t="shared" si="1"/>
        <v>10.777149724553059</v>
      </c>
      <c r="BT27" s="366">
        <f t="shared" si="1"/>
        <v>8.3399108759289362</v>
      </c>
      <c r="BU27" s="367">
        <f t="shared" si="1"/>
        <v>9.0348921355438048</v>
      </c>
      <c r="BV27" s="366">
        <f t="shared" si="2"/>
        <v>8.6048414337483976</v>
      </c>
      <c r="BW27" s="366">
        <f t="shared" si="3"/>
        <v>8.7774608168230888</v>
      </c>
      <c r="BX27" s="366">
        <f t="shared" si="4"/>
        <v>8.8539173783871874</v>
      </c>
      <c r="BY27" s="366">
        <f t="shared" si="5"/>
        <v>8.6541649989087048</v>
      </c>
      <c r="BZ27" s="367">
        <f t="shared" si="6"/>
        <v>8.7235675096609793</v>
      </c>
    </row>
    <row r="28" spans="2:78" ht="12" customHeight="1" x14ac:dyDescent="0.2">
      <c r="B28" s="246"/>
      <c r="C28" s="296"/>
      <c r="D28" s="297" t="s">
        <v>221</v>
      </c>
      <c r="E28" s="239" t="s">
        <v>266</v>
      </c>
      <c r="F28" s="284">
        <f>'Nominal Adj'!F44</f>
        <v>200.75829285476675</v>
      </c>
      <c r="G28" s="284">
        <f>'Nominal Adj'!G44</f>
        <v>290.48536477539443</v>
      </c>
      <c r="H28" s="284">
        <f>'Nominal Adj'!H44</f>
        <v>289.52946493273754</v>
      </c>
      <c r="I28" s="284">
        <f>'Nominal Adj'!I44</f>
        <v>400.84001682943818</v>
      </c>
      <c r="J28" s="248">
        <f>'Nominal Adj'!J44</f>
        <v>1181.6131393923367</v>
      </c>
      <c r="K28" s="284">
        <f>'Nominal Adj'!K44</f>
        <v>212.59069715300743</v>
      </c>
      <c r="L28" s="284">
        <f>'Nominal Adj'!L44</f>
        <v>290.74373787024285</v>
      </c>
      <c r="M28" s="284">
        <f>'Nominal Adj'!M44</f>
        <v>308.4689709821991</v>
      </c>
      <c r="N28" s="284">
        <f>'Nominal Adj'!N44</f>
        <v>427.66631640640361</v>
      </c>
      <c r="O28" s="248">
        <f>'Nominal Adj'!O44</f>
        <v>1239.4697224118531</v>
      </c>
      <c r="P28" s="284">
        <f>'Nominal Adj'!P44</f>
        <v>225.34224958627397</v>
      </c>
      <c r="Q28" s="284">
        <f>'Nominal Adj'!Q44</f>
        <v>316.26110149239406</v>
      </c>
      <c r="R28" s="284">
        <f>'Nominal Adj'!R44</f>
        <v>334.13153651658098</v>
      </c>
      <c r="S28" s="284">
        <f>'Nominal Adj'!S44</f>
        <v>462.90368802555253</v>
      </c>
      <c r="T28" s="248">
        <f>'Nominal Adj'!T44</f>
        <v>1338.6385756208017</v>
      </c>
      <c r="U28" s="284">
        <f>'Nominal Adj'!U44</f>
        <v>241.71624194375801</v>
      </c>
      <c r="V28" s="284">
        <f>'Nominal Adj'!V44</f>
        <v>350.36126141490001</v>
      </c>
      <c r="W28" s="284">
        <f>'Nominal Adj'!W44</f>
        <v>340.05629006746005</v>
      </c>
      <c r="X28" s="284">
        <f>'Nominal Adj'!X44</f>
        <v>462.48127058621998</v>
      </c>
      <c r="Y28" s="248">
        <f>'Nominal Adj'!Y44</f>
        <v>1394.6150640123399</v>
      </c>
      <c r="Z28" s="284">
        <f>'Nominal Adj'!Z44</f>
        <v>258.95832894274997</v>
      </c>
      <c r="AA28" s="284">
        <f>'Nominal Adj'!AA44</f>
        <v>327.42454859995001</v>
      </c>
      <c r="AB28" s="284">
        <f>'Nominal Adj'!AB44</f>
        <v>388.72272150848005</v>
      </c>
      <c r="AC28" s="284">
        <f>'Nominal Adj'!AC44</f>
        <v>498.96207611939002</v>
      </c>
      <c r="AD28" s="248">
        <f>'Nominal Adj'!AD44</f>
        <v>1474.0676751705701</v>
      </c>
      <c r="AE28" s="284">
        <f>'Nominal Adj'!AE44</f>
        <v>267.83472697230997</v>
      </c>
      <c r="AF28" s="284">
        <f>'Nominal Adj'!AF44</f>
        <v>360.49389356838003</v>
      </c>
      <c r="AG28" s="284">
        <f>'Nominal Adj'!AG44</f>
        <v>391.83535629053995</v>
      </c>
      <c r="AH28" s="284">
        <f>'Nominal Adj'!AH44</f>
        <v>531.54257669828996</v>
      </c>
      <c r="AI28" s="248">
        <f>'Nominal Adj'!AI44</f>
        <v>1551.7065535295201</v>
      </c>
      <c r="AJ28" s="299">
        <f>'Nominal Adj'!AJ44</f>
        <v>274.22999999999985</v>
      </c>
      <c r="AK28" s="299">
        <f>'Nominal Adj'!AK44</f>
        <v>360.77667088065374</v>
      </c>
      <c r="AL28" s="299">
        <f>'Nominal Adj'!AL44</f>
        <v>376.70004745215141</v>
      </c>
      <c r="AM28" s="299">
        <f>'Nominal Adj'!AM44</f>
        <v>505.93830990945696</v>
      </c>
      <c r="AN28" s="254">
        <f>'Nominal Adj'!AN44</f>
        <v>1517.645028242262</v>
      </c>
      <c r="AO28" s="299">
        <f>'Nominal Adj'!AO44</f>
        <v>286.6400805316602</v>
      </c>
      <c r="AP28" s="299">
        <f>'Nominal Adj'!AP44</f>
        <v>390.97803305273692</v>
      </c>
      <c r="AQ28" s="299">
        <f>'Nominal Adj'!AQ44</f>
        <v>403.84170175481944</v>
      </c>
      <c r="AR28" s="299">
        <f>'Nominal Adj'!AR44</f>
        <v>538.31618515083778</v>
      </c>
      <c r="AS28" s="254">
        <f>'Nominal Adj'!AS44</f>
        <v>1619.7760004900545</v>
      </c>
      <c r="AT28" s="254"/>
      <c r="AU28" s="297" t="s">
        <v>221</v>
      </c>
      <c r="AW28" s="366">
        <f t="shared" si="0"/>
        <v>5.9981704768995101</v>
      </c>
      <c r="AX28" s="366">
        <f t="shared" si="0"/>
        <v>8.7765823639302081</v>
      </c>
      <c r="AY28" s="366">
        <f t="shared" si="0"/>
        <v>8.3193345031331543</v>
      </c>
      <c r="AZ28" s="366">
        <f t="shared" si="0"/>
        <v>8.2394545156704559</v>
      </c>
      <c r="BA28" s="367">
        <f t="shared" si="0"/>
        <v>8.0009096967676143</v>
      </c>
      <c r="BB28" s="366">
        <f t="shared" si="0"/>
        <v>7.2662771351340112</v>
      </c>
      <c r="BC28" s="366">
        <f t="shared" si="0"/>
        <v>10.782280767881929</v>
      </c>
      <c r="BD28" s="366">
        <f t="shared" si="0"/>
        <v>1.7731799915226092</v>
      </c>
      <c r="BE28" s="366">
        <f t="shared" si="0"/>
        <v>-9.1253850478985751E-2</v>
      </c>
      <c r="BF28" s="367">
        <f t="shared" si="0"/>
        <v>4.1815983351278172</v>
      </c>
      <c r="BG28" s="366">
        <f t="shared" si="0"/>
        <v>7.1331933925250324</v>
      </c>
      <c r="BH28" s="366">
        <f t="shared" si="0"/>
        <v>-6.5465892896726956</v>
      </c>
      <c r="BI28" s="366">
        <f t="shared" si="0"/>
        <v>14.311286943513263</v>
      </c>
      <c r="BJ28" s="366">
        <f t="shared" si="0"/>
        <v>7.8880611720618763</v>
      </c>
      <c r="BK28" s="367">
        <f t="shared" si="0"/>
        <v>5.6970997380196922</v>
      </c>
      <c r="BL28" s="366">
        <f t="shared" si="0"/>
        <v>3.4277322014702878</v>
      </c>
      <c r="BM28" s="366">
        <f t="shared" si="1"/>
        <v>10.099836774558529</v>
      </c>
      <c r="BN28" s="366">
        <f t="shared" si="1"/>
        <v>0.80073394474626736</v>
      </c>
      <c r="BO28" s="366">
        <f t="shared" si="1"/>
        <v>6.5296546848390511</v>
      </c>
      <c r="BP28" s="367">
        <f t="shared" si="1"/>
        <v>5.2669819484350429</v>
      </c>
      <c r="BQ28" s="366">
        <f t="shared" si="1"/>
        <v>2.3877684197206643</v>
      </c>
      <c r="BR28" s="366">
        <f t="shared" si="1"/>
        <v>7.8441637242343487E-2</v>
      </c>
      <c r="BS28" s="366">
        <f t="shared" si="1"/>
        <v>-3.8626705312335163</v>
      </c>
      <c r="BT28" s="366">
        <f t="shared" si="1"/>
        <v>-4.8169738251026866</v>
      </c>
      <c r="BU28" s="367">
        <f t="shared" si="1"/>
        <v>-2.1951009493245701</v>
      </c>
      <c r="BV28" s="366">
        <f t="shared" si="2"/>
        <v>4.5254277546805097</v>
      </c>
      <c r="BW28" s="366">
        <f t="shared" si="3"/>
        <v>8.3712070678965542</v>
      </c>
      <c r="BX28" s="366">
        <f t="shared" si="4"/>
        <v>7.2051104018285459</v>
      </c>
      <c r="BY28" s="366">
        <f t="shared" si="5"/>
        <v>6.3995697908654492</v>
      </c>
      <c r="BZ28" s="367">
        <f t="shared" si="6"/>
        <v>6.729569190898391</v>
      </c>
    </row>
    <row r="29" spans="2:78" ht="12" customHeight="1" x14ac:dyDescent="0.2">
      <c r="B29" s="246"/>
      <c r="C29" s="296"/>
      <c r="D29" s="297" t="s">
        <v>257</v>
      </c>
      <c r="E29" s="239" t="s">
        <v>266</v>
      </c>
      <c r="F29" s="284">
        <f>'Nominal Adj'!F45</f>
        <v>962.00567343275156</v>
      </c>
      <c r="G29" s="284">
        <f>'Nominal Adj'!G45</f>
        <v>985.73720694067856</v>
      </c>
      <c r="H29" s="284">
        <f>'Nominal Adj'!H45</f>
        <v>1021.3300070563225</v>
      </c>
      <c r="I29" s="284">
        <f>'Nominal Adj'!I45</f>
        <v>1071.1289242379464</v>
      </c>
      <c r="J29" s="248">
        <f>'Nominal Adj'!J45</f>
        <v>4040.2018116676991</v>
      </c>
      <c r="K29" s="284">
        <f>'Nominal Adj'!K45</f>
        <v>1017.9394377422863</v>
      </c>
      <c r="L29" s="284">
        <f>'Nominal Adj'!L45</f>
        <v>1055.6774725341447</v>
      </c>
      <c r="M29" s="284">
        <f>'Nominal Adj'!M45</f>
        <v>1115.9024998166815</v>
      </c>
      <c r="N29" s="284">
        <f>'Nominal Adj'!N45</f>
        <v>1181.0553555668807</v>
      </c>
      <c r="O29" s="248">
        <f>'Nominal Adj'!O45</f>
        <v>4370.5747656599933</v>
      </c>
      <c r="P29" s="284">
        <f>'Nominal Adj'!P45</f>
        <v>1125.7878434704626</v>
      </c>
      <c r="Q29" s="284">
        <f>'Nominal Adj'!Q45</f>
        <v>1146.7152626681961</v>
      </c>
      <c r="R29" s="284">
        <f>'Nominal Adj'!R45</f>
        <v>1231.4958019752935</v>
      </c>
      <c r="S29" s="284">
        <f>'Nominal Adj'!S45</f>
        <v>1287.2123910743076</v>
      </c>
      <c r="T29" s="248">
        <f>'Nominal Adj'!T45</f>
        <v>4791.2112991882595</v>
      </c>
      <c r="U29" s="284">
        <f>'Nominal Adj'!U45</f>
        <v>1216.3222553902001</v>
      </c>
      <c r="V29" s="284">
        <f>'Nominal Adj'!V45</f>
        <v>1232.8710909235001</v>
      </c>
      <c r="W29" s="284">
        <f>'Nominal Adj'!W45</f>
        <v>1311.7378268027999</v>
      </c>
      <c r="X29" s="284">
        <f>'Nominal Adj'!X45</f>
        <v>1360.4401728584</v>
      </c>
      <c r="Y29" s="248">
        <f>'Nominal Adj'!Y45</f>
        <v>5121.3713459748997</v>
      </c>
      <c r="Z29" s="284">
        <f>'Nominal Adj'!Z45</f>
        <v>1249.5634754657999</v>
      </c>
      <c r="AA29" s="284">
        <f>'Nominal Adj'!AA45</f>
        <v>1128.9434116414</v>
      </c>
      <c r="AB29" s="284">
        <f>'Nominal Adj'!AB45</f>
        <v>1226.9779015224001</v>
      </c>
      <c r="AC29" s="284">
        <f>'Nominal Adj'!AC45</f>
        <v>1291.5648990819</v>
      </c>
      <c r="AD29" s="248">
        <f>'Nominal Adj'!AD45</f>
        <v>4897.0496877114992</v>
      </c>
      <c r="AE29" s="284">
        <f>'Nominal Adj'!AE45</f>
        <v>1269.6693856997999</v>
      </c>
      <c r="AF29" s="284">
        <f>'Nominal Adj'!AF45</f>
        <v>1246.8269003957</v>
      </c>
      <c r="AG29" s="284">
        <f>'Nominal Adj'!AG45</f>
        <v>1316.4371060665999</v>
      </c>
      <c r="AH29" s="284">
        <f>'Nominal Adj'!AH45</f>
        <v>1394.9205485535001</v>
      </c>
      <c r="AI29" s="248">
        <f>'Nominal Adj'!AI45</f>
        <v>5227.8539407155995</v>
      </c>
      <c r="AJ29" s="299">
        <f>'Nominal Adj'!AJ45</f>
        <v>1333.7787390918686</v>
      </c>
      <c r="AK29" s="299">
        <f>'Nominal Adj'!AK45</f>
        <v>1332.2743255219302</v>
      </c>
      <c r="AL29" s="299">
        <f>'Nominal Adj'!AL45</f>
        <v>1416.8402560802101</v>
      </c>
      <c r="AM29" s="299">
        <f>'Nominal Adj'!AM45</f>
        <v>1481.5129433465772</v>
      </c>
      <c r="AN29" s="254">
        <f>'Nominal Adj'!AN45</f>
        <v>5564.4062640405864</v>
      </c>
      <c r="AO29" s="299">
        <f>'Nominal Adj'!AO45</f>
        <v>1483.102539556575</v>
      </c>
      <c r="AP29" s="299">
        <f>'Nominal Adj'!AP45</f>
        <v>1485.6038946042361</v>
      </c>
      <c r="AQ29" s="299">
        <f>'Nominal Adj'!AQ45</f>
        <v>1582.0991127859641</v>
      </c>
      <c r="AR29" s="299">
        <f>'Nominal Adj'!AR45</f>
        <v>1648.4675287350651</v>
      </c>
      <c r="AS29" s="254">
        <f>'Nominal Adj'!AS45</f>
        <v>6199.2730756818401</v>
      </c>
      <c r="AT29" s="254"/>
      <c r="AU29" s="297" t="s">
        <v>257</v>
      </c>
      <c r="AW29" s="366">
        <f t="shared" si="0"/>
        <v>10.59477624399503</v>
      </c>
      <c r="AX29" s="366">
        <f t="shared" si="0"/>
        <v>8.6236367169525732</v>
      </c>
      <c r="AY29" s="366">
        <f t="shared" si="0"/>
        <v>10.358727772148685</v>
      </c>
      <c r="AZ29" s="366">
        <f t="shared" si="0"/>
        <v>8.9883200653599982</v>
      </c>
      <c r="BA29" s="367">
        <f t="shared" si="0"/>
        <v>9.6242841292464778</v>
      </c>
      <c r="BB29" s="366">
        <f t="shared" si="0"/>
        <v>8.0418715164526375</v>
      </c>
      <c r="BC29" s="366">
        <f t="shared" si="0"/>
        <v>7.5132712592344113</v>
      </c>
      <c r="BD29" s="366">
        <f t="shared" si="0"/>
        <v>6.515817975083622</v>
      </c>
      <c r="BE29" s="366">
        <f t="shared" si="0"/>
        <v>5.688865512161251</v>
      </c>
      <c r="BF29" s="367">
        <f t="shared" si="0"/>
        <v>6.8909514978514261</v>
      </c>
      <c r="BG29" s="366">
        <f t="shared" si="0"/>
        <v>2.7329287060472245</v>
      </c>
      <c r="BH29" s="366">
        <f t="shared" si="0"/>
        <v>-8.4297279778254506</v>
      </c>
      <c r="BI29" s="366">
        <f t="shared" si="0"/>
        <v>-6.4616513718287525</v>
      </c>
      <c r="BJ29" s="366">
        <f t="shared" si="0"/>
        <v>-5.0627197836849591</v>
      </c>
      <c r="BK29" s="367">
        <f t="shared" si="0"/>
        <v>-4.3801092150777983</v>
      </c>
      <c r="BL29" s="366">
        <f t="shared" si="0"/>
        <v>1.6090347252271548</v>
      </c>
      <c r="BM29" s="366">
        <f t="shared" si="1"/>
        <v>10.441930706066676</v>
      </c>
      <c r="BN29" s="366">
        <f t="shared" si="1"/>
        <v>7.2910200284130049</v>
      </c>
      <c r="BO29" s="366">
        <f t="shared" si="1"/>
        <v>8.0023581892841609</v>
      </c>
      <c r="BP29" s="367">
        <f t="shared" si="1"/>
        <v>6.7551745254741835</v>
      </c>
      <c r="BQ29" s="366">
        <f t="shared" si="1"/>
        <v>5.0492950459488091</v>
      </c>
      <c r="BR29" s="366">
        <f t="shared" si="1"/>
        <v>6.8531906954455453</v>
      </c>
      <c r="BS29" s="366">
        <f t="shared" si="1"/>
        <v>7.626885443362057</v>
      </c>
      <c r="BT29" s="366">
        <f t="shared" si="1"/>
        <v>6.2076936842654877</v>
      </c>
      <c r="BU29" s="367">
        <f t="shared" si="1"/>
        <v>6.4376764756920295</v>
      </c>
      <c r="BV29" s="366">
        <f t="shared" si="2"/>
        <v>11.195545114654976</v>
      </c>
      <c r="BW29" s="366">
        <f t="shared" si="3"/>
        <v>11.508858659588569</v>
      </c>
      <c r="BX29" s="366">
        <f t="shared" si="4"/>
        <v>11.663901840490782</v>
      </c>
      <c r="BY29" s="366">
        <f t="shared" si="5"/>
        <v>11.269195192541185</v>
      </c>
      <c r="BZ29" s="367">
        <f t="shared" si="6"/>
        <v>11.409425939008377</v>
      </c>
    </row>
    <row r="30" spans="2:78" ht="12" customHeight="1" x14ac:dyDescent="0.2">
      <c r="B30" s="246"/>
      <c r="C30" s="296"/>
      <c r="D30" s="297" t="s">
        <v>259</v>
      </c>
      <c r="E30" s="239" t="s">
        <v>266</v>
      </c>
      <c r="F30" s="284">
        <f>'Nominal Adj'!F46</f>
        <v>559.72167740723341</v>
      </c>
      <c r="G30" s="284">
        <f>'Nominal Adj'!G46</f>
        <v>588.54044978951185</v>
      </c>
      <c r="H30" s="284">
        <f>'Nominal Adj'!H46</f>
        <v>569.88971951410008</v>
      </c>
      <c r="I30" s="284">
        <f>'Nominal Adj'!I46</f>
        <v>649.21334440253918</v>
      </c>
      <c r="J30" s="248">
        <f>'Nominal Adj'!J46</f>
        <v>2367.3651911133843</v>
      </c>
      <c r="K30" s="284">
        <f>'Nominal Adj'!K46</f>
        <v>658.91476707605614</v>
      </c>
      <c r="L30" s="284">
        <f>'Nominal Adj'!L46</f>
        <v>637.89416564297119</v>
      </c>
      <c r="M30" s="284">
        <f>'Nominal Adj'!M46</f>
        <v>706.4272222456234</v>
      </c>
      <c r="N30" s="284">
        <f>'Nominal Adj'!N46</f>
        <v>738.82434872524971</v>
      </c>
      <c r="O30" s="248">
        <f>'Nominal Adj'!O46</f>
        <v>2742.0605036899001</v>
      </c>
      <c r="P30" s="284">
        <f>'Nominal Adj'!P46</f>
        <v>729.81618482161264</v>
      </c>
      <c r="Q30" s="284">
        <f>'Nominal Adj'!Q46</f>
        <v>739.29842438465164</v>
      </c>
      <c r="R30" s="284">
        <f>'Nominal Adj'!R46</f>
        <v>841.51376207578232</v>
      </c>
      <c r="S30" s="284">
        <f>'Nominal Adj'!S46</f>
        <v>805.91793474273288</v>
      </c>
      <c r="T30" s="248">
        <f>'Nominal Adj'!T46</f>
        <v>3116.5463060247794</v>
      </c>
      <c r="U30" s="284">
        <f>'Nominal Adj'!U46</f>
        <v>719.57951759357206</v>
      </c>
      <c r="V30" s="284">
        <f>'Nominal Adj'!V46</f>
        <v>704.85725485345699</v>
      </c>
      <c r="W30" s="284">
        <f>'Nominal Adj'!W46</f>
        <v>768.67123934068707</v>
      </c>
      <c r="X30" s="284">
        <f>'Nominal Adj'!X46</f>
        <v>750.42485256804912</v>
      </c>
      <c r="Y30" s="248">
        <f>'Nominal Adj'!Y46</f>
        <v>2943.53286435579</v>
      </c>
      <c r="Z30" s="284">
        <f>'Nominal Adj'!Z46</f>
        <v>708.1319080566301</v>
      </c>
      <c r="AA30" s="284">
        <f>'Nominal Adj'!AA46</f>
        <v>577.61799339891991</v>
      </c>
      <c r="AB30" s="284">
        <f>'Nominal Adj'!AB46</f>
        <v>651.84617500289107</v>
      </c>
      <c r="AC30" s="284">
        <f>'Nominal Adj'!AC46</f>
        <v>728.76897233478201</v>
      </c>
      <c r="AD30" s="248">
        <f>'Nominal Adj'!AD46</f>
        <v>2666.3650487931895</v>
      </c>
      <c r="AE30" s="284">
        <f>'Nominal Adj'!AE46</f>
        <v>766.94098802307303</v>
      </c>
      <c r="AF30" s="284">
        <f>'Nominal Adj'!AF46</f>
        <v>854.57288568875492</v>
      </c>
      <c r="AG30" s="284">
        <f>'Nominal Adj'!AG46</f>
        <v>971.659835472949</v>
      </c>
      <c r="AH30" s="284">
        <f>'Nominal Adj'!AH46</f>
        <v>1065.866077158124</v>
      </c>
      <c r="AI30" s="248">
        <f>'Nominal Adj'!AI46</f>
        <v>3659.0397863429398</v>
      </c>
      <c r="AJ30" s="299">
        <f>'Nominal Adj'!AJ46</f>
        <v>1025.6651221415168</v>
      </c>
      <c r="AK30" s="299">
        <f>'Nominal Adj'!AK46</f>
        <v>966.85852995230107</v>
      </c>
      <c r="AL30" s="299">
        <f>'Nominal Adj'!AL46</f>
        <v>1024.8482610711906</v>
      </c>
      <c r="AM30" s="299">
        <f>'Nominal Adj'!AM46</f>
        <v>1132.8952812388225</v>
      </c>
      <c r="AN30" s="254">
        <f>'Nominal Adj'!AN46</f>
        <v>4150.2671944038311</v>
      </c>
      <c r="AO30" s="299">
        <f>'Nominal Adj'!AO46</f>
        <v>1085.9071309309627</v>
      </c>
      <c r="AP30" s="299">
        <f>'Nominal Adj'!AP46</f>
        <v>1049.1086646835536</v>
      </c>
      <c r="AQ30" s="299">
        <f>'Nominal Adj'!AQ46</f>
        <v>1132.7586682621215</v>
      </c>
      <c r="AR30" s="299">
        <f>'Nominal Adj'!AR46</f>
        <v>1252.5659499091539</v>
      </c>
      <c r="AS30" s="254">
        <f>'Nominal Adj'!AS46</f>
        <v>4520.3404137857924</v>
      </c>
      <c r="AT30" s="254"/>
      <c r="AU30" s="297" t="s">
        <v>259</v>
      </c>
      <c r="AW30" s="366">
        <f t="shared" si="0"/>
        <v>10.760332183809231</v>
      </c>
      <c r="AX30" s="366">
        <f t="shared" si="0"/>
        <v>15.896721463108088</v>
      </c>
      <c r="AY30" s="366">
        <f t="shared" si="0"/>
        <v>19.12249918692822</v>
      </c>
      <c r="AZ30" s="366">
        <f t="shared" si="0"/>
        <v>9.0811281643931867</v>
      </c>
      <c r="BA30" s="367">
        <f t="shared" si="0"/>
        <v>13.657094795353572</v>
      </c>
      <c r="BB30" s="366">
        <f t="shared" si="0"/>
        <v>-1.4026363680250116</v>
      </c>
      <c r="BC30" s="366">
        <f t="shared" si="0"/>
        <v>-4.6586288290633711</v>
      </c>
      <c r="BD30" s="366">
        <f t="shared" si="0"/>
        <v>-8.6561297055217317</v>
      </c>
      <c r="BE30" s="366">
        <f t="shared" si="0"/>
        <v>-6.8856988760770541</v>
      </c>
      <c r="BF30" s="367">
        <f t="shared" si="0"/>
        <v>-5.5514478104986553</v>
      </c>
      <c r="BG30" s="366">
        <f t="shared" si="0"/>
        <v>-1.5908748452464607</v>
      </c>
      <c r="BH30" s="366">
        <f t="shared" si="0"/>
        <v>-18.051777232681061</v>
      </c>
      <c r="BI30" s="366">
        <f t="shared" si="0"/>
        <v>-15.1983134477622</v>
      </c>
      <c r="BJ30" s="366">
        <f t="shared" si="0"/>
        <v>-2.885815969334963</v>
      </c>
      <c r="BK30" s="367">
        <f t="shared" si="0"/>
        <v>-9.4161617462783216</v>
      </c>
      <c r="BL30" s="366">
        <f t="shared" si="0"/>
        <v>8.3048199491301435</v>
      </c>
      <c r="BM30" s="366">
        <f t="shared" si="1"/>
        <v>47.947760536358821</v>
      </c>
      <c r="BN30" s="366">
        <f t="shared" si="1"/>
        <v>49.062750190816033</v>
      </c>
      <c r="BO30" s="366">
        <f t="shared" si="1"/>
        <v>46.255688375888518</v>
      </c>
      <c r="BP30" s="367">
        <f t="shared" si="1"/>
        <v>37.229513565632729</v>
      </c>
      <c r="BQ30" s="366">
        <f t="shared" si="1"/>
        <v>33.734555612336131</v>
      </c>
      <c r="BR30" s="366">
        <f t="shared" si="1"/>
        <v>13.139387657150856</v>
      </c>
      <c r="BS30" s="366">
        <f t="shared" si="1"/>
        <v>5.4739759385394837</v>
      </c>
      <c r="BT30" s="366">
        <f t="shared" si="1"/>
        <v>6.2887078890263375</v>
      </c>
      <c r="BU30" s="367">
        <f t="shared" si="1"/>
        <v>13.425035986062698</v>
      </c>
      <c r="BV30" s="366">
        <f t="shared" si="2"/>
        <v>5.8734578654351433</v>
      </c>
      <c r="BW30" s="366">
        <f t="shared" si="3"/>
        <v>8.5069461749807616</v>
      </c>
      <c r="BX30" s="366">
        <f t="shared" si="4"/>
        <v>10.52940335558954</v>
      </c>
      <c r="BY30" s="366">
        <f t="shared" si="5"/>
        <v>10.56325952205145</v>
      </c>
      <c r="BZ30" s="367">
        <f t="shared" si="6"/>
        <v>8.9168528686770685</v>
      </c>
    </row>
    <row r="31" spans="2:78" ht="12" customHeight="1" x14ac:dyDescent="0.2">
      <c r="B31" s="246"/>
      <c r="C31" s="296"/>
      <c r="D31" s="297" t="s">
        <v>261</v>
      </c>
      <c r="E31" s="239" t="s">
        <v>266</v>
      </c>
      <c r="F31" s="284">
        <f>'Nominal Adj'!F47</f>
        <v>543.94287845217855</v>
      </c>
      <c r="G31" s="284">
        <f>'Nominal Adj'!G47</f>
        <v>572.54795520120433</v>
      </c>
      <c r="H31" s="284">
        <f>'Nominal Adj'!H47</f>
        <v>537.78196934706148</v>
      </c>
      <c r="I31" s="284">
        <f>'Nominal Adj'!I47</f>
        <v>619.25521726838122</v>
      </c>
      <c r="J31" s="248">
        <f>'Nominal Adj'!J47</f>
        <v>2273.5280202688259</v>
      </c>
      <c r="K31" s="284">
        <f>'Nominal Adj'!K47</f>
        <v>603.78181802856921</v>
      </c>
      <c r="L31" s="284">
        <f>'Nominal Adj'!L47</f>
        <v>597.58402762587696</v>
      </c>
      <c r="M31" s="284">
        <f>'Nominal Adj'!M47</f>
        <v>660.24874193187259</v>
      </c>
      <c r="N31" s="284">
        <f>'Nominal Adj'!N47</f>
        <v>744.66836396799124</v>
      </c>
      <c r="O31" s="248">
        <f>'Nominal Adj'!O47</f>
        <v>2606.2829515543099</v>
      </c>
      <c r="P31" s="284">
        <f>'Nominal Adj'!P47</f>
        <v>727.74258871783502</v>
      </c>
      <c r="Q31" s="284">
        <f>'Nominal Adj'!Q47</f>
        <v>769.45115058500312</v>
      </c>
      <c r="R31" s="284">
        <f>'Nominal Adj'!R47</f>
        <v>875.91700293177689</v>
      </c>
      <c r="S31" s="284">
        <f>'Nominal Adj'!S47</f>
        <v>902.03455628882523</v>
      </c>
      <c r="T31" s="248">
        <f>'Nominal Adj'!T47</f>
        <v>3275.14529852344</v>
      </c>
      <c r="U31" s="284">
        <f>'Nominal Adj'!U47</f>
        <v>721.32949670117398</v>
      </c>
      <c r="V31" s="284">
        <f>'Nominal Adj'!V47</f>
        <v>738.98801981843599</v>
      </c>
      <c r="W31" s="284">
        <f>'Nominal Adj'!W47</f>
        <v>769.83744196987095</v>
      </c>
      <c r="X31" s="284">
        <f>'Nominal Adj'!X47</f>
        <v>783.78920636257294</v>
      </c>
      <c r="Y31" s="248">
        <f>'Nominal Adj'!Y47</f>
        <v>3013.9441648520897</v>
      </c>
      <c r="Z31" s="284">
        <f>'Nominal Adj'!Z47</f>
        <v>678.78709421007102</v>
      </c>
      <c r="AA31" s="284">
        <f>'Nominal Adj'!AA47</f>
        <v>550.67803659256288</v>
      </c>
      <c r="AB31" s="284">
        <f>'Nominal Adj'!AB47</f>
        <v>560.72470492023501</v>
      </c>
      <c r="AC31" s="284">
        <f>'Nominal Adj'!AC47</f>
        <v>634.22333069416118</v>
      </c>
      <c r="AD31" s="248">
        <f>'Nominal Adj'!AD47</f>
        <v>2424.4131664170204</v>
      </c>
      <c r="AE31" s="284">
        <f>'Nominal Adj'!AE47</f>
        <v>704.73246960998392</v>
      </c>
      <c r="AF31" s="284">
        <f>'Nominal Adj'!AF47</f>
        <v>782.21779290120105</v>
      </c>
      <c r="AG31" s="284">
        <f>'Nominal Adj'!AG47</f>
        <v>790.2628382871801</v>
      </c>
      <c r="AH31" s="284">
        <f>'Nominal Adj'!AH47</f>
        <v>923.80981348939997</v>
      </c>
      <c r="AI31" s="248">
        <f>'Nominal Adj'!AI47</f>
        <v>3201.0229142877897</v>
      </c>
      <c r="AJ31" s="299">
        <f>'Nominal Adj'!AJ47</f>
        <v>883.67151826043948</v>
      </c>
      <c r="AK31" s="299">
        <f>'Nominal Adj'!AK47</f>
        <v>845.39532706288742</v>
      </c>
      <c r="AL31" s="299">
        <f>'Nominal Adj'!AL47</f>
        <v>861.86172552332766</v>
      </c>
      <c r="AM31" s="299">
        <f>'Nominal Adj'!AM47</f>
        <v>1016.9903031830346</v>
      </c>
      <c r="AN31" s="254">
        <f>'Nominal Adj'!AN47</f>
        <v>3607.9188740296891</v>
      </c>
      <c r="AO31" s="299">
        <f>'Nominal Adj'!AO47</f>
        <v>966.0838223417918</v>
      </c>
      <c r="AP31" s="299">
        <f>'Nominal Adj'!AP47</f>
        <v>945.70001828692068</v>
      </c>
      <c r="AQ31" s="299">
        <f>'Nominal Adj'!AQ47</f>
        <v>967.99714143209576</v>
      </c>
      <c r="AR31" s="299">
        <f>'Nominal Adj'!AR47</f>
        <v>1157.8969428236112</v>
      </c>
      <c r="AS31" s="254">
        <f>'Nominal Adj'!AS47</f>
        <v>4037.6779248844196</v>
      </c>
      <c r="AT31" s="254"/>
      <c r="AU31" s="297" t="s">
        <v>261</v>
      </c>
      <c r="AW31" s="366">
        <f t="shared" si="0"/>
        <v>20.530722686220461</v>
      </c>
      <c r="AX31" s="366">
        <f t="shared" si="0"/>
        <v>28.760327420719683</v>
      </c>
      <c r="AY31" s="366">
        <f t="shared" si="0"/>
        <v>32.66469851481488</v>
      </c>
      <c r="AZ31" s="366">
        <f t="shared" si="0"/>
        <v>21.132385896226712</v>
      </c>
      <c r="BA31" s="367">
        <f t="shared" si="0"/>
        <v>25.663458626786493</v>
      </c>
      <c r="BB31" s="366">
        <f t="shared" si="0"/>
        <v>-0.88123082475630188</v>
      </c>
      <c r="BC31" s="366">
        <f t="shared" si="0"/>
        <v>-3.9590727420975891</v>
      </c>
      <c r="BD31" s="366">
        <f t="shared" si="0"/>
        <v>-12.110686355767458</v>
      </c>
      <c r="BE31" s="366">
        <f t="shared" si="0"/>
        <v>-13.108738362833956</v>
      </c>
      <c r="BF31" s="367">
        <f t="shared" si="0"/>
        <v>-7.9752533052231236</v>
      </c>
      <c r="BG31" s="366">
        <f t="shared" si="0"/>
        <v>-5.8977766312982283</v>
      </c>
      <c r="BH31" s="366">
        <f t="shared" si="0"/>
        <v>-25.482142900251553</v>
      </c>
      <c r="BI31" s="366">
        <f t="shared" si="0"/>
        <v>-27.163232865701531</v>
      </c>
      <c r="BJ31" s="366">
        <f t="shared" si="0"/>
        <v>-19.082410736749047</v>
      </c>
      <c r="BK31" s="367">
        <f t="shared" si="0"/>
        <v>-19.560116783517145</v>
      </c>
      <c r="BL31" s="366">
        <f t="shared" si="0"/>
        <v>3.8223141867637409</v>
      </c>
      <c r="BM31" s="366">
        <f t="shared" si="1"/>
        <v>42.046303088704882</v>
      </c>
      <c r="BN31" s="366">
        <f t="shared" si="1"/>
        <v>40.935976487712928</v>
      </c>
      <c r="BO31" s="366">
        <f t="shared" si="1"/>
        <v>45.660017344093077</v>
      </c>
      <c r="BP31" s="367">
        <f t="shared" si="1"/>
        <v>32.032895986062535</v>
      </c>
      <c r="BQ31" s="366">
        <f t="shared" si="1"/>
        <v>25.391060631772049</v>
      </c>
      <c r="BR31" s="366">
        <f t="shared" si="1"/>
        <v>8.076719135646929</v>
      </c>
      <c r="BS31" s="366">
        <f t="shared" si="1"/>
        <v>9.0601359152015011</v>
      </c>
      <c r="BT31" s="366">
        <f t="shared" si="1"/>
        <v>10.086544690586772</v>
      </c>
      <c r="BU31" s="367">
        <f t="shared" si="1"/>
        <v>12.711435395408015</v>
      </c>
      <c r="BV31" s="366">
        <f t="shared" si="2"/>
        <v>9.3261242869506411</v>
      </c>
      <c r="BW31" s="366">
        <f t="shared" si="3"/>
        <v>11.864826787311042</v>
      </c>
      <c r="BX31" s="366">
        <f t="shared" si="4"/>
        <v>12.314668671975429</v>
      </c>
      <c r="BY31" s="366">
        <f t="shared" si="5"/>
        <v>13.855258914422183</v>
      </c>
      <c r="BZ31" s="367">
        <f t="shared" si="6"/>
        <v>11.911549728797867</v>
      </c>
    </row>
    <row r="32" spans="2:78" ht="12" customHeight="1" x14ac:dyDescent="0.2">
      <c r="B32" s="246"/>
      <c r="C32" s="296"/>
      <c r="D32" s="297"/>
      <c r="E32" s="239"/>
      <c r="F32" s="239"/>
      <c r="G32" s="239"/>
      <c r="H32" s="239"/>
      <c r="I32" s="239"/>
      <c r="J32" s="239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</row>
    <row r="33" spans="2:78" ht="12" customHeight="1" x14ac:dyDescent="0.2">
      <c r="B33" s="246"/>
      <c r="C33" s="283" t="s">
        <v>251</v>
      </c>
      <c r="D33" s="245" t="s">
        <v>267</v>
      </c>
      <c r="E33" s="239" t="s">
        <v>268</v>
      </c>
      <c r="F33" s="279">
        <f>'Nominal Adj'!F49</f>
        <v>216.66140179424772</v>
      </c>
      <c r="G33" s="279">
        <f>'Nominal Adj'!G49</f>
        <v>230.786860950716</v>
      </c>
      <c r="H33" s="279">
        <f>'Nominal Adj'!H49</f>
        <v>244.03288448612238</v>
      </c>
      <c r="I33" s="279">
        <f>'Nominal Adj'!I49</f>
        <v>241.00333133055557</v>
      </c>
      <c r="J33" s="279">
        <f>'Nominal Adj'!J49</f>
        <v>932.26943596942522</v>
      </c>
      <c r="K33" s="247">
        <f>'Nominal Adj'!K49</f>
        <v>241.90396694639963</v>
      </c>
      <c r="L33" s="247">
        <f>'Nominal Adj'!L49</f>
        <v>253.00441828120702</v>
      </c>
      <c r="M33" s="247">
        <f>'Nominal Adj'!M49</f>
        <v>262.93940990873864</v>
      </c>
      <c r="N33" s="247">
        <f>'Nominal Adj'!N49</f>
        <v>257.88861603095188</v>
      </c>
      <c r="O33" s="368">
        <f>'Nominal Adj'!O49</f>
        <v>1015.3642930430334</v>
      </c>
      <c r="P33" s="247">
        <f>'Nominal Adj'!P49</f>
        <v>258.57219406318592</v>
      </c>
      <c r="Q33" s="247">
        <f>'Nominal Adj'!Q49</f>
        <v>263.99238856185752</v>
      </c>
      <c r="R33" s="247">
        <f>'Nominal Adj'!R49</f>
        <v>263.09836107709759</v>
      </c>
      <c r="S33" s="247">
        <f>'Nominal Adj'!S49</f>
        <v>256.55376588557698</v>
      </c>
      <c r="T33" s="368">
        <f>'Nominal Adj'!T49</f>
        <v>1040.7816474823951</v>
      </c>
      <c r="U33" s="247">
        <f>'Nominal Adj'!U49</f>
        <v>267.50643949101539</v>
      </c>
      <c r="V33" s="247">
        <f>'Nominal Adj'!V49</f>
        <v>278.00642122824837</v>
      </c>
      <c r="W33" s="247">
        <f>'Nominal Adj'!W49</f>
        <v>287.84612561830926</v>
      </c>
      <c r="X33" s="247">
        <f>'Nominal Adj'!X49</f>
        <v>285.62751894468681</v>
      </c>
      <c r="Y33" s="368">
        <f>'Nominal Adj'!Y49</f>
        <v>1119.0960569259107</v>
      </c>
      <c r="Z33" s="247">
        <f>'Nominal Adj'!Z49</f>
        <v>275.47941704324307</v>
      </c>
      <c r="AA33" s="247">
        <f>'Nominal Adj'!AA49</f>
        <v>245.62619135399791</v>
      </c>
      <c r="AB33" s="247">
        <f>'Nominal Adj'!AB49</f>
        <v>264.77303024537508</v>
      </c>
      <c r="AC33" s="247">
        <f>'Nominal Adj'!AC49</f>
        <v>273.7787054240838</v>
      </c>
      <c r="AD33" s="368">
        <f>'Nominal Adj'!AD49</f>
        <v>1060.6040191625243</v>
      </c>
      <c r="AE33" s="247">
        <f>'Nominal Adj'!AE49</f>
        <v>279.91701178215669</v>
      </c>
      <c r="AF33" s="247">
        <f>'Nominal Adj'!AF49</f>
        <v>289.94399791697185</v>
      </c>
      <c r="AG33" s="247">
        <f>'Nominal Adj'!AG49</f>
        <v>300.82686180120731</v>
      </c>
      <c r="AH33" s="247">
        <f>'Nominal Adj'!AH49</f>
        <v>315.41809059225761</v>
      </c>
      <c r="AI33" s="368">
        <f>'Nominal Adj'!AI49</f>
        <v>1186.0389698608597</v>
      </c>
      <c r="AJ33" s="268">
        <f>'Nominal Adj'!AJ49</f>
        <v>305.23091254686864</v>
      </c>
      <c r="AK33" s="268">
        <f>'Nominal Adj'!AK49</f>
        <v>317.84924006517303</v>
      </c>
      <c r="AL33" s="268">
        <f>'Nominal Adj'!AL49</f>
        <v>323.70231674340886</v>
      </c>
      <c r="AM33" s="268">
        <f>'Nominal Adj'!AM49</f>
        <v>325.77050648000591</v>
      </c>
      <c r="AN33" s="254">
        <f>'Nominal Adj'!AN49</f>
        <v>1272.3982399409197</v>
      </c>
      <c r="AO33" s="268">
        <f>'Nominal Adj'!AO49</f>
        <v>328.4179755474774</v>
      </c>
      <c r="AP33" s="268">
        <f>'Nominal Adj'!AP49</f>
        <v>344.20114269129203</v>
      </c>
      <c r="AQ33" s="268">
        <f>'Nominal Adj'!AQ49</f>
        <v>350.82445995893085</v>
      </c>
      <c r="AR33" s="268">
        <f>'Nominal Adj'!AR49</f>
        <v>354.48288722658054</v>
      </c>
      <c r="AS33" s="254">
        <f>'Nominal Adj'!AS49</f>
        <v>1377.9443181035128</v>
      </c>
      <c r="AT33" s="254"/>
      <c r="AU33" s="245" t="s">
        <v>267</v>
      </c>
      <c r="AW33" s="366">
        <f t="shared" ref="AW33:BL38" si="7">(P33-K33)/K33*100</f>
        <v>6.8904314911377957</v>
      </c>
      <c r="AX33" s="366">
        <f t="shared" si="7"/>
        <v>4.3429954130040898</v>
      </c>
      <c r="AY33" s="366">
        <f t="shared" si="7"/>
        <v>6.0451633482452284E-2</v>
      </c>
      <c r="AZ33" s="366">
        <f t="shared" si="7"/>
        <v>-0.51760723909375339</v>
      </c>
      <c r="BA33" s="367">
        <f t="shared" si="7"/>
        <v>2.503274402449807</v>
      </c>
      <c r="BB33" s="366">
        <f t="shared" si="7"/>
        <v>3.4552228093196491</v>
      </c>
      <c r="BC33" s="366">
        <f t="shared" si="7"/>
        <v>5.3084987573825977</v>
      </c>
      <c r="BD33" s="366">
        <f t="shared" si="7"/>
        <v>9.4062784883557882</v>
      </c>
      <c r="BE33" s="366">
        <f t="shared" si="7"/>
        <v>11.332421084817259</v>
      </c>
      <c r="BF33" s="367">
        <f t="shared" si="7"/>
        <v>7.5245763252027666</v>
      </c>
      <c r="BG33" s="366">
        <f t="shared" si="7"/>
        <v>2.9804806072698202</v>
      </c>
      <c r="BH33" s="366">
        <f t="shared" si="7"/>
        <v>-11.647295674392247</v>
      </c>
      <c r="BI33" s="366">
        <f t="shared" si="7"/>
        <v>-8.0157741652321715</v>
      </c>
      <c r="BJ33" s="366">
        <f t="shared" si="7"/>
        <v>-4.1483445167962252</v>
      </c>
      <c r="BK33" s="367">
        <f t="shared" si="7"/>
        <v>-5.2267218172549459</v>
      </c>
      <c r="BL33" s="366">
        <f t="shared" si="7"/>
        <v>1.6108625415803861</v>
      </c>
      <c r="BM33" s="366">
        <f t="shared" ref="BM33:BU38" si="8">(AF33-AA33)/AA33*100</f>
        <v>18.042785388103365</v>
      </c>
      <c r="BN33" s="366">
        <f t="shared" si="8"/>
        <v>13.616882173543052</v>
      </c>
      <c r="BO33" s="366">
        <f t="shared" si="8"/>
        <v>15.209139477693972</v>
      </c>
      <c r="BP33" s="367">
        <f t="shared" si="8"/>
        <v>11.826746686985166</v>
      </c>
      <c r="BQ33" s="366">
        <f t="shared" si="8"/>
        <v>9.043359174044161</v>
      </c>
      <c r="BR33" s="366">
        <f t="shared" si="8"/>
        <v>9.6243558579171236</v>
      </c>
      <c r="BS33" s="366">
        <f t="shared" si="8"/>
        <v>7.6041929252043063</v>
      </c>
      <c r="BT33" s="366">
        <f t="shared" si="8"/>
        <v>3.2821249625567317</v>
      </c>
      <c r="BU33" s="367">
        <f t="shared" si="8"/>
        <v>7.2813180911071811</v>
      </c>
      <c r="BV33" s="366">
        <f t="shared" ref="BV33:BV38" si="9">(AO33-AJ33)/AJ33*100</f>
        <v>7.5965644525104752</v>
      </c>
      <c r="BW33" s="366">
        <f t="shared" ref="BW33:BW38" si="10">(AP33-AK33)/AK33*100</f>
        <v>8.2906923485850417</v>
      </c>
      <c r="BX33" s="366">
        <f t="shared" ref="BX33:BX38" si="11">(AQ33-AL33)/AL33*100</f>
        <v>8.3787300283738979</v>
      </c>
      <c r="BY33" s="366">
        <f t="shared" ref="BY33:BY38" si="12">(AR33-AM33)/AM33*100</f>
        <v>8.8136833063298976</v>
      </c>
      <c r="BZ33" s="367">
        <f t="shared" ref="BZ33:BZ38" si="13">(AS33-AN33)/AN33*100</f>
        <v>8.2950506256196892</v>
      </c>
    </row>
    <row r="34" spans="2:78" ht="12" customHeight="1" x14ac:dyDescent="0.2">
      <c r="B34" s="246"/>
      <c r="C34" s="296"/>
      <c r="D34" s="297" t="s">
        <v>254</v>
      </c>
      <c r="E34" s="239" t="s">
        <v>268</v>
      </c>
      <c r="F34" s="279">
        <f>'Nominal Adj'!F50</f>
        <v>127.85569092258845</v>
      </c>
      <c r="G34" s="279">
        <f>'Nominal Adj'!G50</f>
        <v>132.02541498356521</v>
      </c>
      <c r="H34" s="279">
        <f>'Nominal Adj'!H50</f>
        <v>139.86020526470824</v>
      </c>
      <c r="I34" s="279">
        <f>'Nominal Adj'!I50</f>
        <v>139.42856354560388</v>
      </c>
      <c r="J34" s="279">
        <f>'Nominal Adj'!J50</f>
        <v>539.1015897871813</v>
      </c>
      <c r="K34" s="247">
        <f>'Nominal Adj'!K50</f>
        <v>140.62869663315922</v>
      </c>
      <c r="L34" s="247">
        <f>'Nominal Adj'!L50</f>
        <v>143.62595199810985</v>
      </c>
      <c r="M34" s="247">
        <f>'Nominal Adj'!M50</f>
        <v>149.42187560054484</v>
      </c>
      <c r="N34" s="247">
        <f>'Nominal Adj'!N50</f>
        <v>148.08175186857227</v>
      </c>
      <c r="O34" s="248">
        <f>'Nominal Adj'!O50</f>
        <v>581.55571661529655</v>
      </c>
      <c r="P34" s="247">
        <f>'Nominal Adj'!P50</f>
        <v>149.95399055469315</v>
      </c>
      <c r="Q34" s="247">
        <f>'Nominal Adj'!Q50</f>
        <v>148.98812392483921</v>
      </c>
      <c r="R34" s="247">
        <f>'Nominal Adj'!R50</f>
        <v>147.9859452680175</v>
      </c>
      <c r="S34" s="247">
        <f>'Nominal Adj'!S50</f>
        <v>147.03575208860076</v>
      </c>
      <c r="T34" s="248">
        <f>'Nominal Adj'!T50</f>
        <v>593.03629649476147</v>
      </c>
      <c r="U34" s="247">
        <f>'Nominal Adj'!U50</f>
        <v>155.71882853677334</v>
      </c>
      <c r="V34" s="247">
        <f>'Nominal Adj'!V50</f>
        <v>158.94016032213511</v>
      </c>
      <c r="W34" s="247">
        <f>'Nominal Adj'!W50</f>
        <v>166.24511432897927</v>
      </c>
      <c r="X34" s="247">
        <f>'Nominal Adj'!X50</f>
        <v>167.35681060185993</v>
      </c>
      <c r="Y34" s="248">
        <f>'Nominal Adj'!Y50</f>
        <v>648.2975448300698</v>
      </c>
      <c r="Z34" s="247">
        <f>'Nominal Adj'!Z50</f>
        <v>163.65970954325886</v>
      </c>
      <c r="AA34" s="247">
        <f>'Nominal Adj'!AA50</f>
        <v>145.38058725335702</v>
      </c>
      <c r="AB34" s="247">
        <f>'Nominal Adj'!AB50</f>
        <v>155.12659742203994</v>
      </c>
      <c r="AC34" s="247">
        <f>'Nominal Adj'!AC50</f>
        <v>160.54809118857932</v>
      </c>
      <c r="AD34" s="248">
        <f>'Nominal Adj'!AD50</f>
        <v>625.26510151362197</v>
      </c>
      <c r="AE34" s="247">
        <f>'Nominal Adj'!AE50</f>
        <v>162.744529308068</v>
      </c>
      <c r="AF34" s="247">
        <f>'Nominal Adj'!AF50</f>
        <v>163.35985311978584</v>
      </c>
      <c r="AG34" s="247">
        <f>'Nominal Adj'!AG50</f>
        <v>163.3690350676894</v>
      </c>
      <c r="AH34" s="247">
        <f>'Nominal Adj'!AH50</f>
        <v>170.61072300283206</v>
      </c>
      <c r="AI34" s="248">
        <f>'Nominal Adj'!AI50</f>
        <v>659.99801508621533</v>
      </c>
      <c r="AJ34" s="268">
        <f>'Nominal Adj'!AJ50</f>
        <v>171.3482876567567</v>
      </c>
      <c r="AK34" s="268">
        <f>'Nominal Adj'!AK50</f>
        <v>176.94517035595769</v>
      </c>
      <c r="AL34" s="268">
        <f>'Nominal Adj'!AL50</f>
        <v>178.70814679385282</v>
      </c>
      <c r="AM34" s="268">
        <f>'Nominal Adj'!AM50</f>
        <v>180.7900356051847</v>
      </c>
      <c r="AN34" s="254">
        <f>'Nominal Adj'!AN50</f>
        <v>707.69840110957023</v>
      </c>
      <c r="AO34" s="268">
        <f>'Nominal Adj'!AO50</f>
        <v>184.94460408371648</v>
      </c>
      <c r="AP34" s="268">
        <f>'Nominal Adj'!AP50</f>
        <v>191.81729738083186</v>
      </c>
      <c r="AQ34" s="268">
        <f>'Nominal Adj'!AQ50</f>
        <v>193.99785731296325</v>
      </c>
      <c r="AR34" s="268">
        <f>'Nominal Adj'!AR50</f>
        <v>196.03254444309854</v>
      </c>
      <c r="AS34" s="254">
        <f>'Nominal Adj'!AS50</f>
        <v>766.79989770030841</v>
      </c>
      <c r="AT34" s="254"/>
      <c r="AU34" s="297" t="s">
        <v>254</v>
      </c>
      <c r="AW34" s="366">
        <f t="shared" si="7"/>
        <v>6.6311458079282879</v>
      </c>
      <c r="AX34" s="366">
        <f t="shared" si="7"/>
        <v>3.7334282921236457</v>
      </c>
      <c r="AY34" s="366">
        <f t="shared" si="7"/>
        <v>-0.96099070283795751</v>
      </c>
      <c r="AZ34" s="366">
        <f t="shared" si="7"/>
        <v>-0.70636642717454545</v>
      </c>
      <c r="BA34" s="367">
        <f t="shared" si="7"/>
        <v>1.9741152139786147</v>
      </c>
      <c r="BB34" s="366">
        <f t="shared" si="7"/>
        <v>3.8444045141816812</v>
      </c>
      <c r="BC34" s="366">
        <f t="shared" si="7"/>
        <v>6.6797514695308546</v>
      </c>
      <c r="BD34" s="366">
        <f t="shared" si="7"/>
        <v>12.338448105928281</v>
      </c>
      <c r="BE34" s="366">
        <f t="shared" si="7"/>
        <v>13.820488027302446</v>
      </c>
      <c r="BF34" s="367">
        <f t="shared" si="7"/>
        <v>9.318358532511251</v>
      </c>
      <c r="BG34" s="366">
        <f t="shared" si="7"/>
        <v>5.0994995795323845</v>
      </c>
      <c r="BH34" s="366">
        <f t="shared" si="7"/>
        <v>-8.5312441118065827</v>
      </c>
      <c r="BI34" s="366">
        <f t="shared" si="7"/>
        <v>-6.6880262627971812</v>
      </c>
      <c r="BJ34" s="366">
        <f t="shared" si="7"/>
        <v>-4.0683850204808722</v>
      </c>
      <c r="BK34" s="367">
        <f t="shared" si="7"/>
        <v>-3.5527580661261076</v>
      </c>
      <c r="BL34" s="366">
        <f t="shared" si="7"/>
        <v>-0.55919703007230248</v>
      </c>
      <c r="BM34" s="366">
        <f t="shared" si="8"/>
        <v>12.367033457566153</v>
      </c>
      <c r="BN34" s="366">
        <f t="shared" si="8"/>
        <v>5.3133619782976034</v>
      </c>
      <c r="BO34" s="366">
        <f t="shared" si="8"/>
        <v>6.2676745265275073</v>
      </c>
      <c r="BP34" s="367">
        <f t="shared" si="8"/>
        <v>5.5549099875417678</v>
      </c>
      <c r="BQ34" s="366">
        <f t="shared" si="8"/>
        <v>5.2866651710314496</v>
      </c>
      <c r="BR34" s="366">
        <f t="shared" si="8"/>
        <v>8.3161908980232901</v>
      </c>
      <c r="BS34" s="366">
        <f t="shared" si="8"/>
        <v>9.3892405741442388</v>
      </c>
      <c r="BT34" s="366">
        <f t="shared" si="8"/>
        <v>5.966396732392762</v>
      </c>
      <c r="BU34" s="367">
        <f t="shared" si="8"/>
        <v>7.2273529515272568</v>
      </c>
      <c r="BV34" s="366">
        <f t="shared" si="9"/>
        <v>7.9349006709631107</v>
      </c>
      <c r="BW34" s="366">
        <f t="shared" si="10"/>
        <v>8.404935266080539</v>
      </c>
      <c r="BX34" s="366">
        <f t="shared" si="11"/>
        <v>8.5556874677614658</v>
      </c>
      <c r="BY34" s="366">
        <f t="shared" si="12"/>
        <v>8.4310558305331291</v>
      </c>
      <c r="BZ34" s="367">
        <f t="shared" si="13"/>
        <v>8.3512265250388378</v>
      </c>
    </row>
    <row r="35" spans="2:78" ht="12" customHeight="1" x14ac:dyDescent="0.2">
      <c r="B35" s="246"/>
      <c r="C35" s="296"/>
      <c r="D35" s="297" t="s">
        <v>221</v>
      </c>
      <c r="E35" s="239" t="s">
        <v>268</v>
      </c>
      <c r="F35" s="279">
        <f>'Nominal Adj'!F51</f>
        <v>14.848951445474579</v>
      </c>
      <c r="G35" s="279">
        <f>'Nominal Adj'!G51</f>
        <v>21.812072551024681</v>
      </c>
      <c r="H35" s="279">
        <f>'Nominal Adj'!H51</f>
        <v>22.045020784981169</v>
      </c>
      <c r="I35" s="279">
        <f>'Nominal Adj'!I51</f>
        <v>30.24630215427608</v>
      </c>
      <c r="J35" s="279">
        <f>'Nominal Adj'!J51</f>
        <v>88.824861388906839</v>
      </c>
      <c r="K35" s="247">
        <f>'Nominal Adj'!K51</f>
        <v>15.930542050146263</v>
      </c>
      <c r="L35" s="247">
        <f>'Nominal Adj'!L51</f>
        <v>21.848558793353099</v>
      </c>
      <c r="M35" s="247">
        <f>'Nominal Adj'!M51</f>
        <v>23.146530653744204</v>
      </c>
      <c r="N35" s="247">
        <f>'Nominal Adj'!N51</f>
        <v>31.595209921731385</v>
      </c>
      <c r="O35" s="248">
        <f>'Nominal Adj'!O51</f>
        <v>92.607022799781447</v>
      </c>
      <c r="P35" s="247">
        <f>'Nominal Adj'!P51</f>
        <v>16.598636161215605</v>
      </c>
      <c r="Q35" s="247">
        <f>'Nominal Adj'!Q51</f>
        <v>22.645573205304462</v>
      </c>
      <c r="R35" s="247">
        <f>'Nominal Adj'!R51</f>
        <v>22.87912860504251</v>
      </c>
      <c r="S35" s="247">
        <f>'Nominal Adj'!S51</f>
        <v>31.259018321891567</v>
      </c>
      <c r="T35" s="248">
        <f>'Nominal Adj'!T51</f>
        <v>93.891324995040335</v>
      </c>
      <c r="U35" s="247">
        <f>'Nominal Adj'!U51</f>
        <v>17.094151754493318</v>
      </c>
      <c r="V35" s="247">
        <f>'Nominal Adj'!V51</f>
        <v>24.571353416465925</v>
      </c>
      <c r="W35" s="247">
        <f>'Nominal Adj'!W51</f>
        <v>24.065716759639628</v>
      </c>
      <c r="X35" s="247">
        <f>'Nominal Adj'!X51</f>
        <v>32.871441316128056</v>
      </c>
      <c r="Y35" s="248">
        <f>'Nominal Adj'!Y51</f>
        <v>98.575254889348969</v>
      </c>
      <c r="Z35" s="247">
        <f>'Nominal Adj'!Z51</f>
        <v>18.186535989167151</v>
      </c>
      <c r="AA35" s="247">
        <f>'Nominal Adj'!AA51</f>
        <v>21.803450136620594</v>
      </c>
      <c r="AB35" s="247">
        <f>'Nominal Adj'!AB51</f>
        <v>26.420802481563353</v>
      </c>
      <c r="AC35" s="247">
        <f>'Nominal Adj'!AC51</f>
        <v>34.747832973890858</v>
      </c>
      <c r="AD35" s="248">
        <f>'Nominal Adj'!AD51</f>
        <v>101.26961579124166</v>
      </c>
      <c r="AE35" s="247">
        <f>'Nominal Adj'!AE51</f>
        <v>18.878995439311225</v>
      </c>
      <c r="AF35" s="247">
        <f>'Nominal Adj'!AF51</f>
        <v>25.026931716288633</v>
      </c>
      <c r="AG35" s="247">
        <f>'Nominal Adj'!AG51</f>
        <v>27.253220203006276</v>
      </c>
      <c r="AH35" s="247">
        <f>'Nominal Adj'!AH51</f>
        <v>37.27355710224149</v>
      </c>
      <c r="AI35" s="248">
        <f>'Nominal Adj'!AI51</f>
        <v>108.44424620361772</v>
      </c>
      <c r="AJ35" s="268">
        <f>'Nominal Adj'!AJ51</f>
        <v>18.912413793103436</v>
      </c>
      <c r="AK35" s="268">
        <f>'Nominal Adj'!AK51</f>
        <v>24.795647483206441</v>
      </c>
      <c r="AL35" s="268">
        <f>'Nominal Adj'!AL51</f>
        <v>25.872256006329081</v>
      </c>
      <c r="AM35" s="268">
        <f>'Nominal Adj'!AM51</f>
        <v>34.700844301060144</v>
      </c>
      <c r="AN35" s="254">
        <f>'Nominal Adj'!AN51</f>
        <v>104.30550022283589</v>
      </c>
      <c r="AO35" s="268">
        <f>'Nominal Adj'!AO51</f>
        <v>19.646338624514062</v>
      </c>
      <c r="AP35" s="268">
        <f>'Nominal Adj'!AP51</f>
        <v>26.77931733237924</v>
      </c>
      <c r="AQ35" s="268">
        <f>'Nominal Adj'!AQ51</f>
        <v>27.660390531152014</v>
      </c>
      <c r="AR35" s="268">
        <f>'Nominal Adj'!AR51</f>
        <v>36.845734781029279</v>
      </c>
      <c r="AS35" s="254">
        <f>'Nominal Adj'!AS51</f>
        <v>110.94356167740099</v>
      </c>
      <c r="AT35" s="254"/>
      <c r="AU35" s="297" t="s">
        <v>221</v>
      </c>
      <c r="AW35" s="366">
        <f t="shared" si="7"/>
        <v>4.1937939648651703</v>
      </c>
      <c r="AX35" s="366">
        <f t="shared" si="7"/>
        <v>3.6479038250973117</v>
      </c>
      <c r="AY35" s="366">
        <f t="shared" si="7"/>
        <v>-1.1552575748903378</v>
      </c>
      <c r="AZ35" s="366">
        <f t="shared" si="7"/>
        <v>-1.0640587629347684</v>
      </c>
      <c r="BA35" s="367">
        <f t="shared" si="7"/>
        <v>1.3868302386046683</v>
      </c>
      <c r="BB35" s="366">
        <f t="shared" si="7"/>
        <v>2.985278961867571</v>
      </c>
      <c r="BC35" s="366">
        <f t="shared" si="7"/>
        <v>8.5040029400111248</v>
      </c>
      <c r="BD35" s="366">
        <f t="shared" si="7"/>
        <v>5.1863345631773594</v>
      </c>
      <c r="BE35" s="366">
        <f t="shared" si="7"/>
        <v>5.1582649769499129</v>
      </c>
      <c r="BF35" s="367">
        <f t="shared" si="7"/>
        <v>4.9886716313312807</v>
      </c>
      <c r="BG35" s="366">
        <f t="shared" si="7"/>
        <v>6.3903974316051828</v>
      </c>
      <c r="BH35" s="366">
        <f t="shared" si="7"/>
        <v>-11.26475710528214</v>
      </c>
      <c r="BI35" s="366">
        <f t="shared" si="7"/>
        <v>9.7860609989120118</v>
      </c>
      <c r="BJ35" s="366">
        <f t="shared" si="7"/>
        <v>5.7082731472506767</v>
      </c>
      <c r="BK35" s="367">
        <f t="shared" si="7"/>
        <v>2.7333035100108258</v>
      </c>
      <c r="BL35" s="366">
        <f t="shared" si="7"/>
        <v>3.8075389978418062</v>
      </c>
      <c r="BM35" s="366">
        <f t="shared" si="8"/>
        <v>14.784272945197563</v>
      </c>
      <c r="BN35" s="366">
        <f t="shared" si="8"/>
        <v>3.1506148309605297</v>
      </c>
      <c r="BO35" s="366">
        <f t="shared" si="8"/>
        <v>7.2687241539592788</v>
      </c>
      <c r="BP35" s="367">
        <f t="shared" si="8"/>
        <v>7.084682168801673</v>
      </c>
      <c r="BQ35" s="366">
        <f t="shared" si="8"/>
        <v>0.17701341101351542</v>
      </c>
      <c r="BR35" s="366">
        <f t="shared" si="8"/>
        <v>-0.92414138378642019</v>
      </c>
      <c r="BS35" s="366">
        <f t="shared" si="8"/>
        <v>-5.0671597205414329</v>
      </c>
      <c r="BT35" s="366">
        <f t="shared" si="8"/>
        <v>-6.9022465286164847</v>
      </c>
      <c r="BU35" s="367">
        <f t="shared" si="8"/>
        <v>-3.8164735573068742</v>
      </c>
      <c r="BV35" s="366">
        <f t="shared" si="9"/>
        <v>3.8806512983459434</v>
      </c>
      <c r="BW35" s="366">
        <f t="shared" si="10"/>
        <v>8.0000727971160899</v>
      </c>
      <c r="BX35" s="366">
        <f t="shared" si="11"/>
        <v>6.9113977705906482</v>
      </c>
      <c r="BY35" s="366">
        <f t="shared" si="12"/>
        <v>6.1810901814386296</v>
      </c>
      <c r="BZ35" s="367">
        <f t="shared" si="13"/>
        <v>6.3640569676418801</v>
      </c>
    </row>
    <row r="36" spans="2:78" ht="12" customHeight="1" x14ac:dyDescent="0.2">
      <c r="B36" s="246"/>
      <c r="C36" s="296"/>
      <c r="D36" s="297" t="s">
        <v>257</v>
      </c>
      <c r="E36" s="239" t="s">
        <v>268</v>
      </c>
      <c r="F36" s="279">
        <f>'Nominal Adj'!F52</f>
        <v>71.154099449370904</v>
      </c>
      <c r="G36" s="279">
        <f>'Nominal Adj'!G52</f>
        <v>74.017400121549088</v>
      </c>
      <c r="H36" s="279">
        <f>'Nominal Adj'!H52</f>
        <v>77.764939188874109</v>
      </c>
      <c r="I36" s="279">
        <f>'Nominal Adj'!I52</f>
        <v>80.824487896554487</v>
      </c>
      <c r="J36" s="279">
        <f>'Nominal Adj'!J52</f>
        <v>303.71223367501517</v>
      </c>
      <c r="K36" s="247">
        <f>'Nominal Adj'!K52</f>
        <v>76.27957024753718</v>
      </c>
      <c r="L36" s="247">
        <f>'Nominal Adj'!L52</f>
        <v>79.331137084625524</v>
      </c>
      <c r="M36" s="247">
        <f>'Nominal Adj'!M52</f>
        <v>83.733775025583185</v>
      </c>
      <c r="N36" s="247">
        <f>'Nominal Adj'!N52</f>
        <v>87.254222408435524</v>
      </c>
      <c r="O36" s="248">
        <f>'Nominal Adj'!O52</f>
        <v>326.54764344226135</v>
      </c>
      <c r="P36" s="247">
        <f>'Nominal Adj'!P52</f>
        <v>82.925163136491506</v>
      </c>
      <c r="Q36" s="247">
        <f>'Nominal Adj'!Q52</f>
        <v>82.109447870297416</v>
      </c>
      <c r="R36" s="247">
        <f>'Nominal Adj'!R52</f>
        <v>84.324727691678149</v>
      </c>
      <c r="S36" s="247">
        <f>'Nominal Adj'!S52</f>
        <v>86.923039840928041</v>
      </c>
      <c r="T36" s="248">
        <f>'Nominal Adj'!T52</f>
        <v>336.05275195612245</v>
      </c>
      <c r="U36" s="247">
        <f>'Nominal Adj'!U52</f>
        <v>86.018204853795041</v>
      </c>
      <c r="V36" s="247">
        <f>'Nominal Adj'!V52</f>
        <v>86.463072914193219</v>
      </c>
      <c r="W36" s="247">
        <f>'Nominal Adj'!W52</f>
        <v>92.831427986463638</v>
      </c>
      <c r="X36" s="247">
        <f>'Nominal Adj'!X52</f>
        <v>96.695006155672985</v>
      </c>
      <c r="Y36" s="248">
        <f>'Nominal Adj'!Y52</f>
        <v>361.99270955818173</v>
      </c>
      <c r="Z36" s="247">
        <f>'Nominal Adj'!Z52</f>
        <v>87.756324386583458</v>
      </c>
      <c r="AA36" s="247">
        <f>'Nominal Adj'!AA52</f>
        <v>75.177201856248843</v>
      </c>
      <c r="AB36" s="247">
        <f>'Nominal Adj'!AB52</f>
        <v>83.395538752059366</v>
      </c>
      <c r="AC36" s="247">
        <f>'Nominal Adj'!AC52</f>
        <v>89.944874643137297</v>
      </c>
      <c r="AD36" s="248">
        <f>'Nominal Adj'!AD52</f>
        <v>336.43118883790623</v>
      </c>
      <c r="AE36" s="247">
        <f>'Nominal Adj'!AE52</f>
        <v>89.495797699667776</v>
      </c>
      <c r="AF36" s="247">
        <f>'Nominal Adj'!AF52</f>
        <v>86.559723354415254</v>
      </c>
      <c r="AG36" s="247">
        <f>'Nominal Adj'!AG52</f>
        <v>91.561799513668717</v>
      </c>
      <c r="AH36" s="247">
        <f>'Nominal Adj'!AH52</f>
        <v>97.816530601482071</v>
      </c>
      <c r="AI36" s="248">
        <f>'Nominal Adj'!AI52</f>
        <v>365.35946733870014</v>
      </c>
      <c r="AJ36" s="268">
        <f>'Nominal Adj'!AJ52</f>
        <v>91.984740627025417</v>
      </c>
      <c r="AK36" s="268">
        <f>'Nominal Adj'!AK52</f>
        <v>91.565245740338838</v>
      </c>
      <c r="AL36" s="268">
        <f>'Nominal Adj'!AL52</f>
        <v>97.310457148366083</v>
      </c>
      <c r="AM36" s="268">
        <f>'Nominal Adj'!AM52</f>
        <v>101.61268472884618</v>
      </c>
      <c r="AN36" s="254">
        <f>'Nominal Adj'!AN52</f>
        <v>382.43342020897501</v>
      </c>
      <c r="AO36" s="268">
        <f>'Nominal Adj'!AO52</f>
        <v>101.65199037399418</v>
      </c>
      <c r="AP36" s="268">
        <f>'Nominal Adj'!AP52</f>
        <v>101.75369141124905</v>
      </c>
      <c r="AQ36" s="268">
        <f>'Nominal Adj'!AQ52</f>
        <v>108.36295293054548</v>
      </c>
      <c r="AR36" s="268">
        <f>'Nominal Adj'!AR52</f>
        <v>112.8314530277252</v>
      </c>
      <c r="AS36" s="254">
        <f>'Nominal Adj'!AS52</f>
        <v>424.60774490971505</v>
      </c>
      <c r="AT36" s="254"/>
      <c r="AU36" s="297" t="s">
        <v>257</v>
      </c>
      <c r="AW36" s="366">
        <f t="shared" si="7"/>
        <v>8.7121530278533399</v>
      </c>
      <c r="AX36" s="366">
        <f t="shared" si="7"/>
        <v>3.5021693722959775</v>
      </c>
      <c r="AY36" s="366">
        <f t="shared" si="7"/>
        <v>0.70575184973376626</v>
      </c>
      <c r="AZ36" s="366">
        <f t="shared" si="7"/>
        <v>-0.37956050534405422</v>
      </c>
      <c r="BA36" s="367">
        <f t="shared" si="7"/>
        <v>2.9107876613850845</v>
      </c>
      <c r="BB36" s="366">
        <f t="shared" si="7"/>
        <v>3.7299193638154344</v>
      </c>
      <c r="BC36" s="366">
        <f t="shared" si="7"/>
        <v>5.3022217988518472</v>
      </c>
      <c r="BD36" s="366">
        <f t="shared" si="7"/>
        <v>10.088025811229508</v>
      </c>
      <c r="BE36" s="366">
        <f t="shared" si="7"/>
        <v>11.242089936831427</v>
      </c>
      <c r="BF36" s="367">
        <f t="shared" si="7"/>
        <v>7.7190135926773165</v>
      </c>
      <c r="BG36" s="366">
        <f t="shared" si="7"/>
        <v>2.0206414860001964</v>
      </c>
      <c r="BH36" s="366">
        <f t="shared" si="7"/>
        <v>-13.052822063292362</v>
      </c>
      <c r="BI36" s="366">
        <f t="shared" si="7"/>
        <v>-10.164541728023597</v>
      </c>
      <c r="BJ36" s="366">
        <f t="shared" si="7"/>
        <v>-6.9808481129505218</v>
      </c>
      <c r="BK36" s="367">
        <f t="shared" si="7"/>
        <v>-7.0613357797934011</v>
      </c>
      <c r="BL36" s="366">
        <f t="shared" si="7"/>
        <v>1.9821629099022013</v>
      </c>
      <c r="BM36" s="366">
        <f t="shared" si="8"/>
        <v>15.1409220044285</v>
      </c>
      <c r="BN36" s="366">
        <f t="shared" si="8"/>
        <v>9.7922033765957224</v>
      </c>
      <c r="BO36" s="366">
        <f t="shared" si="8"/>
        <v>8.7516448153117459</v>
      </c>
      <c r="BP36" s="367">
        <f t="shared" si="8"/>
        <v>8.5985721480571939</v>
      </c>
      <c r="BQ36" s="366">
        <f t="shared" si="8"/>
        <v>2.7810723981813066</v>
      </c>
      <c r="BR36" s="366">
        <f t="shared" si="8"/>
        <v>5.782738428389699</v>
      </c>
      <c r="BS36" s="366">
        <f t="shared" si="8"/>
        <v>6.2784454491189674</v>
      </c>
      <c r="BT36" s="366">
        <f t="shared" si="8"/>
        <v>3.8808922214080113</v>
      </c>
      <c r="BU36" s="367">
        <f t="shared" si="8"/>
        <v>4.6731929501218472</v>
      </c>
      <c r="BV36" s="366">
        <f t="shared" si="9"/>
        <v>10.509623314770206</v>
      </c>
      <c r="BW36" s="366">
        <f t="shared" si="10"/>
        <v>11.126979006644786</v>
      </c>
      <c r="BX36" s="366">
        <f t="shared" si="11"/>
        <v>11.357973342297644</v>
      </c>
      <c r="BY36" s="366">
        <f t="shared" si="12"/>
        <v>11.040716352310099</v>
      </c>
      <c r="BZ36" s="367">
        <f t="shared" si="13"/>
        <v>11.027886809080261</v>
      </c>
    </row>
    <row r="37" spans="2:78" ht="12" customHeight="1" x14ac:dyDescent="0.2">
      <c r="B37" s="246"/>
      <c r="C37" s="296"/>
      <c r="D37" s="297" t="s">
        <v>259</v>
      </c>
      <c r="E37" s="239" t="s">
        <v>268</v>
      </c>
      <c r="F37" s="279">
        <f>'Nominal Adj'!F53</f>
        <v>41.399435573065809</v>
      </c>
      <c r="G37" s="279">
        <f>'Nominal Adj'!G53</f>
        <v>44.192543056161959</v>
      </c>
      <c r="H37" s="279">
        <f>'Nominal Adj'!H53</f>
        <v>43.391890061186245</v>
      </c>
      <c r="I37" s="279">
        <f>'Nominal Adj'!I53</f>
        <v>48.987880832623468</v>
      </c>
      <c r="J37" s="279">
        <f>'Nominal Adj'!J53</f>
        <v>177.96085533181326</v>
      </c>
      <c r="K37" s="247">
        <f>'Nominal Adj'!K53</f>
        <v>49.375958331857547</v>
      </c>
      <c r="L37" s="247">
        <f>'Nominal Adj'!L53</f>
        <v>47.935918703113749</v>
      </c>
      <c r="M37" s="247">
        <f>'Nominal Adj'!M53</f>
        <v>53.008052324625162</v>
      </c>
      <c r="N37" s="247">
        <f>'Nominal Adj'!N53</f>
        <v>54.582999637217192</v>
      </c>
      <c r="O37" s="248">
        <f>'Nominal Adj'!O53</f>
        <v>204.87314453270133</v>
      </c>
      <c r="P37" s="247">
        <f>'Nominal Adj'!P53</f>
        <v>53.758020693684934</v>
      </c>
      <c r="Q37" s="247">
        <f>'Nominal Adj'!Q53</f>
        <v>52.936755456065811</v>
      </c>
      <c r="R37" s="247">
        <f>'Nominal Adj'!R53</f>
        <v>57.62132418317703</v>
      </c>
      <c r="S37" s="247">
        <f>'Nominal Adj'!S53</f>
        <v>54.422127409521686</v>
      </c>
      <c r="T37" s="248">
        <f>'Nominal Adj'!T53</f>
        <v>218.59273101058085</v>
      </c>
      <c r="U37" s="247">
        <f>'Nominal Adj'!U53</f>
        <v>50.8886013378931</v>
      </c>
      <c r="V37" s="247">
        <f>'Nominal Adj'!V53</f>
        <v>49.432681704655309</v>
      </c>
      <c r="W37" s="247">
        <f>'Nominal Adj'!W53</f>
        <v>54.398712411949198</v>
      </c>
      <c r="X37" s="247">
        <f>'Nominal Adj'!X53</f>
        <v>53.337395635691855</v>
      </c>
      <c r="Y37" s="248">
        <f>'Nominal Adj'!Y53</f>
        <v>208.05705449950602</v>
      </c>
      <c r="Z37" s="247">
        <f>'Nominal Adj'!Z53</f>
        <v>49.731810069706825</v>
      </c>
      <c r="AA37" s="247">
        <f>'Nominal Adj'!AA53</f>
        <v>38.464022233335122</v>
      </c>
      <c r="AB37" s="247">
        <f>'Nominal Adj'!AB53</f>
        <v>44.304842719975298</v>
      </c>
      <c r="AC37" s="247">
        <f>'Nominal Adj'!AC53</f>
        <v>50.751637728042191</v>
      </c>
      <c r="AD37" s="248">
        <f>'Nominal Adj'!AD53</f>
        <v>183.18138888652882</v>
      </c>
      <c r="AE37" s="247">
        <f>'Nominal Adj'!AE53</f>
        <v>54.059738924763685</v>
      </c>
      <c r="AF37" s="247">
        <f>'Nominal Adj'!AF53</f>
        <v>59.327876666702423</v>
      </c>
      <c r="AG37" s="247">
        <f>'Nominal Adj'!AG53</f>
        <v>67.581597815093474</v>
      </c>
      <c r="AH37" s="247">
        <f>'Nominal Adj'!AH53</f>
        <v>74.742121952059392</v>
      </c>
      <c r="AI37" s="248">
        <f>'Nominal Adj'!AI53</f>
        <v>255.71962079842933</v>
      </c>
      <c r="AJ37" s="268">
        <f>'Nominal Adj'!AJ53</f>
        <v>70.735525664932197</v>
      </c>
      <c r="AK37" s="268">
        <f>'Nominal Adj'!AK53</f>
        <v>66.450758072323097</v>
      </c>
      <c r="AL37" s="268">
        <f>'Nominal Adj'!AL53</f>
        <v>70.387930018625724</v>
      </c>
      <c r="AM37" s="268">
        <f>'Nominal Adj'!AM53</f>
        <v>77.702008315419931</v>
      </c>
      <c r="AN37" s="254">
        <f>'Nominal Adj'!AN53</f>
        <v>285.24173157414646</v>
      </c>
      <c r="AO37" s="268">
        <f>'Nominal Adj'!AO53</f>
        <v>74.428178953458726</v>
      </c>
      <c r="AP37" s="268">
        <f>'Nominal Adj'!AP53</f>
        <v>71.856757855037912</v>
      </c>
      <c r="AQ37" s="268">
        <f>'Nominal Adj'!AQ53</f>
        <v>77.586210154939835</v>
      </c>
      <c r="AR37" s="268">
        <f>'Nominal Adj'!AR53</f>
        <v>85.733466797341123</v>
      </c>
      <c r="AS37" s="254">
        <f>'Nominal Adj'!AS53</f>
        <v>309.61235710861587</v>
      </c>
      <c r="AT37" s="254"/>
      <c r="AU37" s="297" t="s">
        <v>259</v>
      </c>
      <c r="AW37" s="366">
        <f t="shared" si="7"/>
        <v>8.8748907562976136</v>
      </c>
      <c r="AX37" s="366">
        <f t="shared" si="7"/>
        <v>10.432337354217067</v>
      </c>
      <c r="AY37" s="366">
        <f t="shared" si="7"/>
        <v>8.7029642785210388</v>
      </c>
      <c r="AZ37" s="366">
        <f t="shared" si="7"/>
        <v>-0.29472954723033634</v>
      </c>
      <c r="BA37" s="367">
        <f t="shared" si="7"/>
        <v>6.6966251282825562</v>
      </c>
      <c r="BB37" s="366">
        <f t="shared" si="7"/>
        <v>-5.3376581182962166</v>
      </c>
      <c r="BC37" s="366">
        <f t="shared" si="7"/>
        <v>-6.619358744641354</v>
      </c>
      <c r="BD37" s="366">
        <f t="shared" si="7"/>
        <v>-5.5927416054917698</v>
      </c>
      <c r="BE37" s="366">
        <f t="shared" si="7"/>
        <v>-1.9931814970541664</v>
      </c>
      <c r="BF37" s="367">
        <f t="shared" si="7"/>
        <v>-4.8197744098658308</v>
      </c>
      <c r="BG37" s="366">
        <f t="shared" si="7"/>
        <v>-2.2731834591116882</v>
      </c>
      <c r="BH37" s="366">
        <f t="shared" si="7"/>
        <v>-22.189084413535301</v>
      </c>
      <c r="BI37" s="366">
        <f t="shared" si="7"/>
        <v>-18.555346706619265</v>
      </c>
      <c r="BJ37" s="366">
        <f t="shared" si="7"/>
        <v>-4.8479268191327849</v>
      </c>
      <c r="BK37" s="367">
        <f t="shared" si="7"/>
        <v>-11.956175037091214</v>
      </c>
      <c r="BL37" s="366">
        <f t="shared" si="7"/>
        <v>8.7025363625224958</v>
      </c>
      <c r="BM37" s="366">
        <f t="shared" si="8"/>
        <v>54.242518649766922</v>
      </c>
      <c r="BN37" s="366">
        <f t="shared" si="8"/>
        <v>52.537721987270722</v>
      </c>
      <c r="BO37" s="366">
        <f t="shared" si="8"/>
        <v>47.270364658127193</v>
      </c>
      <c r="BP37" s="367">
        <f t="shared" si="8"/>
        <v>39.599127593051556</v>
      </c>
      <c r="BQ37" s="366">
        <f t="shared" si="8"/>
        <v>30.84696129105734</v>
      </c>
      <c r="BR37" s="366">
        <f t="shared" si="8"/>
        <v>12.005960445266311</v>
      </c>
      <c r="BS37" s="366">
        <f t="shared" si="8"/>
        <v>4.1525094023531537</v>
      </c>
      <c r="BT37" s="366">
        <f t="shared" si="8"/>
        <v>3.9601315644464172</v>
      </c>
      <c r="BU37" s="367">
        <f t="shared" si="8"/>
        <v>11.544718658482561</v>
      </c>
      <c r="BV37" s="366">
        <f t="shared" si="9"/>
        <v>5.2203659389177286</v>
      </c>
      <c r="BW37" s="366">
        <f t="shared" si="10"/>
        <v>8.1353470442445222</v>
      </c>
      <c r="BX37" s="366">
        <f t="shared" si="11"/>
        <v>10.226583072423546</v>
      </c>
      <c r="BY37" s="366">
        <f t="shared" si="12"/>
        <v>10.336230241718672</v>
      </c>
      <c r="BZ37" s="367">
        <f t="shared" si="13"/>
        <v>8.5438499478939143</v>
      </c>
    </row>
    <row r="38" spans="2:78" ht="12" customHeight="1" x14ac:dyDescent="0.2">
      <c r="B38" s="246"/>
      <c r="C38" s="296"/>
      <c r="D38" s="297" t="s">
        <v>261</v>
      </c>
      <c r="E38" s="239" t="s">
        <v>268</v>
      </c>
      <c r="F38" s="279">
        <f>'Nominal Adj'!F54</f>
        <v>40.232367372695073</v>
      </c>
      <c r="G38" s="279">
        <f>'Nominal Adj'!G54</f>
        <v>42.991692705226889</v>
      </c>
      <c r="H38" s="279">
        <f>'Nominal Adj'!H54</f>
        <v>40.947178536037029</v>
      </c>
      <c r="I38" s="279">
        <f>'Nominal Adj'!I54</f>
        <v>46.727321688745562</v>
      </c>
      <c r="J38" s="279">
        <f>'Nominal Adj'!J54</f>
        <v>170.90687682097717</v>
      </c>
      <c r="K38" s="247">
        <f>'Nominal Adj'!K54</f>
        <v>45.244555712120963</v>
      </c>
      <c r="L38" s="247">
        <f>'Nominal Adj'!L54</f>
        <v>44.90672733725286</v>
      </c>
      <c r="M38" s="247">
        <f>'Nominal Adj'!M54</f>
        <v>49.542966009064308</v>
      </c>
      <c r="N38" s="247">
        <f>'Nominal Adj'!N54</f>
        <v>55.014744858425473</v>
      </c>
      <c r="O38" s="248">
        <f>'Nominal Adj'!O54</f>
        <v>194.72852007035323</v>
      </c>
      <c r="P38" s="247">
        <f>'Nominal Adj'!P54</f>
        <v>53.605280285105934</v>
      </c>
      <c r="Q38" s="247">
        <f>'Nominal Adj'!Q54</f>
        <v>55.095812530386354</v>
      </c>
      <c r="R38" s="247">
        <f>'Nominal Adj'!R54</f>
        <v>59.977031699385975</v>
      </c>
      <c r="S38" s="247">
        <f>'Nominal Adj'!S54</f>
        <v>60.912702688286302</v>
      </c>
      <c r="T38" s="248">
        <f>'Nominal Adj'!T54</f>
        <v>229.71677137500251</v>
      </c>
      <c r="U38" s="247">
        <f>'Nominal Adj'!U54</f>
        <v>51.012359709246155</v>
      </c>
      <c r="V38" s="247">
        <f>'Nominal Adj'!V54</f>
        <v>51.826322728043763</v>
      </c>
      <c r="W38" s="247">
        <f>'Nominal Adj'!W54</f>
        <v>54.481244342626674</v>
      </c>
      <c r="X38" s="247">
        <f>'Nominal Adj'!X54</f>
        <v>55.708809285410155</v>
      </c>
      <c r="Y38" s="248">
        <f>'Nominal Adj'!Y54</f>
        <v>213.0339202115</v>
      </c>
      <c r="Z38" s="247">
        <f>'Nominal Adj'!Z54</f>
        <v>47.670935969635529</v>
      </c>
      <c r="AA38" s="247">
        <f>'Nominal Adj'!AA54</f>
        <v>36.670069985644041</v>
      </c>
      <c r="AB38" s="247">
        <f>'Nominal Adj'!AB54</f>
        <v>38.11147600978925</v>
      </c>
      <c r="AC38" s="247">
        <f>'Nominal Adj'!AC54</f>
        <v>44.167457644280574</v>
      </c>
      <c r="AD38" s="248">
        <f>'Nominal Adj'!AD54</f>
        <v>166.55910309807808</v>
      </c>
      <c r="AE38" s="247">
        <f>'Nominal Adj'!AE54</f>
        <v>49.674817116142371</v>
      </c>
      <c r="AF38" s="247">
        <f>'Nominal Adj'!AF54</f>
        <v>54.304695972585193</v>
      </c>
      <c r="AG38" s="247">
        <f>'Nominal Adj'!AG54</f>
        <v>54.964940769979279</v>
      </c>
      <c r="AH38" s="247">
        <f>'Nominal Adj'!AH54</f>
        <v>64.780657926962618</v>
      </c>
      <c r="AI38" s="248">
        <f>'Nominal Adj'!AI54</f>
        <v>223.71015720134551</v>
      </c>
      <c r="AJ38" s="268">
        <f>'Nominal Adj'!AJ54</f>
        <v>60.942863328306174</v>
      </c>
      <c r="AK38" s="268">
        <f>'Nominal Adj'!AK54</f>
        <v>58.102771619442429</v>
      </c>
      <c r="AL38" s="268">
        <f>'Nominal Adj'!AL54</f>
        <v>59.193799829898879</v>
      </c>
      <c r="AM38" s="268">
        <f>'Nominal Adj'!AM54</f>
        <v>69.752421343143666</v>
      </c>
      <c r="AN38" s="254">
        <f>'Nominal Adj'!AN54</f>
        <v>247.96693292300267</v>
      </c>
      <c r="AO38" s="268">
        <f>'Nominal Adj'!AO54</f>
        <v>66.215477884975456</v>
      </c>
      <c r="AP38" s="268">
        <f>'Nominal Adj'!AP54</f>
        <v>64.773973855268537</v>
      </c>
      <c r="AQ38" s="268">
        <f>'Nominal Adj'!AQ54</f>
        <v>66.301174070691488</v>
      </c>
      <c r="AR38" s="268">
        <f>'Nominal Adj'!AR54</f>
        <v>79.253726408186935</v>
      </c>
      <c r="AS38" s="254">
        <f>'Nominal Adj'!AS54</f>
        <v>276.55328252633012</v>
      </c>
      <c r="AT38" s="254"/>
      <c r="AU38" s="297" t="s">
        <v>261</v>
      </c>
      <c r="AW38" s="366">
        <f t="shared" si="7"/>
        <v>18.47896269814656</v>
      </c>
      <c r="AX38" s="366">
        <f t="shared" si="7"/>
        <v>22.689440529951575</v>
      </c>
      <c r="AY38" s="366">
        <f t="shared" si="7"/>
        <v>21.060639947177702</v>
      </c>
      <c r="AZ38" s="366">
        <f t="shared" si="7"/>
        <v>10.720685599903423</v>
      </c>
      <c r="BA38" s="367">
        <f t="shared" si="7"/>
        <v>17.967707705069817</v>
      </c>
      <c r="BB38" s="366">
        <f t="shared" si="7"/>
        <v>-4.8370618753768815</v>
      </c>
      <c r="BC38" s="366">
        <f t="shared" si="7"/>
        <v>-5.9341892826054741</v>
      </c>
      <c r="BD38" s="366">
        <f t="shared" si="7"/>
        <v>-9.1631532955899271</v>
      </c>
      <c r="BE38" s="366">
        <f t="shared" si="7"/>
        <v>-8.5431989933306181</v>
      </c>
      <c r="BF38" s="367">
        <f t="shared" si="7"/>
        <v>-7.2623566244836724</v>
      </c>
      <c r="BG38" s="366">
        <f t="shared" si="7"/>
        <v>-6.5502238254722069</v>
      </c>
      <c r="BH38" s="366">
        <f t="shared" si="7"/>
        <v>-29.244314364982944</v>
      </c>
      <c r="BI38" s="366">
        <f t="shared" si="7"/>
        <v>-30.046612426635701</v>
      </c>
      <c r="BJ38" s="366">
        <f t="shared" si="7"/>
        <v>-20.717282938144219</v>
      </c>
      <c r="BK38" s="367">
        <f t="shared" si="7"/>
        <v>-21.815688819546548</v>
      </c>
      <c r="BL38" s="366">
        <f t="shared" si="7"/>
        <v>4.203569965110888</v>
      </c>
      <c r="BM38" s="366">
        <f t="shared" si="8"/>
        <v>48.089970905004897</v>
      </c>
      <c r="BN38" s="366">
        <f t="shared" si="8"/>
        <v>44.22149579266118</v>
      </c>
      <c r="BO38" s="366">
        <f t="shared" si="8"/>
        <v>46.670561046774068</v>
      </c>
      <c r="BP38" s="367">
        <f t="shared" si="8"/>
        <v>34.312777290601829</v>
      </c>
      <c r="BQ38" s="366">
        <f t="shared" si="8"/>
        <v>22.68361891664042</v>
      </c>
      <c r="BR38" s="366">
        <f t="shared" si="8"/>
        <v>6.9940095949982473</v>
      </c>
      <c r="BS38" s="366">
        <f t="shared" si="8"/>
        <v>7.6937389555585876</v>
      </c>
      <c r="BT38" s="366">
        <f t="shared" si="8"/>
        <v>7.6747652390108421</v>
      </c>
      <c r="BU38" s="367">
        <f t="shared" si="8"/>
        <v>10.842947868399813</v>
      </c>
      <c r="BV38" s="366">
        <f t="shared" si="9"/>
        <v>8.6517342125280603</v>
      </c>
      <c r="BW38" s="366">
        <f t="shared" si="10"/>
        <v>11.481728065436695</v>
      </c>
      <c r="BX38" s="366">
        <f t="shared" si="11"/>
        <v>12.006957250956313</v>
      </c>
      <c r="BY38" s="366">
        <f t="shared" si="12"/>
        <v>13.621469881743685</v>
      </c>
      <c r="BZ38" s="367">
        <f t="shared" si="13"/>
        <v>11.528290996849941</v>
      </c>
    </row>
    <row r="39" spans="2:78" ht="12" customHeight="1" x14ac:dyDescent="0.2">
      <c r="B39" s="246"/>
      <c r="C39" s="296"/>
      <c r="D39" s="297" t="s">
        <v>269</v>
      </c>
      <c r="E39" s="239" t="s">
        <v>268</v>
      </c>
      <c r="F39" s="279">
        <f>'Nominal Adj'!F55</f>
        <v>1.1670682003707384</v>
      </c>
      <c r="G39" s="279">
        <f>'Nominal Adj'!G55</f>
        <v>1.2008503509350703</v>
      </c>
      <c r="H39" s="279">
        <f>'Nominal Adj'!H55</f>
        <v>2.4447115251492169</v>
      </c>
      <c r="I39" s="279">
        <f>'Nominal Adj'!I55</f>
        <v>2.2605591438778996</v>
      </c>
      <c r="J39" s="279">
        <f>'Nominal Adj'!J55</f>
        <v>7.0539785108360711</v>
      </c>
      <c r="K39" s="247">
        <f>'Nominal Adj'!K55</f>
        <v>4.1314026197365807</v>
      </c>
      <c r="L39" s="247">
        <f>'Nominal Adj'!L55</f>
        <v>3.0291913658608887</v>
      </c>
      <c r="M39" s="247">
        <f>'Nominal Adj'!M55</f>
        <v>3.4650863155608538</v>
      </c>
      <c r="N39" s="247">
        <f>'Nominal Adj'!N55</f>
        <v>-0.43174522120828213</v>
      </c>
      <c r="O39" s="248">
        <f>'Nominal Adj'!O55</f>
        <v>10.144624462348103</v>
      </c>
      <c r="P39" s="247">
        <f>'Nominal Adj'!P55</f>
        <v>0.15274040857900398</v>
      </c>
      <c r="Q39" s="247">
        <f>'Nominal Adj'!Q55</f>
        <v>-2.1590570743205459</v>
      </c>
      <c r="R39" s="247">
        <f>'Nominal Adj'!R55</f>
        <v>-2.3557075162089469</v>
      </c>
      <c r="S39" s="247">
        <f>'Nominal Adj'!S55</f>
        <v>-6.490575278764612</v>
      </c>
      <c r="T39" s="248">
        <f>'Nominal Adj'!T55</f>
        <v>-11.124040364421644</v>
      </c>
      <c r="U39" s="247">
        <f>'Nominal Adj'!U55</f>
        <v>-0.12375837135305283</v>
      </c>
      <c r="V39" s="247">
        <f>'Nominal Adj'!V55</f>
        <v>-2.3936410233884593</v>
      </c>
      <c r="W39" s="247">
        <f>'Nominal Adj'!W55</f>
        <v>-8.2531930677473442E-2</v>
      </c>
      <c r="X39" s="247">
        <f>'Nominal Adj'!X55</f>
        <v>-2.3714136497183023</v>
      </c>
      <c r="Y39" s="248">
        <f>'Nominal Adj'!Y55</f>
        <v>-4.9768657119939714</v>
      </c>
      <c r="Z39" s="247">
        <f>'Nominal Adj'!Z55</f>
        <v>2.0608741000712953</v>
      </c>
      <c r="AA39" s="247">
        <f>'Nominal Adj'!AA55</f>
        <v>1.7939522476910807</v>
      </c>
      <c r="AB39" s="247">
        <f>'Nominal Adj'!AB55</f>
        <v>6.193366710186047</v>
      </c>
      <c r="AC39" s="247">
        <f>'Nominal Adj'!AC55</f>
        <v>6.5841800837616162</v>
      </c>
      <c r="AD39" s="248">
        <f>'Nominal Adj'!AD55</f>
        <v>16.622285788450721</v>
      </c>
      <c r="AE39" s="247">
        <f>'Nominal Adj'!AE55</f>
        <v>4.3849218086213142</v>
      </c>
      <c r="AF39" s="247">
        <f>'Nominal Adj'!AF55</f>
        <v>5.0231806941172348</v>
      </c>
      <c r="AG39" s="247">
        <f>'Nominal Adj'!AG55</f>
        <v>12.616657045114192</v>
      </c>
      <c r="AH39" s="247">
        <f>'Nominal Adj'!AH55</f>
        <v>9.9614640250967721</v>
      </c>
      <c r="AI39" s="248">
        <f>'Nominal Adj'!AI55</f>
        <v>32.00946359708383</v>
      </c>
      <c r="AJ39" s="268">
        <f>'Nominal Adj'!AJ55</f>
        <v>9.792662336626023</v>
      </c>
      <c r="AK39" s="268">
        <f>'Nominal Adj'!AK55</f>
        <v>8.3479864528806687</v>
      </c>
      <c r="AL39" s="268">
        <f>'Nominal Adj'!AL55</f>
        <v>11.194130188726845</v>
      </c>
      <c r="AM39" s="268">
        <f>'Nominal Adj'!AM55</f>
        <v>7.9495869722762649</v>
      </c>
      <c r="AN39" s="254">
        <f>'Nominal Adj'!AN55</f>
        <v>37.274798651143783</v>
      </c>
      <c r="AO39" s="268">
        <f>'Nominal Adj'!AO55</f>
        <v>8.2127010684832698</v>
      </c>
      <c r="AP39" s="268">
        <f>'Nominal Adj'!AP55</f>
        <v>7.0827839997693758</v>
      </c>
      <c r="AQ39" s="268">
        <f>'Nominal Adj'!AQ55</f>
        <v>11.285036084248347</v>
      </c>
      <c r="AR39" s="268">
        <f>'Nominal Adj'!AR55</f>
        <v>6.4797403891541876</v>
      </c>
      <c r="AS39" s="254">
        <f>'Nominal Adj'!AS55</f>
        <v>33.059074582285746</v>
      </c>
      <c r="AT39" s="254"/>
      <c r="AU39" s="254"/>
      <c r="AW39" s="366"/>
    </row>
    <row r="40" spans="2:78" ht="12" customHeight="1" x14ac:dyDescent="0.2">
      <c r="B40" s="246"/>
      <c r="C40" s="296"/>
      <c r="D40" s="297"/>
      <c r="E40" s="239"/>
      <c r="F40" s="239"/>
      <c r="G40" s="239"/>
      <c r="H40" s="239"/>
      <c r="I40" s="239"/>
      <c r="J40" s="239"/>
      <c r="K40" s="285"/>
      <c r="L40" s="285"/>
      <c r="M40" s="285"/>
      <c r="N40" s="285"/>
      <c r="O40" s="369"/>
      <c r="P40" s="285"/>
      <c r="Q40" s="285"/>
      <c r="R40" s="285"/>
      <c r="S40" s="285"/>
      <c r="T40" s="369"/>
      <c r="U40" s="285"/>
      <c r="V40" s="285"/>
      <c r="W40" s="285"/>
      <c r="X40" s="285"/>
      <c r="Y40" s="369"/>
      <c r="Z40" s="285"/>
      <c r="AA40" s="285"/>
      <c r="AB40" s="285"/>
      <c r="AC40" s="285"/>
      <c r="AD40" s="369"/>
      <c r="AE40" s="285"/>
      <c r="AF40" s="285"/>
      <c r="AG40" s="285"/>
      <c r="AH40" s="285"/>
      <c r="AI40" s="369"/>
      <c r="AJ40" s="327"/>
      <c r="AK40" s="298"/>
      <c r="AL40" s="298"/>
      <c r="AM40" s="298"/>
      <c r="AN40" s="332"/>
      <c r="AO40" s="327"/>
      <c r="AP40" s="298"/>
      <c r="AQ40" s="298"/>
      <c r="AR40" s="298"/>
      <c r="AS40" s="332"/>
      <c r="AT40" s="332"/>
      <c r="AU40" s="332"/>
    </row>
    <row r="41" spans="2:78" ht="12" customHeight="1" x14ac:dyDescent="0.2">
      <c r="B41" s="246">
        <v>2</v>
      </c>
      <c r="C41" s="263" t="s">
        <v>270</v>
      </c>
      <c r="D41" s="245"/>
      <c r="E41" s="239" t="s">
        <v>271</v>
      </c>
      <c r="F41" s="279">
        <f>'Nominal Adj'!F57</f>
        <v>32.841151612663488</v>
      </c>
      <c r="G41" s="279">
        <f>'Nominal Adj'!G57</f>
        <v>32.071756518823371</v>
      </c>
      <c r="H41" s="279">
        <f>'Nominal Adj'!H57</f>
        <v>31.866581978338427</v>
      </c>
      <c r="I41" s="279">
        <f>'Nominal Adj'!I57</f>
        <v>33.536668331649395</v>
      </c>
      <c r="J41" s="279">
        <f>'Nominal Adj'!J57</f>
        <v>32.577731496603064</v>
      </c>
      <c r="K41" s="342">
        <f>'Nominal Adj'!K57</f>
        <v>31.532996837724031</v>
      </c>
      <c r="L41" s="342">
        <f>'Nominal Adj'!L57</f>
        <v>31.355633084814855</v>
      </c>
      <c r="M41" s="342">
        <f>'Nominal Adj'!M57</f>
        <v>31.845273804579392</v>
      </c>
      <c r="N41" s="342">
        <f>'Nominal Adj'!N57</f>
        <v>33.834072923158132</v>
      </c>
      <c r="O41" s="286">
        <f>'Nominal Adj'!O57</f>
        <v>32.160638864264413</v>
      </c>
      <c r="P41" s="342">
        <f>'Nominal Adj'!P57</f>
        <v>32.070410137072791</v>
      </c>
      <c r="Q41" s="342">
        <f>'Nominal Adj'!Q57</f>
        <v>31.102960323061694</v>
      </c>
      <c r="R41" s="342">
        <f>'Nominal Adj'!R57</f>
        <v>32.05064727368935</v>
      </c>
      <c r="S41" s="342">
        <f>'Nominal Adj'!S57</f>
        <v>33.88102277153699</v>
      </c>
      <c r="T41" s="286">
        <f>'Nominal Adj'!T57</f>
        <v>32.288497089569098</v>
      </c>
      <c r="U41" s="342">
        <f>'Nominal Adj'!U57</f>
        <v>32.15556418659002</v>
      </c>
      <c r="V41" s="342">
        <f>'Nominal Adj'!V57</f>
        <v>31.10110641768431</v>
      </c>
      <c r="W41" s="342">
        <f>'Nominal Adj'!W57</f>
        <v>32.250365637910406</v>
      </c>
      <c r="X41" s="342">
        <f>'Nominal Adj'!X57</f>
        <v>33.853532920404092</v>
      </c>
      <c r="Y41" s="286">
        <f>'Nominal Adj'!Y57</f>
        <v>32.346884551854629</v>
      </c>
      <c r="Z41" s="342">
        <f>'Nominal Adj'!Z57</f>
        <v>31.855855268057287</v>
      </c>
      <c r="AA41" s="342">
        <f>'Nominal Adj'!AA57</f>
        <v>30.60634594455891</v>
      </c>
      <c r="AB41" s="342">
        <f>'Nominal Adj'!AB57</f>
        <v>31.496991470307073</v>
      </c>
      <c r="AC41" s="342">
        <f>'Nominal Adj'!AC57</f>
        <v>32.853130232978671</v>
      </c>
      <c r="AD41" s="286">
        <f>'Nominal Adj'!AD57</f>
        <v>31.720716003278916</v>
      </c>
      <c r="AE41" s="342">
        <f>'Nominal Adj'!AE57</f>
        <v>31.972261039038674</v>
      </c>
      <c r="AF41" s="342">
        <f>'Nominal Adj'!AF57</f>
        <v>29.853945581312715</v>
      </c>
      <c r="AG41" s="342">
        <f>'Nominal Adj'!AG57</f>
        <v>30.436709995058454</v>
      </c>
      <c r="AH41" s="342">
        <f>'Nominal Adj'!AH57</f>
        <v>31.011705897341805</v>
      </c>
      <c r="AI41" s="286">
        <f>'Nominal Adj'!AI57</f>
        <v>30.80501371565914</v>
      </c>
      <c r="AJ41" s="370">
        <f>'Nominal Adj'!AJ57</f>
        <v>30.136115591798401</v>
      </c>
      <c r="AK41" s="370">
        <f>'Nominal Adj'!AK57</f>
        <v>28.807759842862595</v>
      </c>
      <c r="AL41" s="370">
        <f>'Nominal Adj'!AL57</f>
        <v>30.061711676132916</v>
      </c>
      <c r="AM41" s="370">
        <f>'Nominal Adj'!AM57</f>
        <v>31.19149300124953</v>
      </c>
      <c r="AN41" s="294">
        <f>'Nominal Adj'!AN57</f>
        <v>30.056110438091476</v>
      </c>
      <c r="AO41" s="370">
        <f>'Nominal Adj'!AO57</f>
        <v>30.95201783779919</v>
      </c>
      <c r="AP41" s="370">
        <f>'Nominal Adj'!AP57</f>
        <v>29.562275887767793</v>
      </c>
      <c r="AQ41" s="370">
        <f>'Nominal Adj'!AQ57</f>
        <v>30.888083728036225</v>
      </c>
      <c r="AR41" s="370">
        <f>'Nominal Adj'!AR57</f>
        <v>31.829873061151439</v>
      </c>
      <c r="AS41" s="294">
        <f>'Nominal Adj'!AS57</f>
        <v>30.814579321616534</v>
      </c>
      <c r="AT41" s="294"/>
      <c r="AU41" s="294"/>
    </row>
    <row r="42" spans="2:78" ht="12" customHeight="1" x14ac:dyDescent="0.2">
      <c r="B42" s="246"/>
      <c r="C42" s="263"/>
      <c r="D42" s="245"/>
      <c r="E42" s="239"/>
      <c r="F42" s="239"/>
      <c r="G42" s="239"/>
      <c r="H42" s="239"/>
      <c r="I42" s="239"/>
      <c r="J42" s="239"/>
      <c r="K42" s="285"/>
      <c r="L42" s="285"/>
      <c r="M42" s="298"/>
      <c r="N42" s="285"/>
      <c r="O42" s="286"/>
      <c r="P42" s="285"/>
      <c r="Q42" s="285"/>
      <c r="R42" s="298"/>
      <c r="S42" s="285"/>
      <c r="T42" s="286"/>
      <c r="U42" s="285"/>
      <c r="V42" s="285"/>
      <c r="W42" s="298"/>
      <c r="X42" s="285"/>
      <c r="Y42" s="286"/>
      <c r="Z42" s="285"/>
      <c r="AA42" s="285"/>
      <c r="AB42" s="298"/>
      <c r="AC42" s="285"/>
      <c r="AD42" s="286"/>
      <c r="AE42" s="285"/>
      <c r="AF42" s="285"/>
      <c r="AG42" s="285"/>
      <c r="AH42" s="285"/>
      <c r="AI42" s="286"/>
      <c r="AJ42" s="298"/>
      <c r="AK42" s="298"/>
      <c r="AL42" s="298"/>
      <c r="AM42" s="298"/>
      <c r="AN42" s="294"/>
      <c r="AO42" s="298"/>
      <c r="AP42" s="298"/>
      <c r="AQ42" s="298"/>
      <c r="AR42" s="298"/>
      <c r="AS42" s="294"/>
      <c r="AT42" s="294"/>
      <c r="AU42" s="294"/>
    </row>
    <row r="43" spans="2:78" s="285" customFormat="1" ht="12" customHeight="1" x14ac:dyDescent="0.2">
      <c r="B43" s="246">
        <v>3</v>
      </c>
      <c r="C43" s="247" t="s">
        <v>272</v>
      </c>
      <c r="D43" s="247"/>
      <c r="E43" s="279" t="s">
        <v>239</v>
      </c>
      <c r="F43" s="285">
        <f>'Nominal Adj'!F59</f>
        <v>4.44800810263337</v>
      </c>
      <c r="G43" s="285">
        <f>'Nominal Adj'!G59</f>
        <v>3.45430331280172</v>
      </c>
      <c r="H43" s="285">
        <f>'Nominal Adj'!H59</f>
        <v>3.0738883866195499</v>
      </c>
      <c r="I43" s="285">
        <f>'Nominal Adj'!I59</f>
        <v>3.0246361492804299</v>
      </c>
      <c r="J43" s="286">
        <f>'Nominal Adj'!J59</f>
        <v>3.0246361492804299</v>
      </c>
      <c r="K43" s="285">
        <f>'Nominal Adj'!K59</f>
        <v>3.6120999999999999</v>
      </c>
      <c r="L43" s="285">
        <f>'Nominal Adj'!L59</f>
        <v>4.3689</v>
      </c>
      <c r="M43" s="285">
        <f>'Nominal Adj'!M59</f>
        <v>3.7238000000000002</v>
      </c>
      <c r="N43" s="285">
        <f>'Nominal Adj'!N59</f>
        <v>3.6067</v>
      </c>
      <c r="O43" s="286">
        <f>'Nominal Adj'!O59</f>
        <v>3.6067</v>
      </c>
      <c r="P43" s="285">
        <f>'Nominal Adj'!P59</f>
        <v>3.4003999999999999</v>
      </c>
      <c r="Q43" s="285">
        <f>'Nominal Adj'!Q59</f>
        <v>3.1221000000000001</v>
      </c>
      <c r="R43" s="285">
        <f>'Nominal Adj'!R59</f>
        <v>2.8828999999999998</v>
      </c>
      <c r="S43" s="285">
        <f>'Nominal Adj'!S59</f>
        <v>3.1307</v>
      </c>
      <c r="T43" s="286">
        <f>'Nominal Adj'!T59</f>
        <v>3.1307</v>
      </c>
      <c r="U43" s="285">
        <f>'Nominal Adj'!U59</f>
        <v>2.4815</v>
      </c>
      <c r="V43" s="285">
        <f>'Nominal Adj'!V59</f>
        <v>3.2816999999999998</v>
      </c>
      <c r="W43" s="285">
        <f>'Nominal Adj'!W59</f>
        <v>3.3923000000000001</v>
      </c>
      <c r="X43" s="285">
        <f>'Nominal Adj'!X59</f>
        <v>2.7181000000000002</v>
      </c>
      <c r="Y43" s="286">
        <f>'Nominal Adj'!Y59</f>
        <v>2.7181000000000002</v>
      </c>
      <c r="Z43" s="285">
        <f>'Nominal Adj'!Z59</f>
        <v>2.9594</v>
      </c>
      <c r="AA43" s="285">
        <f>'Nominal Adj'!AA59</f>
        <v>1.9603999999999999</v>
      </c>
      <c r="AB43" s="285">
        <f>'Nominal Adj'!AB59</f>
        <v>1.4218999999999999</v>
      </c>
      <c r="AC43" s="285">
        <f>'Nominal Adj'!AC59</f>
        <v>1.6838</v>
      </c>
      <c r="AD43" s="286">
        <f>'Nominal Adj'!AD59</f>
        <v>1.6838</v>
      </c>
      <c r="AE43" s="285">
        <f>'Nominal Adj'!AE59</f>
        <v>1.37</v>
      </c>
      <c r="AF43" s="285">
        <f>'Nominal Adj'!AF59</f>
        <v>1.3299000000000001</v>
      </c>
      <c r="AG43" s="285">
        <f>'Nominal Adj'!AG59</f>
        <v>1.6</v>
      </c>
      <c r="AH43" s="285">
        <f>'Nominal Adj'!AH59</f>
        <v>1.87</v>
      </c>
      <c r="AI43" s="286">
        <f>'Nominal Adj'!AI59</f>
        <v>1.87</v>
      </c>
      <c r="AJ43" s="298">
        <f>'Nominal Adj'!AJ59</f>
        <v>2.2999999999999998</v>
      </c>
      <c r="AK43" s="298">
        <f>'Nominal Adj'!AK59</f>
        <v>3.29</v>
      </c>
      <c r="AL43" s="298">
        <f>'Nominal Adj'!AL59</f>
        <v>3.5573969491183335</v>
      </c>
      <c r="AM43" s="298">
        <f>'Nominal Adj'!AM59</f>
        <v>3.3240684360088397</v>
      </c>
      <c r="AN43" s="294">
        <f>'Nominal Adj'!AN59</f>
        <v>3.3240684360088397</v>
      </c>
      <c r="AO43" s="298">
        <f>'Nominal Adj'!AO59</f>
        <v>3.61505275946211</v>
      </c>
      <c r="AP43" s="298">
        <f>'Nominal Adj'!AP59</f>
        <v>3.6392216170335967</v>
      </c>
      <c r="AQ43" s="298">
        <f>'Nominal Adj'!AQ59</f>
        <v>3.5565976652164148</v>
      </c>
      <c r="AR43" s="298">
        <f>'Nominal Adj'!AR59</f>
        <v>3.492340268872169</v>
      </c>
      <c r="AS43" s="294">
        <f>'Nominal Adj'!AS59</f>
        <v>3.492340268872169</v>
      </c>
      <c r="AT43" s="294"/>
      <c r="AU43" s="294"/>
    </row>
    <row r="44" spans="2:78" s="337" customFormat="1" ht="12" customHeight="1" x14ac:dyDescent="0.2">
      <c r="B44" s="334"/>
      <c r="C44" s="335" t="s">
        <v>273</v>
      </c>
      <c r="D44" s="336"/>
      <c r="E44" s="279" t="s">
        <v>239</v>
      </c>
      <c r="F44" s="285">
        <f>'Nominal Adj'!F60</f>
        <v>3.4969379604153601</v>
      </c>
      <c r="G44" s="285">
        <f>'Nominal Adj'!G60</f>
        <v>3.4892942109437</v>
      </c>
      <c r="H44" s="285">
        <f>'Nominal Adj'!H60</f>
        <v>3.2095329216317001</v>
      </c>
      <c r="I44" s="285">
        <f>'Nominal Adj'!I60</f>
        <v>3.0688105117565501</v>
      </c>
      <c r="J44" s="286">
        <f>'Nominal Adj'!J60</f>
        <v>3.0688105117565501</v>
      </c>
      <c r="K44" s="285">
        <f>'Nominal Adj'!K60</f>
        <v>3.3016000000000001</v>
      </c>
      <c r="L44" s="285">
        <f>'Nominal Adj'!L60</f>
        <v>3.1333000000000002</v>
      </c>
      <c r="M44" s="285">
        <f>'Nominal Adj'!M60</f>
        <v>3.0002</v>
      </c>
      <c r="N44" s="285">
        <f>'Nominal Adj'!N60</f>
        <v>2.9523000000000001</v>
      </c>
      <c r="O44" s="286">
        <f>'Nominal Adj'!O60</f>
        <v>2.9523000000000001</v>
      </c>
      <c r="P44" s="285">
        <f>'Nominal Adj'!P60</f>
        <v>2.6730999999999998</v>
      </c>
      <c r="Q44" s="285">
        <f>'Nominal Adj'!Q60</f>
        <v>2.7242999999999999</v>
      </c>
      <c r="R44" s="285">
        <f>'Nominal Adj'!R60</f>
        <v>2.8227000000000002</v>
      </c>
      <c r="S44" s="285">
        <f>'Nominal Adj'!S60</f>
        <v>3.0712999999999999</v>
      </c>
      <c r="T44" s="286">
        <f>'Nominal Adj'!T60</f>
        <v>3.0712999999999999</v>
      </c>
      <c r="U44" s="285">
        <f>'Nominal Adj'!U60</f>
        <v>3.032</v>
      </c>
      <c r="V44" s="285">
        <f>'Nominal Adj'!V60</f>
        <v>3.2549000000000001</v>
      </c>
      <c r="W44" s="285">
        <f>'Nominal Adj'!W60</f>
        <v>3.3182</v>
      </c>
      <c r="X44" s="285">
        <f>'Nominal Adj'!X60</f>
        <v>3.0192000000000001</v>
      </c>
      <c r="Y44" s="286">
        <f>'Nominal Adj'!Y60</f>
        <v>3.0192000000000001</v>
      </c>
      <c r="Z44" s="285">
        <f>'Nominal Adj'!Z60</f>
        <v>2.8727999999999998</v>
      </c>
      <c r="AA44" s="285">
        <f>'Nominal Adj'!AA60</f>
        <v>2.2555000000000001</v>
      </c>
      <c r="AB44" s="285">
        <f>'Nominal Adj'!AB60</f>
        <v>1.8581000000000001</v>
      </c>
      <c r="AC44" s="285">
        <f>'Nominal Adj'!AC60</f>
        <v>1.6014999999999999</v>
      </c>
      <c r="AD44" s="286">
        <f>'Nominal Adj'!AD60</f>
        <v>1.6014999999999999</v>
      </c>
      <c r="AE44" s="285">
        <f>'Nominal Adj'!AE60</f>
        <v>1.21</v>
      </c>
      <c r="AF44" s="285">
        <f>'Nominal Adj'!AF60</f>
        <v>1.4899</v>
      </c>
      <c r="AG44" s="285">
        <f>'Nominal Adj'!AG60</f>
        <v>1.3</v>
      </c>
      <c r="AH44" s="285">
        <f>'Nominal Adj'!AH60</f>
        <v>1.56</v>
      </c>
      <c r="AI44" s="286">
        <f>'Nominal Adj'!AI60</f>
        <v>1.56</v>
      </c>
      <c r="AJ44" s="298">
        <f>'Nominal Adj'!AJ60</f>
        <v>2.23</v>
      </c>
      <c r="AK44" s="298">
        <f>'Nominal Adj'!AK60</f>
        <v>2.83</v>
      </c>
      <c r="AL44" s="298">
        <f>'Nominal Adj'!AL60</f>
        <v>3.2612248772288002</v>
      </c>
      <c r="AM44" s="298">
        <f>'Nominal Adj'!AM60</f>
        <v>3.3117113479187004</v>
      </c>
      <c r="AN44" s="294">
        <f>'Nominal Adj'!AN60</f>
        <v>3.3117113479187004</v>
      </c>
      <c r="AO44" s="298">
        <f>'Nominal Adj'!AO60</f>
        <v>3.7249920453280359</v>
      </c>
      <c r="AP44" s="298">
        <f>'Nominal Adj'!AP60</f>
        <v>3.767578350081358</v>
      </c>
      <c r="AQ44" s="298">
        <f>'Nominal Adj'!AQ60</f>
        <v>3.678779091099603</v>
      </c>
      <c r="AR44" s="298">
        <f>'Nominal Adj'!AR60</f>
        <v>3.6330240875412403</v>
      </c>
      <c r="AS44" s="294">
        <f>'Nominal Adj'!AS60</f>
        <v>3.6330240875412403</v>
      </c>
      <c r="AT44" s="294"/>
      <c r="AU44" s="294"/>
    </row>
    <row r="45" spans="2:78" ht="12" customHeight="1" x14ac:dyDescent="0.2">
      <c r="C45" s="339" t="s">
        <v>274</v>
      </c>
      <c r="E45" s="279" t="s">
        <v>239</v>
      </c>
      <c r="F45" s="285">
        <f>'Nominal Adj'!F61</f>
        <v>2.7649080854879902</v>
      </c>
      <c r="G45" s="285">
        <f>'Nominal Adj'!G61</f>
        <v>-0.502878798921369</v>
      </c>
      <c r="H45" s="285">
        <f>'Nominal Adj'!H61</f>
        <v>-0.37596703058347902</v>
      </c>
      <c r="I45" s="285">
        <f>'Nominal Adj'!I61</f>
        <v>0.20740952653413</v>
      </c>
      <c r="J45" s="286">
        <f>'Nominal Adj'!J61</f>
        <v>0.20740952653413</v>
      </c>
      <c r="K45" s="285">
        <f>'Nominal Adj'!K61</f>
        <v>5.4973000000000001</v>
      </c>
      <c r="L45" s="285">
        <f>'Nominal Adj'!L61</f>
        <v>10.6358</v>
      </c>
      <c r="M45" s="285">
        <f>'Nominal Adj'!M61</f>
        <v>9.3185000000000002</v>
      </c>
      <c r="N45" s="285">
        <f>'Nominal Adj'!N61</f>
        <v>8.7003000000000004</v>
      </c>
      <c r="O45" s="286">
        <f>'Nominal Adj'!O61</f>
        <v>8.7003000000000004</v>
      </c>
      <c r="P45" s="285">
        <f>'Nominal Adj'!P61</f>
        <v>5.1074999999999999</v>
      </c>
      <c r="Q45" s="285">
        <f>'Nominal Adj'!Q61</f>
        <v>2.88</v>
      </c>
      <c r="R45" s="285">
        <f>'Nominal Adj'!R61</f>
        <v>2.3965999999999998</v>
      </c>
      <c r="S45" s="285">
        <f>'Nominal Adj'!S61</f>
        <v>3.3618000000000001</v>
      </c>
      <c r="T45" s="286">
        <f>'Nominal Adj'!T61</f>
        <v>3.3618000000000001</v>
      </c>
      <c r="U45" s="285">
        <f>'Nominal Adj'!U61</f>
        <v>3.2526999999999999</v>
      </c>
      <c r="V45" s="285">
        <f>'Nominal Adj'!V61</f>
        <v>1.8855999999999999</v>
      </c>
      <c r="W45" s="285">
        <f>'Nominal Adj'!W61</f>
        <v>1.8802000000000001</v>
      </c>
      <c r="X45" s="285">
        <f>'Nominal Adj'!X61</f>
        <v>0.50819999999999999</v>
      </c>
      <c r="Y45" s="286">
        <f>'Nominal Adj'!Y61</f>
        <v>0.50819999999999999</v>
      </c>
      <c r="Z45" s="285">
        <f>'Nominal Adj'!Z61</f>
        <v>0.15609999999999999</v>
      </c>
      <c r="AA45" s="285">
        <f>'Nominal Adj'!AA61</f>
        <v>0.52490000000000003</v>
      </c>
      <c r="AB45" s="285">
        <f>'Nominal Adj'!AB61</f>
        <v>0.63429999999999997</v>
      </c>
      <c r="AC45" s="285">
        <f>'Nominal Adj'!AC61</f>
        <v>0.25190000000000001</v>
      </c>
      <c r="AD45" s="286">
        <f>'Nominal Adj'!AD61</f>
        <v>0.25190000000000001</v>
      </c>
      <c r="AE45" s="285">
        <f>'Nominal Adj'!AE61</f>
        <v>0.88</v>
      </c>
      <c r="AF45" s="285">
        <f>'Nominal Adj'!AF61</f>
        <v>0.49</v>
      </c>
      <c r="AG45" s="285">
        <f>'Nominal Adj'!AG61</f>
        <v>0.99</v>
      </c>
      <c r="AH45" s="285">
        <f>'Nominal Adj'!AH61</f>
        <v>1.79</v>
      </c>
      <c r="AI45" s="286">
        <f>'Nominal Adj'!AI61</f>
        <v>1.79</v>
      </c>
      <c r="AJ45" s="298">
        <f>'Nominal Adj'!AJ61</f>
        <v>2.38</v>
      </c>
      <c r="AK45" s="298">
        <f>'Nominal Adj'!AK61</f>
        <v>3.25</v>
      </c>
      <c r="AL45" s="298">
        <f>'Nominal Adj'!AL61</f>
        <v>3.25</v>
      </c>
      <c r="AM45" s="298">
        <f>'Nominal Adj'!AM61</f>
        <v>3.13</v>
      </c>
      <c r="AN45" s="294">
        <f>'Nominal Adj'!AN61</f>
        <v>3.13</v>
      </c>
      <c r="AO45" s="298">
        <f>'Nominal Adj'!AO61</f>
        <v>2.93</v>
      </c>
      <c r="AP45" s="298">
        <f>'Nominal Adj'!AP61</f>
        <v>2.4900000000000002</v>
      </c>
      <c r="AQ45" s="298">
        <f>'Nominal Adj'!AQ61</f>
        <v>2.64</v>
      </c>
      <c r="AR45" s="298">
        <f>'Nominal Adj'!AR61</f>
        <v>3.1</v>
      </c>
      <c r="AS45" s="294">
        <f>'Nominal Adj'!AS61</f>
        <v>3.1</v>
      </c>
      <c r="AT45" s="294"/>
      <c r="AU45" s="294"/>
    </row>
    <row r="46" spans="2:78" ht="12" customHeight="1" x14ac:dyDescent="0.2">
      <c r="B46" s="340"/>
      <c r="C46" s="335" t="s">
        <v>275</v>
      </c>
      <c r="E46" s="279" t="s">
        <v>239</v>
      </c>
      <c r="F46" s="285">
        <f>'Nominal Adj'!F62</f>
        <v>9.5871852087982194</v>
      </c>
      <c r="G46" s="285">
        <f>'Nominal Adj'!G62</f>
        <v>8.1211554932648102</v>
      </c>
      <c r="H46" s="285">
        <f>'Nominal Adj'!H62</f>
        <v>6.5076087787718997</v>
      </c>
      <c r="I46" s="285">
        <f>'Nominal Adj'!I62</f>
        <v>5.9239940387481198</v>
      </c>
      <c r="J46" s="286">
        <f>'Nominal Adj'!J62</f>
        <v>5.9239940387481198</v>
      </c>
      <c r="K46" s="285">
        <f>'Nominal Adj'!K62</f>
        <v>2.887</v>
      </c>
      <c r="L46" s="285">
        <f>'Nominal Adj'!L62</f>
        <v>2.1749000000000001</v>
      </c>
      <c r="M46" s="285">
        <f>'Nominal Adj'!M62</f>
        <v>0.4667</v>
      </c>
      <c r="N46" s="285">
        <f>'Nominal Adj'!N62</f>
        <v>0.71050000000000002</v>
      </c>
      <c r="O46" s="286">
        <f>'Nominal Adj'!O62</f>
        <v>0.71050000000000002</v>
      </c>
      <c r="P46" s="285">
        <f>'Nominal Adj'!P62</f>
        <v>4.0571000000000002</v>
      </c>
      <c r="Q46" s="285">
        <f>'Nominal Adj'!Q62</f>
        <v>4.5953999999999997</v>
      </c>
      <c r="R46" s="285">
        <f>'Nominal Adj'!R62</f>
        <v>3.7517999999999998</v>
      </c>
      <c r="S46" s="285">
        <f>'Nominal Adj'!S62</f>
        <v>3.3877999999999999</v>
      </c>
      <c r="T46" s="286">
        <f>'Nominal Adj'!T62</f>
        <v>3.3877999999999999</v>
      </c>
      <c r="U46" s="285">
        <f>'Nominal Adj'!U62</f>
        <v>0.16309999999999999</v>
      </c>
      <c r="V46" s="285">
        <f>'Nominal Adj'!V62</f>
        <v>4.9123999999999999</v>
      </c>
      <c r="W46" s="285">
        <f>'Nominal Adj'!W62</f>
        <v>5.4897</v>
      </c>
      <c r="X46" s="285">
        <f>'Nominal Adj'!X62</f>
        <v>4.3037000000000001</v>
      </c>
      <c r="Y46" s="286">
        <f>'Nominal Adj'!Y62</f>
        <v>4.3037000000000001</v>
      </c>
      <c r="Z46" s="285">
        <f>'Nominal Adj'!Z62</f>
        <v>6.4762000000000004</v>
      </c>
      <c r="AA46" s="285">
        <f>'Nominal Adj'!AA62</f>
        <v>2.3176999999999999</v>
      </c>
      <c r="AB46" s="285">
        <f>'Nominal Adj'!AB62</f>
        <v>0.54669999999999996</v>
      </c>
      <c r="AC46" s="285">
        <f>'Nominal Adj'!AC62</f>
        <v>3.6212</v>
      </c>
      <c r="AD46" s="286">
        <f>'Nominal Adj'!AD62</f>
        <v>3.6212</v>
      </c>
      <c r="AE46" s="285">
        <f>'Nominal Adj'!AE62</f>
        <v>2.4900000000000002</v>
      </c>
      <c r="AF46" s="285">
        <f>'Nominal Adj'!AF62</f>
        <v>1.6</v>
      </c>
      <c r="AG46" s="285">
        <f>'Nominal Adj'!AG62</f>
        <v>3.51</v>
      </c>
      <c r="AH46" s="285">
        <f>'Nominal Adj'!AH62</f>
        <v>3.2</v>
      </c>
      <c r="AI46" s="286">
        <f>'Nominal Adj'!AI62</f>
        <v>3.2</v>
      </c>
      <c r="AJ46" s="298">
        <f>'Nominal Adj'!AJ62</f>
        <v>2.48</v>
      </c>
      <c r="AK46" s="298">
        <f>'Nominal Adj'!AK62</f>
        <v>5.15</v>
      </c>
      <c r="AL46" s="298">
        <f>'Nominal Adj'!AL62</f>
        <v>5.03</v>
      </c>
      <c r="AM46" s="298">
        <f>'Nominal Adj'!AM62</f>
        <v>3.66</v>
      </c>
      <c r="AN46" s="294">
        <f>'Nominal Adj'!AN62</f>
        <v>3.66</v>
      </c>
      <c r="AO46" s="298">
        <f>'Nominal Adj'!AO62</f>
        <v>3.91</v>
      </c>
      <c r="AP46" s="298">
        <f>'Nominal Adj'!AP62</f>
        <v>4.3600000000000003</v>
      </c>
      <c r="AQ46" s="298">
        <f>'Nominal Adj'!AQ62</f>
        <v>4.04</v>
      </c>
      <c r="AR46" s="298">
        <f>'Nominal Adj'!AR62</f>
        <v>3.36</v>
      </c>
      <c r="AS46" s="294">
        <f>'Nominal Adj'!AS62</f>
        <v>3.36</v>
      </c>
      <c r="AT46" s="294"/>
      <c r="AU46" s="294"/>
    </row>
    <row r="48" spans="2:78" ht="12" customHeight="1" x14ac:dyDescent="0.2"/>
    <row r="50" spans="4:10" ht="12" customHeight="1" x14ac:dyDescent="0.2"/>
    <row r="51" spans="4:10" ht="12" customHeight="1" x14ac:dyDescent="0.2"/>
    <row r="52" spans="4:10" ht="12" customHeight="1" x14ac:dyDescent="0.2"/>
    <row r="53" spans="4:10" ht="12" customHeight="1" x14ac:dyDescent="0.2">
      <c r="D53" s="341"/>
      <c r="E53" s="239"/>
      <c r="F53" s="239"/>
      <c r="G53" s="239"/>
      <c r="H53" s="239"/>
      <c r="I53" s="239"/>
      <c r="J53" s="239"/>
    </row>
    <row r="54" spans="4:10" ht="12" customHeight="1" x14ac:dyDescent="0.2">
      <c r="D54" s="341"/>
      <c r="E54" s="239"/>
      <c r="F54" s="239"/>
      <c r="G54" s="239"/>
      <c r="H54" s="239"/>
      <c r="I54" s="239"/>
      <c r="J54" s="239"/>
    </row>
    <row r="77" spans="3:4" ht="12" customHeight="1" x14ac:dyDescent="0.2">
      <c r="C77" s="245"/>
      <c r="D77" s="245"/>
    </row>
    <row r="78" spans="3:4" ht="12" customHeight="1" x14ac:dyDescent="0.2">
      <c r="C78" s="283"/>
      <c r="D78" s="245"/>
    </row>
    <row r="79" spans="3:4" ht="12" customHeight="1" x14ac:dyDescent="0.2">
      <c r="C79" s="296"/>
      <c r="D79" s="297"/>
    </row>
    <row r="80" spans="3:4" ht="12" customHeight="1" x14ac:dyDescent="0.2">
      <c r="C80" s="296"/>
      <c r="D80" s="297"/>
    </row>
    <row r="81" spans="3:4" ht="12" customHeight="1" x14ac:dyDescent="0.2">
      <c r="C81" s="296"/>
      <c r="D81" s="297"/>
    </row>
    <row r="82" spans="3:4" ht="12" customHeight="1" x14ac:dyDescent="0.2">
      <c r="C82" s="296"/>
      <c r="D82" s="297"/>
    </row>
    <row r="83" spans="3:4" ht="12" customHeight="1" x14ac:dyDescent="0.2">
      <c r="C83" s="296"/>
      <c r="D83" s="297"/>
    </row>
    <row r="84" spans="3:4" ht="12" customHeight="1" x14ac:dyDescent="0.2">
      <c r="C84" s="296"/>
      <c r="D84" s="297"/>
    </row>
    <row r="85" spans="3:4" ht="12" customHeight="1" x14ac:dyDescent="0.2">
      <c r="C85" s="283"/>
      <c r="D85" s="245"/>
    </row>
    <row r="86" spans="3:4" ht="12" customHeight="1" x14ac:dyDescent="0.2">
      <c r="C86" s="296"/>
      <c r="D86" s="297"/>
    </row>
    <row r="87" spans="3:4" ht="12" customHeight="1" x14ac:dyDescent="0.2">
      <c r="C87" s="296"/>
      <c r="D87" s="297"/>
    </row>
    <row r="88" spans="3:4" ht="12" customHeight="1" x14ac:dyDescent="0.2">
      <c r="C88" s="296"/>
      <c r="D88" s="297"/>
    </row>
    <row r="89" spans="3:4" ht="12" customHeight="1" x14ac:dyDescent="0.2">
      <c r="C89" s="296"/>
      <c r="D89" s="297"/>
    </row>
    <row r="90" spans="3:4" ht="12" customHeight="1" x14ac:dyDescent="0.2">
      <c r="C90" s="296"/>
      <c r="D90" s="297"/>
    </row>
    <row r="91" spans="3:4" ht="12" customHeight="1" x14ac:dyDescent="0.2">
      <c r="C91" s="296"/>
      <c r="D91" s="297"/>
    </row>
    <row r="92" spans="3:4" ht="12" customHeight="1" x14ac:dyDescent="0.2">
      <c r="C92" s="283"/>
      <c r="D92" s="245"/>
    </row>
    <row r="93" spans="3:4" ht="12" customHeight="1" x14ac:dyDescent="0.2">
      <c r="C93" s="296"/>
      <c r="D93" s="297"/>
    </row>
    <row r="94" spans="3:4" ht="12" customHeight="1" x14ac:dyDescent="0.2">
      <c r="C94" s="296"/>
      <c r="D94" s="297"/>
    </row>
    <row r="95" spans="3:4" ht="12" customHeight="1" x14ac:dyDescent="0.2">
      <c r="C95" s="296"/>
      <c r="D95" s="297"/>
    </row>
    <row r="96" spans="3:4" ht="12" customHeight="1" x14ac:dyDescent="0.2">
      <c r="C96" s="296"/>
      <c r="D96" s="297"/>
    </row>
    <row r="97" spans="3:4" ht="12" customHeight="1" x14ac:dyDescent="0.2">
      <c r="C97" s="296"/>
      <c r="D97" s="297"/>
    </row>
    <row r="98" spans="3:4" ht="12" customHeight="1" x14ac:dyDescent="0.2">
      <c r="C98" s="296"/>
      <c r="D98" s="297"/>
    </row>
    <row r="99" spans="3:4" ht="12" customHeight="1" x14ac:dyDescent="0.2">
      <c r="C99" s="296"/>
      <c r="D99" s="297"/>
    </row>
    <row r="100" spans="3:4" ht="12" customHeight="1" x14ac:dyDescent="0.2">
      <c r="C100" s="263"/>
      <c r="D100" s="245"/>
    </row>
    <row r="101" spans="3:4" ht="12" customHeight="1" x14ac:dyDescent="0.2">
      <c r="C101" s="263"/>
      <c r="D101" s="245"/>
    </row>
    <row r="102" spans="3:4" ht="12" customHeight="1" x14ac:dyDescent="0.2">
      <c r="C102" s="247"/>
      <c r="D102" s="247"/>
    </row>
    <row r="103" spans="3:4" ht="12" customHeight="1" x14ac:dyDescent="0.2">
      <c r="C103" s="335"/>
      <c r="D103" s="336"/>
    </row>
    <row r="104" spans="3:4" ht="12" customHeight="1" x14ac:dyDescent="0.2">
      <c r="C104" s="339"/>
    </row>
    <row r="105" spans="3:4" ht="12" customHeight="1" x14ac:dyDescent="0.2">
      <c r="C105" s="335"/>
    </row>
    <row r="106" spans="3:4" ht="12" customHeight="1" x14ac:dyDescent="0.2"/>
  </sheetData>
  <mergeCells count="17">
    <mergeCell ref="BV24:BZ24"/>
    <mergeCell ref="BG24:BK24"/>
    <mergeCell ref="BL24:BP24"/>
    <mergeCell ref="BQ24:BU24"/>
    <mergeCell ref="U4:Y4"/>
    <mergeCell ref="Z4:AD4"/>
    <mergeCell ref="AE4:AI4"/>
    <mergeCell ref="AJ4:AN4"/>
    <mergeCell ref="AW24:BA24"/>
    <mergeCell ref="BB24:BF24"/>
    <mergeCell ref="AO4:AS4"/>
    <mergeCell ref="P4:T4"/>
    <mergeCell ref="B1:D1"/>
    <mergeCell ref="B4:D5"/>
    <mergeCell ref="E4:E5"/>
    <mergeCell ref="F4:J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Copas Tabel</vt:lpstr>
      <vt:lpstr>Transpose</vt:lpstr>
      <vt:lpstr>Input Lain</vt:lpstr>
      <vt:lpstr>Copy Eviews</vt:lpstr>
      <vt:lpstr>Inflasi</vt:lpstr>
      <vt:lpstr>Inflasi (+)</vt:lpstr>
      <vt:lpstr>Adj PDB</vt:lpstr>
      <vt:lpstr>PDB Rekap</vt:lpstr>
      <vt:lpstr>Database Graph</vt:lpstr>
      <vt:lpstr>Nominal Adj</vt:lpstr>
      <vt:lpstr>Copas 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2021-07-09T07:51:03Z</dcterms:created>
  <dcterms:modified xsi:type="dcterms:W3CDTF">2022-02-08T07:03:33Z</dcterms:modified>
</cp:coreProperties>
</file>