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saveExternalLinkValues="0" codeName="ThisWorkbook"/>
  <mc:AlternateContent xmlns:mc="http://schemas.openxmlformats.org/markup-compatibility/2006">
    <mc:Choice Requires="x15">
      <x15ac:absPath xmlns:x15ac="http://schemas.microsoft.com/office/spreadsheetml/2010/11/ac" url="/Users/snow/Documents/GitHub/rubix/RCube/xls/"/>
    </mc:Choice>
  </mc:AlternateContent>
  <xr:revisionPtr revIDLastSave="0" documentId="13_ncr:1_{5FF23978-B211-8543-93BE-A4888717B21B}" xr6:coauthVersionLast="38" xr6:coauthVersionMax="38" xr10:uidLastSave="{00000000-0000-0000-0000-000000000000}"/>
  <bookViews>
    <workbookView xWindow="0" yWindow="460" windowWidth="33600" windowHeight="19000" tabRatio="892" firstSheet="2" activeTab="16" xr2:uid="{00000000-000D-0000-FFFF-FFFF00000000}"/>
  </bookViews>
  <sheets>
    <sheet name="Description" sheetId="4" r:id="rId1"/>
    <sheet name="Process" sheetId="5" r:id="rId2"/>
    <sheet name="Customer Needs" sheetId="39" r:id="rId3"/>
    <sheet name="Spec Notes" sheetId="30" state="hidden" r:id="rId4"/>
    <sheet name="Support Info" sheetId="40" r:id="rId5"/>
    <sheet name="Assessment" sheetId="1" r:id="rId6"/>
    <sheet name="Historical Data" sheetId="19" r:id="rId7"/>
    <sheet name="Review" sheetId="21" r:id="rId8"/>
    <sheet name="Acceptance" sheetId="16" r:id="rId9"/>
    <sheet name="Map" sheetId="29" state="hidden" r:id="rId10"/>
    <sheet name="Architecture" sheetId="22" state="hidden" r:id="rId11"/>
    <sheet name="Estimation" sheetId="24" state="hidden" r:id="rId12"/>
    <sheet name="Plan" sheetId="27" r:id="rId13"/>
    <sheet name="Iterations" sheetId="23" state="hidden" r:id="rId14"/>
    <sheet name="PlanSummary" sheetId="13" state="hidden" r:id="rId15"/>
    <sheet name="Change Log" sheetId="15" r:id="rId16"/>
    <sheet name="Time Log" sheetId="14" r:id="rId17"/>
    <sheet name="Lessons" sheetId="17" r:id="rId18"/>
    <sheet name="Coding Standard" sheetId="41" r:id="rId19"/>
    <sheet name="Counting Standard" sheetId="43" r:id="rId20"/>
    <sheet name="Source" sheetId="18" state="hidden" r:id="rId21"/>
    <sheet name="Constants" sheetId="31" r:id="rId22"/>
  </sheets>
  <definedNames>
    <definedName name="CodeChecklist" localSheetId="10">#REF!</definedName>
    <definedName name="CodeChecklist" localSheetId="19">#REF!</definedName>
    <definedName name="CodeChecklist" localSheetId="2">#REF!</definedName>
    <definedName name="CodeChecklist" localSheetId="9">#REF!</definedName>
    <definedName name="CodeChecklist" localSheetId="12">#REF!</definedName>
    <definedName name="CodeChecklist" localSheetId="7">#REF!</definedName>
    <definedName name="CodeChecklist">#REF!</definedName>
    <definedName name="ConceptualDesign" localSheetId="10">#REF!</definedName>
    <definedName name="ConceptualDesign" localSheetId="19">#REF!</definedName>
    <definedName name="ConceptualDesign" localSheetId="2">#REF!</definedName>
    <definedName name="ConceptualDesign" localSheetId="9">#REF!</definedName>
    <definedName name="ConceptualDesign" localSheetId="12">#REF!</definedName>
    <definedName name="ConceptualDesign" localSheetId="7">#REF!</definedName>
    <definedName name="ConceptualDesign">#REF!</definedName>
    <definedName name="ConceptualDesign1" localSheetId="10">#REF!</definedName>
    <definedName name="ConceptualDesign1" localSheetId="19">#REF!</definedName>
    <definedName name="ConceptualDesign1" localSheetId="2">#REF!</definedName>
    <definedName name="ConceptualDesign1" localSheetId="9">#REF!</definedName>
    <definedName name="ConceptualDesign1" localSheetId="12">#REF!</definedName>
    <definedName name="ConceptualDesign1" localSheetId="7">#REF!</definedName>
    <definedName name="ConceptualDesign1">#REF!</definedName>
    <definedName name="DefectLog1A" localSheetId="7">#REF!</definedName>
    <definedName name="DefectLog1A">#REF!</definedName>
    <definedName name="DefectLog2A" localSheetId="7">#REF!</definedName>
    <definedName name="DefectLog2A">#REF!</definedName>
    <definedName name="DefectLog4A" localSheetId="8">Acceptance!#REF!</definedName>
    <definedName name="DefectLog4A" localSheetId="10">Architecture!#REF!</definedName>
    <definedName name="DefectLog4A" localSheetId="15">'Change Log'!$A$45</definedName>
    <definedName name="DefectLog4A" localSheetId="19">Assessment!#REF!</definedName>
    <definedName name="DefectLog4A" localSheetId="2">Assessment!#REF!</definedName>
    <definedName name="DefectLog4A" localSheetId="6">'Historical Data'!#REF!</definedName>
    <definedName name="DefectLog4A" localSheetId="17">Lessons!#REF!</definedName>
    <definedName name="DefectLog4A" localSheetId="9">Map!#REF!</definedName>
    <definedName name="DefectLog4A" localSheetId="12">Plan!#REF!</definedName>
    <definedName name="DefectLog4A" localSheetId="14">PlanSummary!#REF!</definedName>
    <definedName name="DefectLog4A" localSheetId="7">Review!#REF!</definedName>
    <definedName name="DefectLog4A" localSheetId="20">Source!#REF!</definedName>
    <definedName name="DefectLog4A" localSheetId="16">'Time Log'!#REF!</definedName>
    <definedName name="DefectLog4A">Assessment!#REF!</definedName>
    <definedName name="DefectLog4AA" localSheetId="19">#REF!</definedName>
    <definedName name="DefectLog4AA" localSheetId="2">#REF!</definedName>
    <definedName name="DefectLog4AA" localSheetId="9">#REF!</definedName>
    <definedName name="DefectLog4AA" localSheetId="12">#REF!</definedName>
    <definedName name="DefectLog4AA">#REF!</definedName>
    <definedName name="DefectLog4AX" localSheetId="10">#REF!</definedName>
    <definedName name="DefectLog4AX" localSheetId="19">#REF!</definedName>
    <definedName name="DefectLog4AX" localSheetId="2">#REF!</definedName>
    <definedName name="DefectLog4AX" localSheetId="9">#REF!</definedName>
    <definedName name="DefectLog4AX" localSheetId="12">#REF!</definedName>
    <definedName name="DefectLog4AX">#REF!</definedName>
    <definedName name="Estimate_and_record_planned_effort_and" localSheetId="19">Process!#REF!</definedName>
    <definedName name="Estimate_and_record_planned_effort_and">Process!#REF!</definedName>
    <definedName name="FunctionalSpecification" localSheetId="10">#REF!</definedName>
    <definedName name="FunctionalSpecification" localSheetId="19">#REF!</definedName>
    <definedName name="FunctionalSpecification" localSheetId="2">#REF!</definedName>
    <definedName name="FunctionalSpecification" localSheetId="9">#REF!</definedName>
    <definedName name="FunctionalSpecification" localSheetId="12">#REF!</definedName>
    <definedName name="FunctionalSpecification" localSheetId="7">#REF!</definedName>
    <definedName name="FunctionalSpecification">#REF!</definedName>
    <definedName name="FunctionalSpecification6A" localSheetId="8">Acceptance!#REF!</definedName>
    <definedName name="FunctionalSpecification6A" localSheetId="10">Architecture!#REF!</definedName>
    <definedName name="FunctionalSpecification6A" localSheetId="15">'Change Log'!#REF!</definedName>
    <definedName name="FunctionalSpecification6A" localSheetId="19">Assessment!#REF!</definedName>
    <definedName name="FunctionalSpecification6A" localSheetId="2">Assessment!#REF!</definedName>
    <definedName name="FunctionalSpecification6A" localSheetId="6">'Historical Data'!#REF!</definedName>
    <definedName name="FunctionalSpecification6A" localSheetId="17">Lessons!#REF!</definedName>
    <definedName name="FunctionalSpecification6A" localSheetId="9">Map!#REF!</definedName>
    <definedName name="FunctionalSpecification6A" localSheetId="12">Plan!#REF!</definedName>
    <definedName name="FunctionalSpecification6A" localSheetId="14">PlanSummary!#REF!</definedName>
    <definedName name="FunctionalSpecification6A" localSheetId="7">Review!#REF!</definedName>
    <definedName name="FunctionalSpecification6A" localSheetId="20">Source!#REF!</definedName>
    <definedName name="FunctionalSpecification6A" localSheetId="16">'Time Log'!#REF!</definedName>
    <definedName name="FunctionalSpecification6A">Assessment!#REF!</definedName>
    <definedName name="go_to" localSheetId="7">#REF!</definedName>
    <definedName name="go_to">#REF!</definedName>
    <definedName name="HistoricalData4A" localSheetId="8">Acceptance!#REF!</definedName>
    <definedName name="HistoricalData4A" localSheetId="10">Architecture!#REF!</definedName>
    <definedName name="HistoricalData4A" localSheetId="15">'Change Log'!#REF!</definedName>
    <definedName name="HistoricalData4A" localSheetId="19">Assessment!#REF!</definedName>
    <definedName name="HistoricalData4A" localSheetId="2">Assessment!#REF!</definedName>
    <definedName name="HistoricalData4A" localSheetId="6">'Historical Data'!#REF!</definedName>
    <definedName name="HistoricalData4A" localSheetId="17">Lessons!#REF!</definedName>
    <definedName name="HistoricalData4A" localSheetId="9">Map!#REF!</definedName>
    <definedName name="HistoricalData4A" localSheetId="12">Plan!#REF!</definedName>
    <definedName name="HistoricalData4A" localSheetId="14">PlanSummary!#REF!</definedName>
    <definedName name="HistoricalData4A" localSheetId="7">Review!#REF!</definedName>
    <definedName name="HistoricalData4A" localSheetId="20">Source!#REF!</definedName>
    <definedName name="HistoricalData4A" localSheetId="16">'Time Log'!#REF!</definedName>
    <definedName name="HistoricalData4A">Assessment!#REF!</definedName>
    <definedName name="InstructorAssessment1A" localSheetId="7">#REF!</definedName>
    <definedName name="InstructorAssessment1A">#REF!</definedName>
    <definedName name="InstructorAssessment2A" localSheetId="7">#REF!</definedName>
    <definedName name="InstructorAssessment2A">#REF!</definedName>
    <definedName name="InstructorAssessment4A" localSheetId="8">Acceptance!#REF!</definedName>
    <definedName name="InstructorAssessment4A" localSheetId="10">Architecture!#REF!</definedName>
    <definedName name="InstructorAssessment4A" localSheetId="15">'Change Log'!#REF!</definedName>
    <definedName name="InstructorAssessment4A" localSheetId="6">'Historical Data'!#REF!</definedName>
    <definedName name="InstructorAssessment4A" localSheetId="17">Lessons!#REF!</definedName>
    <definedName name="InstructorAssessment4A" localSheetId="9">Map!#REF!</definedName>
    <definedName name="InstructorAssessment4A" localSheetId="12">Plan!#REF!</definedName>
    <definedName name="InstructorAssessment4A" localSheetId="14">PlanSummary!#REF!</definedName>
    <definedName name="InstructorAssessment4A" localSheetId="7">Review!#REF!</definedName>
    <definedName name="InstructorAssessment4A" localSheetId="20">Source!#REF!</definedName>
    <definedName name="InstructorAssessment4A" localSheetId="16">'Time Log'!#REF!</definedName>
    <definedName name="InstructorAssessment4A">Assessment!$A$53</definedName>
    <definedName name="l" localSheetId="19">#REF!</definedName>
    <definedName name="l" localSheetId="2">#REF!</definedName>
    <definedName name="l" localSheetId="9">#REF!</definedName>
    <definedName name="l" localSheetId="12">#REF!</definedName>
    <definedName name="l">#REF!</definedName>
    <definedName name="LessonLearned4A" localSheetId="8">Acceptance!#REF!</definedName>
    <definedName name="LessonLearned4A" localSheetId="10">Architecture!#REF!</definedName>
    <definedName name="LessonLearned4A" localSheetId="15">'Change Log'!#REF!</definedName>
    <definedName name="LessonLearned4A" localSheetId="19">Assessment!#REF!</definedName>
    <definedName name="LessonLearned4A" localSheetId="2">Assessment!#REF!</definedName>
    <definedName name="LessonLearned4A" localSheetId="6">'Historical Data'!#REF!</definedName>
    <definedName name="LessonLearned4A" localSheetId="17">Lessons!$A$1</definedName>
    <definedName name="LessonLearned4A" localSheetId="9">Map!#REF!</definedName>
    <definedName name="LessonLearned4A" localSheetId="12">Plan!#REF!</definedName>
    <definedName name="LessonLearned4A" localSheetId="14">PlanSummary!#REF!</definedName>
    <definedName name="LessonLearned4A" localSheetId="7">Review!#REF!</definedName>
    <definedName name="LessonLearned4A" localSheetId="20">Source!#REF!</definedName>
    <definedName name="LessonLearned4A" localSheetId="16">'Time Log'!#REF!</definedName>
    <definedName name="LessonLearned4A">Assessment!#REF!</definedName>
    <definedName name="Lessons1A" localSheetId="7">#REF!</definedName>
    <definedName name="Lessons1A">#REF!</definedName>
    <definedName name="LessonsLearned2A" localSheetId="7">#REF!</definedName>
    <definedName name="LessonsLearned2A">#REF!</definedName>
    <definedName name="OperationalSpecification" localSheetId="10">#REF!</definedName>
    <definedName name="OperationalSpecification" localSheetId="19">#REF!</definedName>
    <definedName name="OperationalSpecification" localSheetId="2">#REF!</definedName>
    <definedName name="OperationalSpecification" localSheetId="9">#REF!</definedName>
    <definedName name="OperationalSpecification" localSheetId="12">#REF!</definedName>
    <definedName name="OperationalSpecification" localSheetId="7">#REF!</definedName>
    <definedName name="OperationalSpecification">#REF!</definedName>
    <definedName name="OperationalSpecification6A" localSheetId="8">Acceptance!#REF!</definedName>
    <definedName name="OperationalSpecification6A" localSheetId="10">Architecture!#REF!</definedName>
    <definedName name="OperationalSpecification6A" localSheetId="15">'Change Log'!#REF!</definedName>
    <definedName name="OperationalSpecification6A" localSheetId="19">Assessment!#REF!</definedName>
    <definedName name="OperationalSpecification6A" localSheetId="2">Assessment!#REF!</definedName>
    <definedName name="OperationalSpecification6A" localSheetId="6">'Historical Data'!#REF!</definedName>
    <definedName name="OperationalSpecification6A" localSheetId="17">Lessons!#REF!</definedName>
    <definedName name="OperationalSpecification6A" localSheetId="9">Map!#REF!</definedName>
    <definedName name="OperationalSpecification6A" localSheetId="12">Plan!#REF!</definedName>
    <definedName name="OperationalSpecification6A" localSheetId="14">PlanSummary!#REF!</definedName>
    <definedName name="OperationalSpecification6A" localSheetId="7">Review!#REF!</definedName>
    <definedName name="OperationalSpecification6A" localSheetId="20">Source!#REF!</definedName>
    <definedName name="OperationalSpecification6A" localSheetId="16">'Time Log'!#REF!</definedName>
    <definedName name="OperationalSpecification6A">Assessment!#REF!</definedName>
    <definedName name="PlanSummary1A" localSheetId="7">#REF!</definedName>
    <definedName name="PlanSummary1A">#REF!</definedName>
    <definedName name="_xlnm.Print_Area" localSheetId="10">Architecture!$B$3:$C$202</definedName>
    <definedName name="ProjectPlan2A" localSheetId="7">#REF!</definedName>
    <definedName name="ProjectPlan2A">#REF!</definedName>
    <definedName name="ProjectPlanSummary4A" localSheetId="8">Acceptance!#REF!</definedName>
    <definedName name="ProjectPlanSummary4A" localSheetId="10">Architecture!#REF!</definedName>
    <definedName name="ProjectPlanSummary4A" localSheetId="15">'Change Log'!#REF!</definedName>
    <definedName name="ProjectPlanSummary4A" localSheetId="19">Assessment!#REF!</definedName>
    <definedName name="ProjectPlanSummary4A" localSheetId="2">Assessment!#REF!</definedName>
    <definedName name="ProjectPlanSummary4A" localSheetId="6">'Historical Data'!$A$45</definedName>
    <definedName name="ProjectPlanSummary4A" localSheetId="17">Lessons!#REF!</definedName>
    <definedName name="ProjectPlanSummary4A" localSheetId="9">Map!#REF!</definedName>
    <definedName name="ProjectPlanSummary4A" localSheetId="12">Plan!$A$45</definedName>
    <definedName name="ProjectPlanSummary4A" localSheetId="14">PlanSummary!$A$1</definedName>
    <definedName name="ProjectPlanSummary4A" localSheetId="7">Review!#REF!</definedName>
    <definedName name="ProjectPlanSummary4A" localSheetId="20">Source!#REF!</definedName>
    <definedName name="ProjectPlanSummary4A" localSheetId="16">'Time Log'!#REF!</definedName>
    <definedName name="ProjectPlanSummary4A">Assessment!#REF!</definedName>
    <definedName name="Schedule6A" localSheetId="8">Acceptance!#REF!</definedName>
    <definedName name="Schedule6A" localSheetId="10">Architecture!#REF!</definedName>
    <definedName name="Schedule6A" localSheetId="15">'Change Log'!#REF!</definedName>
    <definedName name="Schedule6A" localSheetId="19">Assessment!#REF!</definedName>
    <definedName name="Schedule6A" localSheetId="2">Assessment!#REF!</definedName>
    <definedName name="Schedule6A" localSheetId="6">'Historical Data'!#REF!</definedName>
    <definedName name="Schedule6A" localSheetId="17">Lessons!#REF!</definedName>
    <definedName name="Schedule6A" localSheetId="9">Map!#REF!</definedName>
    <definedName name="Schedule6A" localSheetId="12">Plan!#REF!</definedName>
    <definedName name="Schedule6A" localSheetId="14">PlanSummary!#REF!</definedName>
    <definedName name="Schedule6A" localSheetId="7">Review!#REF!</definedName>
    <definedName name="Schedule6A" localSheetId="20">Source!#REF!</definedName>
    <definedName name="Schedule6A" localSheetId="16">'Time Log'!#REF!</definedName>
    <definedName name="Schedule6A">Assessment!#REF!</definedName>
    <definedName name="SizeEstimate4A" localSheetId="8">Acceptance!#REF!</definedName>
    <definedName name="SizeEstimate4A" localSheetId="10">Architecture!#REF!</definedName>
    <definedName name="SizeEstimate4A" localSheetId="15">'Change Log'!#REF!</definedName>
    <definedName name="SizeEstimate4A" localSheetId="19">Assessment!#REF!</definedName>
    <definedName name="SizeEstimate4A" localSheetId="2">Assessment!#REF!</definedName>
    <definedName name="SizeEstimate4A" localSheetId="6">'Historical Data'!#REF!</definedName>
    <definedName name="SizeEstimate4A" localSheetId="17">Lessons!#REF!</definedName>
    <definedName name="SizeEstimate4A" localSheetId="9">Map!#REF!</definedName>
    <definedName name="SizeEstimate4A" localSheetId="12">Plan!#REF!</definedName>
    <definedName name="SizeEstimate4A" localSheetId="14">PlanSummary!#REF!</definedName>
    <definedName name="SizeEstimate4A" localSheetId="7">Review!#REF!</definedName>
    <definedName name="SizeEstimate4A" localSheetId="20">Source!#REF!</definedName>
    <definedName name="SizeEstimate4A" localSheetId="16">'Time Log'!#REF!</definedName>
    <definedName name="SizeEstimate4A">Assessment!#REF!</definedName>
    <definedName name="Source1A" localSheetId="7">#REF!</definedName>
    <definedName name="Source1A">#REF!</definedName>
    <definedName name="SourceCode2A" localSheetId="7">#REF!</definedName>
    <definedName name="SourceCode2A">#REF!</definedName>
    <definedName name="SourceCode4A" localSheetId="8">Acceptance!#REF!</definedName>
    <definedName name="SourceCode4A" localSheetId="10">Architecture!#REF!</definedName>
    <definedName name="SourceCode4A" localSheetId="15">'Change Log'!#REF!</definedName>
    <definedName name="SourceCode4A" localSheetId="19">Assessment!#REF!</definedName>
    <definedName name="SourceCode4A" localSheetId="2">Assessment!#REF!</definedName>
    <definedName name="SourceCode4A" localSheetId="6">'Historical Data'!#REF!</definedName>
    <definedName name="SourceCode4A" localSheetId="17">Lessons!#REF!</definedName>
    <definedName name="SourceCode4A" localSheetId="9">Map!#REF!</definedName>
    <definedName name="SourceCode4A" localSheetId="12">Plan!#REF!</definedName>
    <definedName name="SourceCode4A" localSheetId="14">PlanSummary!#REF!</definedName>
    <definedName name="SourceCode4A" localSheetId="7">Review!#REF!</definedName>
    <definedName name="SourceCode4A" localSheetId="20">Source!$A$1</definedName>
    <definedName name="SourceCode4A" localSheetId="16">'Time Log'!#REF!</definedName>
    <definedName name="SourceCode4A">Assessment!#REF!</definedName>
    <definedName name="Standards1A" localSheetId="7">#REF!</definedName>
    <definedName name="Standards1A">#REF!</definedName>
    <definedName name="TaskPlan" localSheetId="10">#REF!</definedName>
    <definedName name="TaskPlan" localSheetId="19">#REF!</definedName>
    <definedName name="TaskPlan" localSheetId="2">#REF!</definedName>
    <definedName name="TaskPlan" localSheetId="9">#REF!</definedName>
    <definedName name="TaskPlan" localSheetId="12">#REF!</definedName>
    <definedName name="TaskPlan" localSheetId="7">#REF!</definedName>
    <definedName name="TaskPlan">#REF!</definedName>
    <definedName name="TaskPlan6A" localSheetId="8">Acceptance!#REF!</definedName>
    <definedName name="TaskPlan6A" localSheetId="10">Architecture!#REF!</definedName>
    <definedName name="TaskPlan6A" localSheetId="15">'Change Log'!#REF!</definedName>
    <definedName name="TaskPlan6A" localSheetId="19">Assessment!#REF!</definedName>
    <definedName name="TaskPlan6A" localSheetId="2">Assessment!#REF!</definedName>
    <definedName name="TaskPlan6A" localSheetId="6">'Historical Data'!#REF!</definedName>
    <definedName name="TaskPlan6A" localSheetId="17">Lessons!#REF!</definedName>
    <definedName name="TaskPlan6A" localSheetId="9">Map!#REF!</definedName>
    <definedName name="TaskPlan6A" localSheetId="12">Plan!#REF!</definedName>
    <definedName name="TaskPlan6A" localSheetId="14">PlanSummary!#REF!</definedName>
    <definedName name="TaskPlan6A" localSheetId="7">Review!#REF!</definedName>
    <definedName name="TaskPlan6A" localSheetId="20">Source!#REF!</definedName>
    <definedName name="TaskPlan6A" localSheetId="16">'Time Log'!#REF!</definedName>
    <definedName name="TaskPlan6A">Assessment!#REF!</definedName>
    <definedName name="TestReport1A" localSheetId="7">#REF!</definedName>
    <definedName name="TestReport1A">#REF!</definedName>
    <definedName name="TestReport2A" localSheetId="7">#REF!</definedName>
    <definedName name="TestReport2A">#REF!</definedName>
    <definedName name="TestReport4A" localSheetId="8">Acceptance!#REF!</definedName>
    <definedName name="TestReport4A" localSheetId="10">Architecture!#REF!</definedName>
    <definedName name="TestReport4A" localSheetId="15">'Change Log'!#REF!</definedName>
    <definedName name="TestReport4A" localSheetId="19">Assessment!#REF!</definedName>
    <definedName name="TestReport4A" localSheetId="2">Assessment!#REF!</definedName>
    <definedName name="TestReport4A" localSheetId="6">'Historical Data'!#REF!</definedName>
    <definedName name="TestReport4A" localSheetId="17">Lessons!#REF!</definedName>
    <definedName name="TestReport4A" localSheetId="9">Map!#REF!</definedName>
    <definedName name="TestReport4A" localSheetId="12">Plan!#REF!</definedName>
    <definedName name="TestReport4A" localSheetId="14">PlanSummary!#REF!</definedName>
    <definedName name="TestReport4A" localSheetId="7">Review!$A$1</definedName>
    <definedName name="TestReport4A" localSheetId="20">Source!#REF!</definedName>
    <definedName name="TestReport4A" localSheetId="16">'Time Log'!#REF!</definedName>
    <definedName name="TestReport4A">Assessment!#REF!</definedName>
    <definedName name="TimeLog1A" localSheetId="7">#REF!</definedName>
    <definedName name="TimeLog1A">#REF!</definedName>
    <definedName name="TimeLog4A" localSheetId="8">Acceptance!#REF!</definedName>
    <definedName name="TimeLog4A" localSheetId="10">Architecture!#REF!</definedName>
    <definedName name="TimeLog4A" localSheetId="15">'Change Log'!#REF!</definedName>
    <definedName name="TimeLog4A" localSheetId="19">Assessment!#REF!</definedName>
    <definedName name="TimeLog4A" localSheetId="2">Assessment!#REF!</definedName>
    <definedName name="TimeLog4A" localSheetId="6">'Historical Data'!#REF!</definedName>
    <definedName name="TimeLog4A" localSheetId="17">Lessons!#REF!</definedName>
    <definedName name="TimeLog4A" localSheetId="9">Map!#REF!</definedName>
    <definedName name="TimeLog4A" localSheetId="12">Plan!#REF!</definedName>
    <definedName name="TimeLog4A" localSheetId="14">PlanSummary!#REF!</definedName>
    <definedName name="TimeLog4A" localSheetId="7">Review!#REF!</definedName>
    <definedName name="TimeLog4A" localSheetId="20">Source!#REF!</definedName>
    <definedName name="TimeLog4A" localSheetId="16">'Time Log'!$A$45</definedName>
    <definedName name="TimeLog4A">Assessment!#REF!</definedName>
    <definedName name="TimeRecordingLog2A" localSheetId="7">#REF!</definedName>
    <definedName name="TimeRecordingLog2A">#REF!</definedName>
    <definedName name="toc6A" localSheetId="8">Acceptance!#REF!</definedName>
    <definedName name="toc6A" localSheetId="10">Architecture!#REF!</definedName>
    <definedName name="toc6A" localSheetId="15">'Change Log'!#REF!</definedName>
    <definedName name="toc6A" localSheetId="19">Assessment!#REF!</definedName>
    <definedName name="toc6A" localSheetId="2">Assessment!#REF!</definedName>
    <definedName name="toc6A" localSheetId="6">'Historical Data'!#REF!</definedName>
    <definedName name="toc6A" localSheetId="17">Lessons!#REF!</definedName>
    <definedName name="toc6A" localSheetId="9">Map!#REF!</definedName>
    <definedName name="toc6A" localSheetId="12">Plan!#REF!</definedName>
    <definedName name="toc6A" localSheetId="14">PlanSummary!#REF!</definedName>
    <definedName name="toc6A" localSheetId="7">Review!#REF!</definedName>
    <definedName name="toc6A" localSheetId="20">Source!#REF!</definedName>
    <definedName name="toc6A" localSheetId="16">'Time Log'!#REF!</definedName>
    <definedName name="toc6A">Assessment!#REF!</definedName>
  </definedNames>
  <calcPr calcId="179021" concurrentCalc="0"/>
</workbook>
</file>

<file path=xl/calcChain.xml><?xml version="1.0" encoding="utf-8"?>
<calcChain xmlns="http://schemas.openxmlformats.org/spreadsheetml/2006/main">
  <c r="E53" i="21" l="1"/>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K96" i="15"/>
  <c r="G87" i="14"/>
  <c r="G86" i="14"/>
  <c r="A97" i="15"/>
  <c r="A98" i="15"/>
  <c r="A99" i="15"/>
  <c r="A100" i="15"/>
  <c r="E76" i="19"/>
  <c r="F66" i="19"/>
  <c r="F67" i="19"/>
  <c r="F68" i="19"/>
  <c r="F69" i="19"/>
  <c r="F70" i="19"/>
  <c r="F71" i="19"/>
  <c r="F72" i="19"/>
  <c r="F73" i="19"/>
  <c r="F74" i="19"/>
  <c r="F75" i="19"/>
  <c r="F76" i="19"/>
  <c r="F65" i="19"/>
  <c r="E90" i="19"/>
  <c r="F79" i="19"/>
  <c r="G82" i="14"/>
  <c r="G64" i="14"/>
  <c r="G81" i="14"/>
  <c r="G78" i="14"/>
  <c r="G77" i="14"/>
  <c r="G76" i="14"/>
  <c r="K71" i="15"/>
  <c r="F41" i="31"/>
  <c r="E41" i="31"/>
  <c r="D41" i="31"/>
  <c r="C41" i="31"/>
  <c r="E40" i="31"/>
  <c r="D40" i="31"/>
  <c r="C40" i="31"/>
  <c r="B40" i="31"/>
  <c r="E39" i="31"/>
  <c r="D39" i="31"/>
  <c r="C39" i="31"/>
  <c r="B39" i="31"/>
  <c r="G17" i="31"/>
  <c r="G18" i="31"/>
  <c r="G19" i="31"/>
  <c r="G20" i="31"/>
  <c r="G21" i="31"/>
  <c r="G22" i="31"/>
  <c r="G23" i="31"/>
  <c r="G24" i="31"/>
  <c r="G25" i="31"/>
  <c r="G26" i="31"/>
  <c r="G27" i="31"/>
  <c r="G28" i="31"/>
  <c r="G29" i="31"/>
  <c r="G30" i="31"/>
  <c r="G31" i="31"/>
  <c r="G32" i="31"/>
  <c r="G33" i="31"/>
  <c r="G34" i="31"/>
  <c r="G35" i="31"/>
  <c r="G36" i="31"/>
  <c r="G37" i="31"/>
  <c r="H9" i="31"/>
  <c r="H10" i="31"/>
  <c r="H11" i="31"/>
  <c r="H12" i="31"/>
  <c r="H13" i="31"/>
  <c r="H14" i="31"/>
  <c r="H15" i="31"/>
  <c r="H16" i="31"/>
  <c r="H17" i="31"/>
  <c r="H18" i="31"/>
  <c r="H19" i="31"/>
  <c r="H20" i="31"/>
  <c r="H21" i="31"/>
  <c r="H22" i="31"/>
  <c r="H23" i="31"/>
  <c r="H24" i="31"/>
  <c r="H25" i="31"/>
  <c r="H26" i="31"/>
  <c r="H27" i="31"/>
  <c r="H28" i="31"/>
  <c r="H29" i="31"/>
  <c r="H30" i="31"/>
  <c r="I9" i="31"/>
  <c r="I10" i="31"/>
  <c r="I11" i="31"/>
  <c r="I12" i="31"/>
  <c r="I13" i="31"/>
  <c r="I14" i="31"/>
  <c r="I15" i="31"/>
  <c r="I16" i="31"/>
  <c r="I17" i="31"/>
  <c r="I18" i="31"/>
  <c r="I19" i="31"/>
  <c r="G16" i="31"/>
  <c r="G15" i="31"/>
  <c r="G14" i="31"/>
  <c r="G13" i="31"/>
  <c r="G12" i="31"/>
  <c r="G11" i="31"/>
  <c r="G10" i="31"/>
  <c r="G9" i="31"/>
  <c r="G8" i="31"/>
  <c r="H2" i="31"/>
  <c r="F1" i="31"/>
  <c r="G153" i="14"/>
  <c r="K152" i="14"/>
  <c r="G152" i="14"/>
  <c r="K151" i="14"/>
  <c r="G151" i="14"/>
  <c r="K150" i="14"/>
  <c r="G150" i="14"/>
  <c r="K149" i="14"/>
  <c r="G149" i="14"/>
  <c r="K148" i="14"/>
  <c r="G148" i="14"/>
  <c r="K147" i="14"/>
  <c r="G147" i="14"/>
  <c r="K146" i="14"/>
  <c r="G146" i="14"/>
  <c r="K145" i="14"/>
  <c r="G145" i="14"/>
  <c r="K144" i="14"/>
  <c r="G144" i="14"/>
  <c r="K143" i="14"/>
  <c r="G143" i="14"/>
  <c r="K142" i="14"/>
  <c r="G142" i="14"/>
  <c r="K141" i="14"/>
  <c r="G141" i="14"/>
  <c r="K140" i="14"/>
  <c r="G140" i="14"/>
  <c r="K139" i="14"/>
  <c r="G139" i="14"/>
  <c r="K138" i="14"/>
  <c r="G138" i="14"/>
  <c r="K137" i="14"/>
  <c r="G137" i="14"/>
  <c r="K136" i="14"/>
  <c r="G136" i="14"/>
  <c r="K135" i="14"/>
  <c r="G135" i="14"/>
  <c r="K134" i="14"/>
  <c r="G134" i="14"/>
  <c r="K133" i="14"/>
  <c r="G133" i="14"/>
  <c r="K132" i="14"/>
  <c r="G132" i="14"/>
  <c r="K131" i="14"/>
  <c r="G131" i="14"/>
  <c r="K130" i="14"/>
  <c r="G130" i="14"/>
  <c r="K129" i="14"/>
  <c r="G129" i="14"/>
  <c r="K128" i="14"/>
  <c r="G128" i="14"/>
  <c r="K127" i="14"/>
  <c r="G127" i="14"/>
  <c r="K126" i="14"/>
  <c r="G126" i="14"/>
  <c r="K125" i="14"/>
  <c r="G125" i="14"/>
  <c r="K124" i="14"/>
  <c r="G124" i="14"/>
  <c r="K123" i="14"/>
  <c r="G123" i="14"/>
  <c r="K122" i="14"/>
  <c r="G122" i="14"/>
  <c r="K121" i="14"/>
  <c r="G121" i="14"/>
  <c r="K120" i="14"/>
  <c r="G120" i="14"/>
  <c r="K119" i="14"/>
  <c r="G119" i="14"/>
  <c r="K118" i="14"/>
  <c r="G118" i="14"/>
  <c r="K117" i="14"/>
  <c r="G117" i="14"/>
  <c r="K116" i="14"/>
  <c r="G116" i="14"/>
  <c r="K115" i="14"/>
  <c r="G115" i="14"/>
  <c r="K114" i="14"/>
  <c r="G114" i="14"/>
  <c r="K113" i="14"/>
  <c r="G113" i="14"/>
  <c r="K112" i="14"/>
  <c r="G112" i="14"/>
  <c r="K111" i="14"/>
  <c r="G111" i="14"/>
  <c r="K110" i="14"/>
  <c r="G110" i="14"/>
  <c r="K109" i="14"/>
  <c r="G109" i="14"/>
  <c r="K108" i="14"/>
  <c r="G108" i="14"/>
  <c r="K107" i="14"/>
  <c r="G107" i="14"/>
  <c r="K106" i="14"/>
  <c r="G106" i="14"/>
  <c r="K105" i="14"/>
  <c r="G105" i="14"/>
  <c r="K104" i="14"/>
  <c r="G104" i="14"/>
  <c r="K103" i="14"/>
  <c r="G103" i="14"/>
  <c r="K102" i="14"/>
  <c r="G102" i="14"/>
  <c r="K101" i="14"/>
  <c r="G101" i="14"/>
  <c r="K100" i="14"/>
  <c r="G100" i="14"/>
  <c r="K99" i="14"/>
  <c r="G99" i="14"/>
  <c r="K98" i="14"/>
  <c r="G98" i="14"/>
  <c r="K97" i="14"/>
  <c r="G97" i="14"/>
  <c r="K96" i="14"/>
  <c r="G96" i="14"/>
  <c r="K95" i="14"/>
  <c r="G95" i="14"/>
  <c r="K94" i="14"/>
  <c r="G94" i="14"/>
  <c r="K93" i="14"/>
  <c r="G93" i="14"/>
  <c r="K92" i="14"/>
  <c r="G92" i="14"/>
  <c r="K91" i="14"/>
  <c r="G91" i="14"/>
  <c r="K90" i="14"/>
  <c r="G90" i="14"/>
  <c r="K89" i="14"/>
  <c r="G89" i="14"/>
  <c r="K88" i="14"/>
  <c r="G88" i="14"/>
  <c r="K87" i="14"/>
  <c r="K86" i="14"/>
  <c r="K85" i="14"/>
  <c r="G85" i="14"/>
  <c r="K84" i="14"/>
  <c r="G84" i="14"/>
  <c r="K83" i="14"/>
  <c r="G83" i="14"/>
  <c r="K82" i="14"/>
  <c r="K81" i="14"/>
  <c r="K80" i="14"/>
  <c r="G80" i="14"/>
  <c r="K79" i="14"/>
  <c r="G79" i="14"/>
  <c r="K78" i="14"/>
  <c r="K77" i="14"/>
  <c r="K76" i="14"/>
  <c r="K75" i="14"/>
  <c r="G75" i="14"/>
  <c r="K74" i="14"/>
  <c r="G74" i="14"/>
  <c r="K73" i="14"/>
  <c r="G73" i="14"/>
  <c r="K72" i="14"/>
  <c r="G72" i="14"/>
  <c r="K71" i="14"/>
  <c r="G71" i="14"/>
  <c r="K70" i="14"/>
  <c r="G70" i="14"/>
  <c r="K69" i="14"/>
  <c r="G69" i="14"/>
  <c r="K68" i="14"/>
  <c r="G68" i="14"/>
  <c r="K67" i="14"/>
  <c r="G67" i="14"/>
  <c r="K66" i="14"/>
  <c r="G66" i="14"/>
  <c r="K65" i="14"/>
  <c r="G65" i="14"/>
  <c r="K64" i="14"/>
  <c r="G63" i="14"/>
  <c r="K63" i="14"/>
  <c r="B14" i="14"/>
  <c r="C59" i="14"/>
  <c r="B13" i="14"/>
  <c r="C58" i="14"/>
  <c r="B12" i="14"/>
  <c r="C57" i="14"/>
  <c r="B11" i="14"/>
  <c r="C56" i="14"/>
  <c r="B10" i="14"/>
  <c r="C55" i="14"/>
  <c r="B9" i="14"/>
  <c r="C54" i="14"/>
  <c r="B8" i="14"/>
  <c r="C53" i="14"/>
  <c r="B7" i="14"/>
  <c r="C52" i="14"/>
  <c r="B6" i="14"/>
  <c r="C51" i="14"/>
  <c r="B5" i="14"/>
  <c r="C50" i="14"/>
  <c r="B4" i="14"/>
  <c r="C49" i="14"/>
  <c r="H44" i="14"/>
  <c r="G44" i="14"/>
  <c r="F44" i="14"/>
  <c r="D44" i="14"/>
  <c r="B44" i="14"/>
  <c r="A44" i="14"/>
  <c r="H43" i="14"/>
  <c r="G43" i="14"/>
  <c r="F43" i="14"/>
  <c r="D43" i="14"/>
  <c r="B43" i="14"/>
  <c r="A43" i="14"/>
  <c r="H42" i="14"/>
  <c r="G42" i="14"/>
  <c r="F42" i="14"/>
  <c r="D42" i="14"/>
  <c r="B42" i="14"/>
  <c r="A42" i="14"/>
  <c r="H41" i="14"/>
  <c r="G41" i="14"/>
  <c r="F41" i="14"/>
  <c r="D41" i="14"/>
  <c r="B41" i="14"/>
  <c r="A41" i="14"/>
  <c r="H40" i="14"/>
  <c r="G40" i="14"/>
  <c r="F40" i="14"/>
  <c r="D40" i="14"/>
  <c r="B40" i="14"/>
  <c r="A40" i="14"/>
  <c r="H39" i="14"/>
  <c r="G39" i="14"/>
  <c r="F39" i="14"/>
  <c r="D39" i="14"/>
  <c r="B39" i="14"/>
  <c r="A39" i="14"/>
  <c r="H38" i="14"/>
  <c r="G38" i="14"/>
  <c r="F38" i="14"/>
  <c r="D38" i="14"/>
  <c r="B38" i="14"/>
  <c r="A38" i="14"/>
  <c r="H37" i="14"/>
  <c r="G37" i="14"/>
  <c r="F37" i="14"/>
  <c r="D37" i="14"/>
  <c r="B37" i="14"/>
  <c r="A37" i="14"/>
  <c r="H36" i="14"/>
  <c r="G36" i="14"/>
  <c r="F36" i="14"/>
  <c r="D36" i="14"/>
  <c r="B36" i="14"/>
  <c r="A36" i="14"/>
  <c r="H35" i="14"/>
  <c r="G35" i="14"/>
  <c r="F35" i="14"/>
  <c r="D35" i="14"/>
  <c r="B35" i="14"/>
  <c r="A35" i="14"/>
  <c r="H34" i="14"/>
  <c r="G34" i="14"/>
  <c r="F34" i="14"/>
  <c r="D34" i="14"/>
  <c r="B34" i="14"/>
  <c r="A34" i="14"/>
  <c r="H33" i="14"/>
  <c r="G33" i="14"/>
  <c r="F33" i="14"/>
  <c r="D33" i="14"/>
  <c r="B33" i="14"/>
  <c r="A33" i="14"/>
  <c r="H32" i="14"/>
  <c r="G32" i="14"/>
  <c r="F32" i="14"/>
  <c r="D32" i="14"/>
  <c r="B32" i="14"/>
  <c r="A32" i="14"/>
  <c r="H31" i="14"/>
  <c r="G31" i="14"/>
  <c r="F31" i="14"/>
  <c r="D31" i="14"/>
  <c r="B31" i="14"/>
  <c r="A31" i="14"/>
  <c r="H30" i="14"/>
  <c r="G30" i="14"/>
  <c r="F30" i="14"/>
  <c r="D30" i="14"/>
  <c r="B30" i="14"/>
  <c r="A30" i="14"/>
  <c r="H29" i="14"/>
  <c r="G29" i="14"/>
  <c r="F29" i="14"/>
  <c r="D29" i="14"/>
  <c r="B29" i="14"/>
  <c r="A29" i="14"/>
  <c r="H28" i="14"/>
  <c r="G28" i="14"/>
  <c r="F28" i="14"/>
  <c r="D28" i="14"/>
  <c r="B28" i="14"/>
  <c r="A28" i="14"/>
  <c r="H27" i="14"/>
  <c r="G27" i="14"/>
  <c r="F27" i="14"/>
  <c r="D27" i="14"/>
  <c r="B27" i="14"/>
  <c r="A27" i="14"/>
  <c r="H26" i="14"/>
  <c r="G26" i="14"/>
  <c r="F26" i="14"/>
  <c r="D26" i="14"/>
  <c r="B26" i="14"/>
  <c r="A26" i="14"/>
  <c r="H25" i="14"/>
  <c r="G25" i="14"/>
  <c r="F25" i="14"/>
  <c r="D25" i="14"/>
  <c r="B25" i="14"/>
  <c r="A25" i="14"/>
  <c r="H24" i="14"/>
  <c r="G24" i="14"/>
  <c r="F24" i="14"/>
  <c r="D24" i="14"/>
  <c r="B24" i="14"/>
  <c r="A24" i="14"/>
  <c r="H23" i="14"/>
  <c r="G23" i="14"/>
  <c r="F23" i="14"/>
  <c r="D23" i="14"/>
  <c r="B23" i="14"/>
  <c r="A23" i="14"/>
  <c r="H22" i="14"/>
  <c r="G22" i="14"/>
  <c r="F22" i="14"/>
  <c r="D22" i="14"/>
  <c r="B22" i="14"/>
  <c r="A22" i="14"/>
  <c r="H21" i="14"/>
  <c r="G21" i="14"/>
  <c r="F21" i="14"/>
  <c r="D21" i="14"/>
  <c r="B21" i="14"/>
  <c r="A21" i="14"/>
  <c r="H20" i="14"/>
  <c r="G20" i="14"/>
  <c r="F20" i="14"/>
  <c r="D20" i="14"/>
  <c r="B20" i="14"/>
  <c r="A20" i="14"/>
  <c r="H19" i="14"/>
  <c r="G19" i="14"/>
  <c r="F19" i="14"/>
  <c r="D19" i="14"/>
  <c r="B19" i="14"/>
  <c r="A19" i="14"/>
  <c r="H18" i="14"/>
  <c r="G18" i="14"/>
  <c r="F18" i="14"/>
  <c r="D18" i="14"/>
  <c r="B18" i="14"/>
  <c r="A18" i="14"/>
  <c r="H17" i="14"/>
  <c r="G17" i="14"/>
  <c r="F17" i="14"/>
  <c r="D17" i="14"/>
  <c r="B17" i="14"/>
  <c r="A17" i="14"/>
  <c r="H16" i="14"/>
  <c r="G16" i="14"/>
  <c r="F16" i="14"/>
  <c r="D16" i="14"/>
  <c r="B16" i="14"/>
  <c r="A16" i="14"/>
  <c r="H15" i="14"/>
  <c r="G15" i="14"/>
  <c r="F15" i="14"/>
  <c r="D15" i="14"/>
  <c r="B15" i="14"/>
  <c r="A15" i="14"/>
  <c r="H14" i="14"/>
  <c r="G14" i="14"/>
  <c r="F14" i="14"/>
  <c r="D14" i="14"/>
  <c r="A14" i="14"/>
  <c r="H13" i="14"/>
  <c r="G13" i="14"/>
  <c r="F13" i="14"/>
  <c r="D13" i="14"/>
  <c r="A13" i="14"/>
  <c r="H12" i="14"/>
  <c r="G12" i="14"/>
  <c r="F12" i="14"/>
  <c r="D12" i="14"/>
  <c r="A12" i="14"/>
  <c r="H11" i="14"/>
  <c r="G11" i="14"/>
  <c r="F11" i="14"/>
  <c r="D11" i="14"/>
  <c r="A11" i="14"/>
  <c r="H10" i="14"/>
  <c r="G10" i="14"/>
  <c r="F10" i="14"/>
  <c r="D10" i="14"/>
  <c r="A10" i="14"/>
  <c r="H9" i="14"/>
  <c r="G9" i="14"/>
  <c r="F9" i="14"/>
  <c r="D9" i="14"/>
  <c r="A9" i="14"/>
  <c r="H8" i="14"/>
  <c r="G8" i="14"/>
  <c r="F8" i="14"/>
  <c r="D8" i="14"/>
  <c r="A8" i="14"/>
  <c r="H7" i="14"/>
  <c r="G7" i="14"/>
  <c r="F7" i="14"/>
  <c r="D7" i="14"/>
  <c r="A7" i="14"/>
  <c r="H6" i="14"/>
  <c r="G6" i="14"/>
  <c r="F6" i="14"/>
  <c r="D6" i="14"/>
  <c r="A6" i="14"/>
  <c r="H5" i="14"/>
  <c r="G5" i="14"/>
  <c r="F5" i="14"/>
  <c r="D5" i="14"/>
  <c r="A5" i="14"/>
  <c r="H4" i="14"/>
  <c r="G4" i="14"/>
  <c r="F4" i="14"/>
  <c r="D4" i="14"/>
  <c r="A4" i="14"/>
  <c r="H3" i="14"/>
  <c r="G3" i="14"/>
  <c r="F3" i="14"/>
  <c r="D3" i="14"/>
  <c r="B3" i="14"/>
  <c r="A3" i="14"/>
  <c r="H2" i="14"/>
  <c r="G2" i="14"/>
  <c r="F2" i="14"/>
  <c r="D2" i="14"/>
  <c r="B2" i="14"/>
  <c r="A2" i="14"/>
  <c r="H1" i="14"/>
  <c r="G1" i="14"/>
  <c r="F1" i="14"/>
  <c r="D1" i="14"/>
  <c r="B1" i="14"/>
  <c r="A1" i="14"/>
  <c r="K135"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A135" i="15"/>
  <c r="A136" i="15"/>
  <c r="A137" i="15"/>
  <c r="A138" i="15"/>
  <c r="A139" i="15"/>
  <c r="A140"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110" i="15"/>
  <c r="K109" i="15"/>
  <c r="K108" i="15"/>
  <c r="K107" i="15"/>
  <c r="K106" i="15"/>
  <c r="K105" i="15"/>
  <c r="K104" i="15"/>
  <c r="K103" i="15"/>
  <c r="K102" i="15"/>
  <c r="K101" i="15"/>
  <c r="K100" i="15"/>
  <c r="K99" i="15"/>
  <c r="K98" i="15"/>
  <c r="K97" i="15"/>
  <c r="K95" i="15"/>
  <c r="K94" i="15"/>
  <c r="K93" i="15"/>
  <c r="K92" i="15"/>
  <c r="K91" i="15"/>
  <c r="K90" i="15"/>
  <c r="K89" i="15"/>
  <c r="K88" i="15"/>
  <c r="K87" i="15"/>
  <c r="K86" i="15"/>
  <c r="K85" i="15"/>
  <c r="K84" i="15"/>
  <c r="K83" i="15"/>
  <c r="K82" i="15"/>
  <c r="K81" i="15"/>
  <c r="K80" i="15"/>
  <c r="K79" i="15"/>
  <c r="K78" i="15"/>
  <c r="K77" i="15"/>
  <c r="K76" i="15"/>
  <c r="K75" i="15"/>
  <c r="K74" i="15"/>
  <c r="K72" i="15"/>
  <c r="K70" i="15"/>
  <c r="K69" i="15"/>
  <c r="K68" i="15"/>
  <c r="K67" i="15"/>
  <c r="K66" i="15"/>
  <c r="K65" i="15"/>
  <c r="K64" i="15"/>
  <c r="K63" i="15"/>
  <c r="K62" i="15"/>
  <c r="K61" i="15"/>
  <c r="C29" i="15"/>
  <c r="D58" i="15"/>
  <c r="B29" i="15"/>
  <c r="C58" i="15"/>
  <c r="C28" i="15"/>
  <c r="D57" i="15"/>
  <c r="B28" i="15"/>
  <c r="C57" i="15"/>
  <c r="C27" i="15"/>
  <c r="D56" i="15"/>
  <c r="B27" i="15"/>
  <c r="C56" i="15"/>
  <c r="C26" i="15"/>
  <c r="D55" i="15"/>
  <c r="B26" i="15"/>
  <c r="C55" i="15"/>
  <c r="C25" i="15"/>
  <c r="D54" i="15"/>
  <c r="B25" i="15"/>
  <c r="C54" i="15"/>
  <c r="C24" i="15"/>
  <c r="D53" i="15"/>
  <c r="B24" i="15"/>
  <c r="C53" i="15"/>
  <c r="C23" i="15"/>
  <c r="D52" i="15"/>
  <c r="B23" i="15"/>
  <c r="C52" i="15"/>
  <c r="C22" i="15"/>
  <c r="D51" i="15"/>
  <c r="B22" i="15"/>
  <c r="C51" i="15"/>
  <c r="C21" i="15"/>
  <c r="D50" i="15"/>
  <c r="B21" i="15"/>
  <c r="C50" i="15"/>
  <c r="C20" i="15"/>
  <c r="D49" i="15"/>
  <c r="B20" i="15"/>
  <c r="C49" i="15"/>
  <c r="C19" i="15"/>
  <c r="D48" i="15"/>
  <c r="B19" i="15"/>
  <c r="C48" i="15"/>
  <c r="I44" i="15"/>
  <c r="H44" i="15"/>
  <c r="G44" i="15"/>
  <c r="F44" i="15"/>
  <c r="E44" i="15"/>
  <c r="D44" i="15"/>
  <c r="C44" i="15"/>
  <c r="B44" i="15"/>
  <c r="A44" i="15"/>
  <c r="I43" i="15"/>
  <c r="H43" i="15"/>
  <c r="G43" i="15"/>
  <c r="F43" i="15"/>
  <c r="E43" i="15"/>
  <c r="D43" i="15"/>
  <c r="C43" i="15"/>
  <c r="B43" i="15"/>
  <c r="A43" i="15"/>
  <c r="I42" i="15"/>
  <c r="H42" i="15"/>
  <c r="G42" i="15"/>
  <c r="F42" i="15"/>
  <c r="E42" i="15"/>
  <c r="D42" i="15"/>
  <c r="C42" i="15"/>
  <c r="B42" i="15"/>
  <c r="A42" i="15"/>
  <c r="I41" i="15"/>
  <c r="H41" i="15"/>
  <c r="G41" i="15"/>
  <c r="F41" i="15"/>
  <c r="E41" i="15"/>
  <c r="D41" i="15"/>
  <c r="C41" i="15"/>
  <c r="B41" i="15"/>
  <c r="A41" i="15"/>
  <c r="I40" i="15"/>
  <c r="H40" i="15"/>
  <c r="G40" i="15"/>
  <c r="F40" i="15"/>
  <c r="E40" i="15"/>
  <c r="D40" i="15"/>
  <c r="C40" i="15"/>
  <c r="B40" i="15"/>
  <c r="A40" i="15"/>
  <c r="I39" i="15"/>
  <c r="H39" i="15"/>
  <c r="G39" i="15"/>
  <c r="F39" i="15"/>
  <c r="E39" i="15"/>
  <c r="D39" i="15"/>
  <c r="C39" i="15"/>
  <c r="B39" i="15"/>
  <c r="A39" i="15"/>
  <c r="I38" i="15"/>
  <c r="H38" i="15"/>
  <c r="G38" i="15"/>
  <c r="F38" i="15"/>
  <c r="E38" i="15"/>
  <c r="D38" i="15"/>
  <c r="C38" i="15"/>
  <c r="B38" i="15"/>
  <c r="A38" i="15"/>
  <c r="I37" i="15"/>
  <c r="H37" i="15"/>
  <c r="G37" i="15"/>
  <c r="F37" i="15"/>
  <c r="E37" i="15"/>
  <c r="D37" i="15"/>
  <c r="C37" i="15"/>
  <c r="B37" i="15"/>
  <c r="A37" i="15"/>
  <c r="I36" i="15"/>
  <c r="H36" i="15"/>
  <c r="G36" i="15"/>
  <c r="F36" i="15"/>
  <c r="E36" i="15"/>
  <c r="D36" i="15"/>
  <c r="C36" i="15"/>
  <c r="B36" i="15"/>
  <c r="A36" i="15"/>
  <c r="I35" i="15"/>
  <c r="H35" i="15"/>
  <c r="G35" i="15"/>
  <c r="F35" i="15"/>
  <c r="E35" i="15"/>
  <c r="D35" i="15"/>
  <c r="C35" i="15"/>
  <c r="B35" i="15"/>
  <c r="A35" i="15"/>
  <c r="I34" i="15"/>
  <c r="H34" i="15"/>
  <c r="G34" i="15"/>
  <c r="F34" i="15"/>
  <c r="E34" i="15"/>
  <c r="D34" i="15"/>
  <c r="C34" i="15"/>
  <c r="B34" i="15"/>
  <c r="A34" i="15"/>
  <c r="I33" i="15"/>
  <c r="H33" i="15"/>
  <c r="G33" i="15"/>
  <c r="F33" i="15"/>
  <c r="E33" i="15"/>
  <c r="D33" i="15"/>
  <c r="C33" i="15"/>
  <c r="B33" i="15"/>
  <c r="A33" i="15"/>
  <c r="I32" i="15"/>
  <c r="H32" i="15"/>
  <c r="G32" i="15"/>
  <c r="F32" i="15"/>
  <c r="E32" i="15"/>
  <c r="D32" i="15"/>
  <c r="C32" i="15"/>
  <c r="B32" i="15"/>
  <c r="A32" i="15"/>
  <c r="I31" i="15"/>
  <c r="H31" i="15"/>
  <c r="G31" i="15"/>
  <c r="F31" i="15"/>
  <c r="E31" i="15"/>
  <c r="D31" i="15"/>
  <c r="C31" i="15"/>
  <c r="B31" i="15"/>
  <c r="A31" i="15"/>
  <c r="I30" i="15"/>
  <c r="H30" i="15"/>
  <c r="G30" i="15"/>
  <c r="F30" i="15"/>
  <c r="E30" i="15"/>
  <c r="D30" i="15"/>
  <c r="C30" i="15"/>
  <c r="B30" i="15"/>
  <c r="A30" i="15"/>
  <c r="I29" i="15"/>
  <c r="H29" i="15"/>
  <c r="G29" i="15"/>
  <c r="F29" i="15"/>
  <c r="E29" i="15"/>
  <c r="D29" i="15"/>
  <c r="A29" i="15"/>
  <c r="I28" i="15"/>
  <c r="H28" i="15"/>
  <c r="G28" i="15"/>
  <c r="F28" i="15"/>
  <c r="E28" i="15"/>
  <c r="D28" i="15"/>
  <c r="A28" i="15"/>
  <c r="I27" i="15"/>
  <c r="H27" i="15"/>
  <c r="G27" i="15"/>
  <c r="F27" i="15"/>
  <c r="E27" i="15"/>
  <c r="D27" i="15"/>
  <c r="A27" i="15"/>
  <c r="I26" i="15"/>
  <c r="H26" i="15"/>
  <c r="G26" i="15"/>
  <c r="F26" i="15"/>
  <c r="E26" i="15"/>
  <c r="D26" i="15"/>
  <c r="A26" i="15"/>
  <c r="I25" i="15"/>
  <c r="H25" i="15"/>
  <c r="G25" i="15"/>
  <c r="F25" i="15"/>
  <c r="E25" i="15"/>
  <c r="D25" i="15"/>
  <c r="A25" i="15"/>
  <c r="I24" i="15"/>
  <c r="H24" i="15"/>
  <c r="G24" i="15"/>
  <c r="F24" i="15"/>
  <c r="E24" i="15"/>
  <c r="D24" i="15"/>
  <c r="A24" i="15"/>
  <c r="I23" i="15"/>
  <c r="H23" i="15"/>
  <c r="G23" i="15"/>
  <c r="F23" i="15"/>
  <c r="E23" i="15"/>
  <c r="D23" i="15"/>
  <c r="A23" i="15"/>
  <c r="I22" i="15"/>
  <c r="H22" i="15"/>
  <c r="G22" i="15"/>
  <c r="F22" i="15"/>
  <c r="E22" i="15"/>
  <c r="D22" i="15"/>
  <c r="A22" i="15"/>
  <c r="I21" i="15"/>
  <c r="H21" i="15"/>
  <c r="G21" i="15"/>
  <c r="F21" i="15"/>
  <c r="E21" i="15"/>
  <c r="D21" i="15"/>
  <c r="A21" i="15"/>
  <c r="I20" i="15"/>
  <c r="H20" i="15"/>
  <c r="G20" i="15"/>
  <c r="F20" i="15"/>
  <c r="E20" i="15"/>
  <c r="D20" i="15"/>
  <c r="A20" i="15"/>
  <c r="I19" i="15"/>
  <c r="H19" i="15"/>
  <c r="G19" i="15"/>
  <c r="F19" i="15"/>
  <c r="E19" i="15"/>
  <c r="D19" i="15"/>
  <c r="A19" i="15"/>
  <c r="I18" i="15"/>
  <c r="H18" i="15"/>
  <c r="G18" i="15"/>
  <c r="F18" i="15"/>
  <c r="E18" i="15"/>
  <c r="D18" i="15"/>
  <c r="C18" i="15"/>
  <c r="B18" i="15"/>
  <c r="A18" i="15"/>
  <c r="I17" i="15"/>
  <c r="H17" i="15"/>
  <c r="G17" i="15"/>
  <c r="F17" i="15"/>
  <c r="E17" i="15"/>
  <c r="D17" i="15"/>
  <c r="C17" i="15"/>
  <c r="B17" i="15"/>
  <c r="A17" i="15"/>
  <c r="I16" i="15"/>
  <c r="H16" i="15"/>
  <c r="G16" i="15"/>
  <c r="F16" i="15"/>
  <c r="E16" i="15"/>
  <c r="D16" i="15"/>
  <c r="C16" i="15"/>
  <c r="B16" i="15"/>
  <c r="A16" i="15"/>
  <c r="I15" i="15"/>
  <c r="H15" i="15"/>
  <c r="G15" i="15"/>
  <c r="F15" i="15"/>
  <c r="E15" i="15"/>
  <c r="D15" i="15"/>
  <c r="C15" i="15"/>
  <c r="A15" i="15"/>
  <c r="I14" i="15"/>
  <c r="H14" i="15"/>
  <c r="G14" i="15"/>
  <c r="F14" i="15"/>
  <c r="E14" i="15"/>
  <c r="D14" i="15"/>
  <c r="C14" i="15"/>
  <c r="B14" i="15"/>
  <c r="A14" i="15"/>
  <c r="I13" i="15"/>
  <c r="H13" i="15"/>
  <c r="G13" i="15"/>
  <c r="F13" i="15"/>
  <c r="E13" i="15"/>
  <c r="D13" i="15"/>
  <c r="C13" i="15"/>
  <c r="B13" i="15"/>
  <c r="A13" i="15"/>
  <c r="I12" i="15"/>
  <c r="H12" i="15"/>
  <c r="G12" i="15"/>
  <c r="F12" i="15"/>
  <c r="E12" i="15"/>
  <c r="D12" i="15"/>
  <c r="C12" i="15"/>
  <c r="B12" i="15"/>
  <c r="A12" i="15"/>
  <c r="I11" i="15"/>
  <c r="H11" i="15"/>
  <c r="G11" i="15"/>
  <c r="F11" i="15"/>
  <c r="E11" i="15"/>
  <c r="D11" i="15"/>
  <c r="C11" i="15"/>
  <c r="B11" i="15"/>
  <c r="A11" i="15"/>
  <c r="I10" i="15"/>
  <c r="H10" i="15"/>
  <c r="G10" i="15"/>
  <c r="F10" i="15"/>
  <c r="E10" i="15"/>
  <c r="D10" i="15"/>
  <c r="C10" i="15"/>
  <c r="B10" i="15"/>
  <c r="A10" i="15"/>
  <c r="I9" i="15"/>
  <c r="H9" i="15"/>
  <c r="G9" i="15"/>
  <c r="F9" i="15"/>
  <c r="E9" i="15"/>
  <c r="D9" i="15"/>
  <c r="C9" i="15"/>
  <c r="B9" i="15"/>
  <c r="A9" i="15"/>
  <c r="I8" i="15"/>
  <c r="H8" i="15"/>
  <c r="G8" i="15"/>
  <c r="F8" i="15"/>
  <c r="E8" i="15"/>
  <c r="D8" i="15"/>
  <c r="C8" i="15"/>
  <c r="B8" i="15"/>
  <c r="A8" i="15"/>
  <c r="I7" i="15"/>
  <c r="H7" i="15"/>
  <c r="G7" i="15"/>
  <c r="F7" i="15"/>
  <c r="E7" i="15"/>
  <c r="D7" i="15"/>
  <c r="C7" i="15"/>
  <c r="B7" i="15"/>
  <c r="A7" i="15"/>
  <c r="I6" i="15"/>
  <c r="H6" i="15"/>
  <c r="G6" i="15"/>
  <c r="F6" i="15"/>
  <c r="E6" i="15"/>
  <c r="D6" i="15"/>
  <c r="C6" i="15"/>
  <c r="B6" i="15"/>
  <c r="A6" i="15"/>
  <c r="I5" i="15"/>
  <c r="H5" i="15"/>
  <c r="G5" i="15"/>
  <c r="F5" i="15"/>
  <c r="E5" i="15"/>
  <c r="D5" i="15"/>
  <c r="C5" i="15"/>
  <c r="B5" i="15"/>
  <c r="A5" i="15"/>
  <c r="I4" i="15"/>
  <c r="H4" i="15"/>
  <c r="G4" i="15"/>
  <c r="F4" i="15"/>
  <c r="E4" i="15"/>
  <c r="D4" i="15"/>
  <c r="C4" i="15"/>
  <c r="B4" i="15"/>
  <c r="A4" i="15"/>
  <c r="I3" i="15"/>
  <c r="H3" i="15"/>
  <c r="G3" i="15"/>
  <c r="F3" i="15"/>
  <c r="E3" i="15"/>
  <c r="D3" i="15"/>
  <c r="C3" i="15"/>
  <c r="B3" i="15"/>
  <c r="A3" i="15"/>
  <c r="I2" i="15"/>
  <c r="H2" i="15"/>
  <c r="G2" i="15"/>
  <c r="F2" i="15"/>
  <c r="E2" i="15"/>
  <c r="D2" i="15"/>
  <c r="C2" i="15"/>
  <c r="B2" i="15"/>
  <c r="A2" i="15"/>
  <c r="I1" i="15"/>
  <c r="H1" i="15"/>
  <c r="G1" i="15"/>
  <c r="F1" i="15"/>
  <c r="E1" i="15"/>
  <c r="D1" i="15"/>
  <c r="C1" i="15"/>
  <c r="B1" i="15"/>
  <c r="A1" i="15"/>
  <c r="B4" i="19"/>
  <c r="A93" i="19"/>
  <c r="A78" i="13"/>
  <c r="D78" i="13"/>
  <c r="B5" i="19"/>
  <c r="A94" i="19"/>
  <c r="A79" i="13"/>
  <c r="D79" i="13"/>
  <c r="B6" i="19"/>
  <c r="A95" i="19"/>
  <c r="A80" i="13"/>
  <c r="D80" i="13"/>
  <c r="B7" i="19"/>
  <c r="A96" i="19"/>
  <c r="A81" i="13"/>
  <c r="D81" i="13"/>
  <c r="B8" i="19"/>
  <c r="A97" i="19"/>
  <c r="A82" i="13"/>
  <c r="D82" i="13"/>
  <c r="B9" i="19"/>
  <c r="A98" i="19"/>
  <c r="A83" i="13"/>
  <c r="D83" i="13"/>
  <c r="B10" i="19"/>
  <c r="A99" i="19"/>
  <c r="A84" i="13"/>
  <c r="D84" i="13"/>
  <c r="B11" i="19"/>
  <c r="A100" i="19"/>
  <c r="A85" i="13"/>
  <c r="D85" i="13"/>
  <c r="B12" i="19"/>
  <c r="A101" i="19"/>
  <c r="A86" i="13"/>
  <c r="D86" i="13"/>
  <c r="B13" i="19"/>
  <c r="A102" i="19"/>
  <c r="A87" i="13"/>
  <c r="D87" i="13"/>
  <c r="B14" i="19"/>
  <c r="A103" i="19"/>
  <c r="A88" i="13"/>
  <c r="D88" i="13"/>
  <c r="D89" i="13"/>
  <c r="E104" i="19"/>
  <c r="E89" i="13"/>
  <c r="A89" i="13"/>
  <c r="E88" i="13"/>
  <c r="E87" i="13"/>
  <c r="E86" i="13"/>
  <c r="E85" i="13"/>
  <c r="E84" i="13"/>
  <c r="E83" i="13"/>
  <c r="E82" i="13"/>
  <c r="E81" i="13"/>
  <c r="E80" i="13"/>
  <c r="E79" i="13"/>
  <c r="E78" i="13"/>
  <c r="A77" i="13"/>
  <c r="A79" i="19"/>
  <c r="A64" i="13"/>
  <c r="D64" i="13"/>
  <c r="A80" i="19"/>
  <c r="A65" i="13"/>
  <c r="D65" i="13"/>
  <c r="A81" i="19"/>
  <c r="A66" i="13"/>
  <c r="D66" i="13"/>
  <c r="A82" i="19"/>
  <c r="A67" i="13"/>
  <c r="D67" i="13"/>
  <c r="A83" i="19"/>
  <c r="A68" i="13"/>
  <c r="D68" i="13"/>
  <c r="A84" i="19"/>
  <c r="A69" i="13"/>
  <c r="D69" i="13"/>
  <c r="A85" i="19"/>
  <c r="A70" i="13"/>
  <c r="D70" i="13"/>
  <c r="A86" i="19"/>
  <c r="A71" i="13"/>
  <c r="D71" i="13"/>
  <c r="A87" i="19"/>
  <c r="A72" i="13"/>
  <c r="D72" i="13"/>
  <c r="A88" i="19"/>
  <c r="A73" i="13"/>
  <c r="D73" i="13"/>
  <c r="A89" i="19"/>
  <c r="A74" i="13"/>
  <c r="D74" i="13"/>
  <c r="D75" i="13"/>
  <c r="E75" i="13"/>
  <c r="A75" i="13"/>
  <c r="E74" i="13"/>
  <c r="E73" i="13"/>
  <c r="E72" i="13"/>
  <c r="E71" i="13"/>
  <c r="E70" i="13"/>
  <c r="E69" i="13"/>
  <c r="E68" i="13"/>
  <c r="E67" i="13"/>
  <c r="E66" i="13"/>
  <c r="E65" i="13"/>
  <c r="E64" i="13"/>
  <c r="A63" i="13"/>
  <c r="A74" i="19"/>
  <c r="A59" i="13"/>
  <c r="D59" i="13"/>
  <c r="E59" i="13"/>
  <c r="A65" i="19"/>
  <c r="A50" i="13"/>
  <c r="D50" i="13"/>
  <c r="A66" i="19"/>
  <c r="A51" i="13"/>
  <c r="D51" i="13"/>
  <c r="A67" i="19"/>
  <c r="A52" i="13"/>
  <c r="D52" i="13"/>
  <c r="A68" i="19"/>
  <c r="A53" i="13"/>
  <c r="D53" i="13"/>
  <c r="A69" i="19"/>
  <c r="A54" i="13"/>
  <c r="D54" i="13"/>
  <c r="A70" i="19"/>
  <c r="A55" i="13"/>
  <c r="D55" i="13"/>
  <c r="A71" i="19"/>
  <c r="A56" i="13"/>
  <c r="D56" i="13"/>
  <c r="A72" i="19"/>
  <c r="A57" i="13"/>
  <c r="D57" i="13"/>
  <c r="A73" i="19"/>
  <c r="A58" i="13"/>
  <c r="D58" i="13"/>
  <c r="A75" i="19"/>
  <c r="A60" i="13"/>
  <c r="D60" i="13"/>
  <c r="D61" i="13"/>
  <c r="E61" i="13"/>
  <c r="F61" i="13"/>
  <c r="D68" i="24"/>
  <c r="D69" i="24"/>
  <c r="D70" i="24"/>
  <c r="D71" i="24"/>
  <c r="D72" i="24"/>
  <c r="D73" i="24"/>
  <c r="D74" i="24"/>
  <c r="D75" i="24"/>
  <c r="D76" i="24"/>
  <c r="D77" i="24"/>
  <c r="D78" i="24"/>
  <c r="D79" i="24"/>
  <c r="D80" i="24"/>
  <c r="D81" i="24"/>
  <c r="D82" i="24"/>
  <c r="D83" i="24"/>
  <c r="D84" i="24"/>
  <c r="D85" i="24"/>
  <c r="D86" i="24"/>
  <c r="D87" i="24"/>
  <c r="D88" i="24"/>
  <c r="E64" i="24"/>
  <c r="D64" i="24"/>
  <c r="D100" i="24"/>
  <c r="D120" i="19"/>
  <c r="B116" i="19"/>
  <c r="B117" i="19"/>
  <c r="B119" i="19"/>
  <c r="D101" i="24"/>
  <c r="D102" i="24"/>
  <c r="F120" i="19"/>
  <c r="D107" i="24"/>
  <c r="D108" i="24"/>
  <c r="D115" i="24"/>
  <c r="C61" i="13"/>
  <c r="A61" i="13"/>
  <c r="E60" i="13"/>
  <c r="F60" i="13"/>
  <c r="C60" i="13"/>
  <c r="F59" i="13"/>
  <c r="C59" i="13"/>
  <c r="E58" i="13"/>
  <c r="F58" i="13"/>
  <c r="C58" i="13"/>
  <c r="E57" i="13"/>
  <c r="F57" i="13"/>
  <c r="C57" i="13"/>
  <c r="E56" i="13"/>
  <c r="F56" i="13"/>
  <c r="C56" i="13"/>
  <c r="E55" i="13"/>
  <c r="F55" i="13"/>
  <c r="C55" i="13"/>
  <c r="E54" i="13"/>
  <c r="F54" i="13"/>
  <c r="C54" i="13"/>
  <c r="E53" i="13"/>
  <c r="F53" i="13"/>
  <c r="C53" i="13"/>
  <c r="E52" i="13"/>
  <c r="F52" i="13"/>
  <c r="C52" i="13"/>
  <c r="E51" i="13"/>
  <c r="F51" i="13"/>
  <c r="C51" i="13"/>
  <c r="E50" i="13"/>
  <c r="F50" i="13"/>
  <c r="C50" i="13"/>
  <c r="A49" i="13"/>
  <c r="H88" i="24"/>
  <c r="D46" i="13"/>
  <c r="E46" i="13"/>
  <c r="C46" i="13"/>
  <c r="A46" i="13"/>
  <c r="C97" i="24"/>
  <c r="D45" i="13"/>
  <c r="E45" i="13"/>
  <c r="B97" i="24"/>
  <c r="C45" i="13"/>
  <c r="A45" i="13"/>
  <c r="J64" i="24"/>
  <c r="D44" i="13"/>
  <c r="E44" i="13"/>
  <c r="C44" i="13"/>
  <c r="A44" i="13"/>
  <c r="I64" i="24"/>
  <c r="D43" i="13"/>
  <c r="E43" i="13"/>
  <c r="C43" i="13"/>
  <c r="A43" i="13"/>
  <c r="H64" i="24"/>
  <c r="D42" i="13"/>
  <c r="E42" i="13"/>
  <c r="C64" i="24"/>
  <c r="C42" i="13"/>
  <c r="A42" i="13"/>
  <c r="G64" i="24"/>
  <c r="D41" i="13"/>
  <c r="E41" i="13"/>
  <c r="B64" i="24"/>
  <c r="C41" i="13"/>
  <c r="A41" i="13"/>
  <c r="A40" i="13"/>
  <c r="G94" i="23"/>
  <c r="G95" i="23"/>
  <c r="G96" i="23"/>
  <c r="G97" i="23"/>
  <c r="G98" i="23"/>
  <c r="G99" i="23"/>
  <c r="G100" i="23"/>
  <c r="G101" i="23"/>
  <c r="G102" i="23"/>
  <c r="G103" i="23"/>
  <c r="G104" i="23"/>
  <c r="G105" i="23"/>
  <c r="G106" i="23"/>
  <c r="G107" i="23"/>
  <c r="G108" i="23"/>
  <c r="G109" i="23"/>
  <c r="G110" i="23"/>
  <c r="G111" i="23"/>
  <c r="G112" i="23"/>
  <c r="G113" i="23"/>
  <c r="G114" i="23"/>
  <c r="G115" i="23"/>
  <c r="G116" i="23"/>
  <c r="G117" i="23"/>
  <c r="G118" i="23"/>
  <c r="G119" i="23"/>
  <c r="G120" i="23"/>
  <c r="G121" i="23"/>
  <c r="G122" i="23"/>
  <c r="G123" i="23"/>
  <c r="G124" i="23"/>
  <c r="G125" i="23"/>
  <c r="G126" i="23"/>
  <c r="G127" i="23"/>
  <c r="G128" i="23"/>
  <c r="G129" i="23"/>
  <c r="G130" i="23"/>
  <c r="G131" i="23"/>
  <c r="G132" i="23"/>
  <c r="G133" i="23"/>
  <c r="G134" i="23"/>
  <c r="G135" i="23"/>
  <c r="E94" i="23"/>
  <c r="E95" i="23"/>
  <c r="E96" i="23"/>
  <c r="E97" i="23"/>
  <c r="E98" i="23"/>
  <c r="E99" i="23"/>
  <c r="E100" i="23"/>
  <c r="E101" i="23"/>
  <c r="E102" i="23"/>
  <c r="E103" i="23"/>
  <c r="E104" i="23"/>
  <c r="E105" i="23"/>
  <c r="E106" i="23"/>
  <c r="E107" i="23"/>
  <c r="E108" i="23"/>
  <c r="E109" i="23"/>
  <c r="E110" i="23"/>
  <c r="E111" i="23"/>
  <c r="E112" i="23"/>
  <c r="E113" i="23"/>
  <c r="E114" i="23"/>
  <c r="E115" i="23"/>
  <c r="E116" i="23"/>
  <c r="E117" i="23"/>
  <c r="E118" i="23"/>
  <c r="E119" i="23"/>
  <c r="E120" i="23"/>
  <c r="E121" i="23"/>
  <c r="E122" i="23"/>
  <c r="E123" i="23"/>
  <c r="E124" i="23"/>
  <c r="E125" i="23"/>
  <c r="E126" i="23"/>
  <c r="E127" i="23"/>
  <c r="E128" i="23"/>
  <c r="E129" i="23"/>
  <c r="E130" i="23"/>
  <c r="E131" i="23"/>
  <c r="E132" i="23"/>
  <c r="E133" i="23"/>
  <c r="E134" i="23"/>
  <c r="E135" i="23"/>
  <c r="F81" i="23"/>
  <c r="F82" i="23"/>
  <c r="F83" i="23"/>
  <c r="F84" i="23"/>
  <c r="F85" i="23"/>
  <c r="F86" i="23"/>
  <c r="F87" i="23"/>
  <c r="F88" i="23"/>
  <c r="F89" i="23"/>
  <c r="F90" i="23"/>
  <c r="D81" i="23"/>
  <c r="D82" i="23"/>
  <c r="D83" i="23"/>
  <c r="D84" i="23"/>
  <c r="D85" i="23"/>
  <c r="D86" i="23"/>
  <c r="D87" i="23"/>
  <c r="D88" i="23"/>
  <c r="D89" i="23"/>
  <c r="D90" i="23"/>
  <c r="C76" i="23"/>
  <c r="D76" i="23"/>
  <c r="E76" i="23"/>
  <c r="F76" i="23"/>
  <c r="G76" i="23"/>
  <c r="H76" i="23"/>
  <c r="I76" i="23"/>
  <c r="J76" i="23"/>
  <c r="K76" i="23"/>
  <c r="L76" i="23"/>
  <c r="C77" i="23"/>
  <c r="D77" i="23"/>
  <c r="E77" i="23"/>
  <c r="F77" i="23"/>
  <c r="G77" i="23"/>
  <c r="H77" i="23"/>
  <c r="I77" i="23"/>
  <c r="J77" i="23"/>
  <c r="K77" i="23"/>
  <c r="L77" i="23"/>
  <c r="M77" i="23"/>
  <c r="M76" i="23"/>
  <c r="M75" i="23"/>
  <c r="B75" i="23"/>
  <c r="M74" i="23"/>
  <c r="B74" i="23"/>
  <c r="M73" i="23"/>
  <c r="B73" i="23"/>
  <c r="M72" i="23"/>
  <c r="B72" i="23"/>
  <c r="M71" i="23"/>
  <c r="B71" i="23"/>
  <c r="M70" i="23"/>
  <c r="B70" i="23"/>
  <c r="M69" i="23"/>
  <c r="B69" i="23"/>
  <c r="M68" i="23"/>
  <c r="B68" i="23"/>
  <c r="M67" i="23"/>
  <c r="B67" i="23"/>
  <c r="M66" i="23"/>
  <c r="B66" i="23"/>
  <c r="M65" i="23"/>
  <c r="B65" i="23"/>
  <c r="M64" i="23"/>
  <c r="B64" i="23"/>
  <c r="M63" i="23"/>
  <c r="B63" i="23"/>
  <c r="M62" i="23"/>
  <c r="B62" i="23"/>
  <c r="M61" i="23"/>
  <c r="B61" i="23"/>
  <c r="M60" i="23"/>
  <c r="B60" i="23"/>
  <c r="M59" i="23"/>
  <c r="B59" i="23"/>
  <c r="M58" i="23"/>
  <c r="B58" i="23"/>
  <c r="M57" i="23"/>
  <c r="B57" i="23"/>
  <c r="M56" i="23"/>
  <c r="B56" i="23"/>
  <c r="M54" i="23"/>
  <c r="B54" i="23"/>
  <c r="M53" i="23"/>
  <c r="B53" i="23"/>
  <c r="M52" i="23"/>
  <c r="B52" i="23"/>
  <c r="M51" i="23"/>
  <c r="B51" i="23"/>
  <c r="M50" i="23"/>
  <c r="B50" i="23"/>
  <c r="M49" i="23"/>
  <c r="B49" i="23"/>
  <c r="M48" i="23"/>
  <c r="B48" i="23"/>
  <c r="M47" i="23"/>
  <c r="B47" i="23"/>
  <c r="M46" i="23"/>
  <c r="B46" i="23"/>
  <c r="M45" i="23"/>
  <c r="B45" i="23"/>
  <c r="B4" i="27"/>
  <c r="A89" i="27"/>
  <c r="D89" i="27"/>
  <c r="B5" i="27"/>
  <c r="A90" i="27"/>
  <c r="D90" i="27"/>
  <c r="B6" i="27"/>
  <c r="A91" i="27"/>
  <c r="D91" i="27"/>
  <c r="B7" i="27"/>
  <c r="A92" i="27"/>
  <c r="D92" i="27"/>
  <c r="B8" i="27"/>
  <c r="A93" i="27"/>
  <c r="D93" i="27"/>
  <c r="B9" i="27"/>
  <c r="A94" i="27"/>
  <c r="D94" i="27"/>
  <c r="B10" i="27"/>
  <c r="A95" i="27"/>
  <c r="D95" i="27"/>
  <c r="B11" i="27"/>
  <c r="A96" i="27"/>
  <c r="D96" i="27"/>
  <c r="B12" i="27"/>
  <c r="A97" i="27"/>
  <c r="D97" i="27"/>
  <c r="B13" i="27"/>
  <c r="A98" i="27"/>
  <c r="D98" i="27"/>
  <c r="B14" i="27"/>
  <c r="A99" i="27"/>
  <c r="D99" i="27"/>
  <c r="D100" i="27"/>
  <c r="E100" i="27"/>
  <c r="F100" i="27"/>
  <c r="E99" i="27"/>
  <c r="F99" i="27"/>
  <c r="E98" i="27"/>
  <c r="F98" i="27"/>
  <c r="E97" i="27"/>
  <c r="F97" i="27"/>
  <c r="E96" i="27"/>
  <c r="F96" i="27"/>
  <c r="E95" i="27"/>
  <c r="F95" i="27"/>
  <c r="E94" i="27"/>
  <c r="F94" i="27"/>
  <c r="E93" i="27"/>
  <c r="F93" i="27"/>
  <c r="E92" i="27"/>
  <c r="F92" i="27"/>
  <c r="E91" i="27"/>
  <c r="F91" i="27"/>
  <c r="E90" i="27"/>
  <c r="F90" i="27"/>
  <c r="E89" i="27"/>
  <c r="F89" i="27"/>
  <c r="A75" i="27"/>
  <c r="D75" i="27"/>
  <c r="A76" i="27"/>
  <c r="D76" i="27"/>
  <c r="A77" i="27"/>
  <c r="D77" i="27"/>
  <c r="A78" i="27"/>
  <c r="D78" i="27"/>
  <c r="A79" i="27"/>
  <c r="D79" i="27"/>
  <c r="A80" i="27"/>
  <c r="D80" i="27"/>
  <c r="A81" i="27"/>
  <c r="D81" i="27"/>
  <c r="A82" i="27"/>
  <c r="D82" i="27"/>
  <c r="A83" i="27"/>
  <c r="D83" i="27"/>
  <c r="A84" i="27"/>
  <c r="D84" i="27"/>
  <c r="A85" i="27"/>
  <c r="D85" i="27"/>
  <c r="D86" i="27"/>
  <c r="E86" i="27"/>
  <c r="F86" i="27"/>
  <c r="E85" i="27"/>
  <c r="F85" i="27"/>
  <c r="E84" i="27"/>
  <c r="F84" i="27"/>
  <c r="E83" i="27"/>
  <c r="F83" i="27"/>
  <c r="E82" i="27"/>
  <c r="F82" i="27"/>
  <c r="E81" i="27"/>
  <c r="F81" i="27"/>
  <c r="E80" i="27"/>
  <c r="F80" i="27"/>
  <c r="E79" i="27"/>
  <c r="F79" i="27"/>
  <c r="E78" i="27"/>
  <c r="F78" i="27"/>
  <c r="E77" i="27"/>
  <c r="F77" i="27"/>
  <c r="E76" i="27"/>
  <c r="F76" i="27"/>
  <c r="E75" i="27"/>
  <c r="F75" i="27"/>
  <c r="A61" i="27"/>
  <c r="D61" i="27"/>
  <c r="A62" i="27"/>
  <c r="D62" i="27"/>
  <c r="A63" i="27"/>
  <c r="D63" i="27"/>
  <c r="A64" i="27"/>
  <c r="D64" i="27"/>
  <c r="A65" i="27"/>
  <c r="D65" i="27"/>
  <c r="A66" i="27"/>
  <c r="D66" i="27"/>
  <c r="A67" i="27"/>
  <c r="D67" i="27"/>
  <c r="A68" i="27"/>
  <c r="D68" i="27"/>
  <c r="A69" i="27"/>
  <c r="D69" i="27"/>
  <c r="A70" i="27"/>
  <c r="D70" i="27"/>
  <c r="A71" i="27"/>
  <c r="D71" i="27"/>
  <c r="D72" i="27"/>
  <c r="E72" i="27"/>
  <c r="F72" i="27"/>
  <c r="E71" i="27"/>
  <c r="F71" i="27"/>
  <c r="F1" i="27"/>
  <c r="C71" i="27"/>
  <c r="E70" i="27"/>
  <c r="F70" i="27"/>
  <c r="C70" i="27"/>
  <c r="E69" i="27"/>
  <c r="F69" i="27"/>
  <c r="C69" i="27"/>
  <c r="E68" i="27"/>
  <c r="F68" i="27"/>
  <c r="C68" i="27"/>
  <c r="E67" i="27"/>
  <c r="F67" i="27"/>
  <c r="C67" i="27"/>
  <c r="E66" i="27"/>
  <c r="F66" i="27"/>
  <c r="C66" i="27"/>
  <c r="E65" i="27"/>
  <c r="F65" i="27"/>
  <c r="C65" i="27"/>
  <c r="E64" i="27"/>
  <c r="F64" i="27"/>
  <c r="C64" i="27"/>
  <c r="E63" i="27"/>
  <c r="F63" i="27"/>
  <c r="C63" i="27"/>
  <c r="E62" i="27"/>
  <c r="F62" i="27"/>
  <c r="C62" i="27"/>
  <c r="E61" i="27"/>
  <c r="F61" i="27"/>
  <c r="C61" i="27"/>
  <c r="E58" i="27"/>
  <c r="A58" i="27"/>
  <c r="E57" i="27"/>
  <c r="A57" i="27"/>
  <c r="E56" i="27"/>
  <c r="A56" i="27"/>
  <c r="E53" i="27"/>
  <c r="A53" i="27"/>
  <c r="E52" i="27"/>
  <c r="A52" i="27"/>
  <c r="E51" i="27"/>
  <c r="A51" i="27"/>
  <c r="E50" i="27"/>
  <c r="A50" i="27"/>
  <c r="E49" i="27"/>
  <c r="A49" i="27"/>
  <c r="E48" i="27"/>
  <c r="A48" i="27"/>
  <c r="F44" i="27"/>
  <c r="E44" i="27"/>
  <c r="D44" i="27"/>
  <c r="C44" i="27"/>
  <c r="B44" i="27"/>
  <c r="A44" i="27"/>
  <c r="F43" i="27"/>
  <c r="E43" i="27"/>
  <c r="D43" i="27"/>
  <c r="C43" i="27"/>
  <c r="B43" i="27"/>
  <c r="A43" i="27"/>
  <c r="F42" i="27"/>
  <c r="E42" i="27"/>
  <c r="D42" i="27"/>
  <c r="C42" i="27"/>
  <c r="B42" i="27"/>
  <c r="A42" i="27"/>
  <c r="F41" i="27"/>
  <c r="E41" i="27"/>
  <c r="D41" i="27"/>
  <c r="C41" i="27"/>
  <c r="B41" i="27"/>
  <c r="A41" i="27"/>
  <c r="F40" i="27"/>
  <c r="E40" i="27"/>
  <c r="D40" i="27"/>
  <c r="C40" i="27"/>
  <c r="B40" i="27"/>
  <c r="A40" i="27"/>
  <c r="F39" i="27"/>
  <c r="E39" i="27"/>
  <c r="D39" i="27"/>
  <c r="C39" i="27"/>
  <c r="B39" i="27"/>
  <c r="A39" i="27"/>
  <c r="F38" i="27"/>
  <c r="E38" i="27"/>
  <c r="D38" i="27"/>
  <c r="C38" i="27"/>
  <c r="B38" i="27"/>
  <c r="A38" i="27"/>
  <c r="F37" i="27"/>
  <c r="E37" i="27"/>
  <c r="D37" i="27"/>
  <c r="C37" i="27"/>
  <c r="B37" i="27"/>
  <c r="A37" i="27"/>
  <c r="F36" i="27"/>
  <c r="E36" i="27"/>
  <c r="D36" i="27"/>
  <c r="C36" i="27"/>
  <c r="B36" i="27"/>
  <c r="A36" i="27"/>
  <c r="F35" i="27"/>
  <c r="E35" i="27"/>
  <c r="D35" i="27"/>
  <c r="C35" i="27"/>
  <c r="B35" i="27"/>
  <c r="A35" i="27"/>
  <c r="F34" i="27"/>
  <c r="E34" i="27"/>
  <c r="D34" i="27"/>
  <c r="C34" i="27"/>
  <c r="B34" i="27"/>
  <c r="A34" i="27"/>
  <c r="F33" i="27"/>
  <c r="E33" i="27"/>
  <c r="D33" i="27"/>
  <c r="C33" i="27"/>
  <c r="B33" i="27"/>
  <c r="A33" i="27"/>
  <c r="F32" i="27"/>
  <c r="E32" i="27"/>
  <c r="D32" i="27"/>
  <c r="C32" i="27"/>
  <c r="B32" i="27"/>
  <c r="A32" i="27"/>
  <c r="F31" i="27"/>
  <c r="E31" i="27"/>
  <c r="D31" i="27"/>
  <c r="C31" i="27"/>
  <c r="B31" i="27"/>
  <c r="A31" i="27"/>
  <c r="F30" i="27"/>
  <c r="E30" i="27"/>
  <c r="D30" i="27"/>
  <c r="C30" i="27"/>
  <c r="B30" i="27"/>
  <c r="A30" i="27"/>
  <c r="F29" i="27"/>
  <c r="E29" i="27"/>
  <c r="D29" i="27"/>
  <c r="C29" i="27"/>
  <c r="B29" i="27"/>
  <c r="A29" i="27"/>
  <c r="F28" i="27"/>
  <c r="E28" i="27"/>
  <c r="D28" i="27"/>
  <c r="C28" i="27"/>
  <c r="B28" i="27"/>
  <c r="A28" i="27"/>
  <c r="F27" i="27"/>
  <c r="E27" i="27"/>
  <c r="D27" i="27"/>
  <c r="C27" i="27"/>
  <c r="B27" i="27"/>
  <c r="A27" i="27"/>
  <c r="F26" i="27"/>
  <c r="E26" i="27"/>
  <c r="D26" i="27"/>
  <c r="C26" i="27"/>
  <c r="B26" i="27"/>
  <c r="A26" i="27"/>
  <c r="F25" i="27"/>
  <c r="E25" i="27"/>
  <c r="D25" i="27"/>
  <c r="C25" i="27"/>
  <c r="B25" i="27"/>
  <c r="A25" i="27"/>
  <c r="F24" i="27"/>
  <c r="E24" i="27"/>
  <c r="D24" i="27"/>
  <c r="C24" i="27"/>
  <c r="B24" i="27"/>
  <c r="A24" i="27"/>
  <c r="F23" i="27"/>
  <c r="E23" i="27"/>
  <c r="D23" i="27"/>
  <c r="C23" i="27"/>
  <c r="B23" i="27"/>
  <c r="A23" i="27"/>
  <c r="F22" i="27"/>
  <c r="E22" i="27"/>
  <c r="D22" i="27"/>
  <c r="C22" i="27"/>
  <c r="B22" i="27"/>
  <c r="A22" i="27"/>
  <c r="F21" i="27"/>
  <c r="E21" i="27"/>
  <c r="D21" i="27"/>
  <c r="C21" i="27"/>
  <c r="B21" i="27"/>
  <c r="A21" i="27"/>
  <c r="F20" i="27"/>
  <c r="E20" i="27"/>
  <c r="D20" i="27"/>
  <c r="C20" i="27"/>
  <c r="B20" i="27"/>
  <c r="A20" i="27"/>
  <c r="F19" i="27"/>
  <c r="E19" i="27"/>
  <c r="D19" i="27"/>
  <c r="C19" i="27"/>
  <c r="B19" i="27"/>
  <c r="A19" i="27"/>
  <c r="F18" i="27"/>
  <c r="E18" i="27"/>
  <c r="D18" i="27"/>
  <c r="C18" i="27"/>
  <c r="B18" i="27"/>
  <c r="A18" i="27"/>
  <c r="F17" i="27"/>
  <c r="E17" i="27"/>
  <c r="D17" i="27"/>
  <c r="C17" i="27"/>
  <c r="B17" i="27"/>
  <c r="A17" i="27"/>
  <c r="F16" i="27"/>
  <c r="E16" i="27"/>
  <c r="D16" i="27"/>
  <c r="C16" i="27"/>
  <c r="B16" i="27"/>
  <c r="A16" i="27"/>
  <c r="F15" i="27"/>
  <c r="E15" i="27"/>
  <c r="D15" i="27"/>
  <c r="C15" i="27"/>
  <c r="B15" i="27"/>
  <c r="A15" i="27"/>
  <c r="F14" i="27"/>
  <c r="E14" i="27"/>
  <c r="D14" i="27"/>
  <c r="C14" i="27"/>
  <c r="A14" i="27"/>
  <c r="F13" i="27"/>
  <c r="E13" i="27"/>
  <c r="D13" i="27"/>
  <c r="C13" i="27"/>
  <c r="A13" i="27"/>
  <c r="F12" i="27"/>
  <c r="E12" i="27"/>
  <c r="D12" i="27"/>
  <c r="C12" i="27"/>
  <c r="A12" i="27"/>
  <c r="F11" i="27"/>
  <c r="E11" i="27"/>
  <c r="D11" i="27"/>
  <c r="C11" i="27"/>
  <c r="A11" i="27"/>
  <c r="F10" i="27"/>
  <c r="E10" i="27"/>
  <c r="D10" i="27"/>
  <c r="C10" i="27"/>
  <c r="A10" i="27"/>
  <c r="F9" i="27"/>
  <c r="E9" i="27"/>
  <c r="D9" i="27"/>
  <c r="C9" i="27"/>
  <c r="A9" i="27"/>
  <c r="F8" i="27"/>
  <c r="E8" i="27"/>
  <c r="D8" i="27"/>
  <c r="C8" i="27"/>
  <c r="A8" i="27"/>
  <c r="F7" i="27"/>
  <c r="E7" i="27"/>
  <c r="D7" i="27"/>
  <c r="C7" i="27"/>
  <c r="A7" i="27"/>
  <c r="F6" i="27"/>
  <c r="E6" i="27"/>
  <c r="D6" i="27"/>
  <c r="C6" i="27"/>
  <c r="A6" i="27"/>
  <c r="F5" i="27"/>
  <c r="E5" i="27"/>
  <c r="D5" i="27"/>
  <c r="C5" i="27"/>
  <c r="A5" i="27"/>
  <c r="F4" i="27"/>
  <c r="E4" i="27"/>
  <c r="D4" i="27"/>
  <c r="C4" i="27"/>
  <c r="A4" i="27"/>
  <c r="F3" i="27"/>
  <c r="E3" i="27"/>
  <c r="D3" i="27"/>
  <c r="C3" i="27"/>
  <c r="B3" i="27"/>
  <c r="A3" i="27"/>
  <c r="F2" i="27"/>
  <c r="E2" i="27"/>
  <c r="D2" i="27"/>
  <c r="C2" i="27"/>
  <c r="B2" i="27"/>
  <c r="A2" i="27"/>
  <c r="E1" i="27"/>
  <c r="D1" i="27"/>
  <c r="C1" i="27"/>
  <c r="B1" i="27"/>
  <c r="A1" i="27"/>
  <c r="D114" i="24"/>
  <c r="D111" i="24"/>
  <c r="D103" i="24"/>
  <c r="E111" i="24"/>
  <c r="H116" i="19"/>
  <c r="H117" i="19"/>
  <c r="H118" i="19"/>
  <c r="H119" i="19"/>
  <c r="D110" i="24"/>
  <c r="D109" i="24"/>
  <c r="B123" i="19"/>
  <c r="D106" i="24"/>
  <c r="E103" i="24"/>
  <c r="I88" i="24"/>
  <c r="E88" i="24"/>
  <c r="A60" i="22"/>
  <c r="A77" i="22"/>
  <c r="A94" i="22"/>
  <c r="A111" i="22"/>
  <c r="A128" i="22"/>
  <c r="A145" i="22"/>
  <c r="A162" i="22"/>
  <c r="A179" i="22"/>
  <c r="A196" i="22"/>
  <c r="A213" i="22"/>
  <c r="A230" i="22"/>
  <c r="A247" i="22"/>
  <c r="A264" i="22"/>
  <c r="A281" i="22"/>
  <c r="C281" i="22"/>
  <c r="C264" i="22"/>
  <c r="C247" i="22"/>
  <c r="C230" i="22"/>
  <c r="C213" i="22"/>
  <c r="B15" i="29"/>
  <c r="B14" i="29"/>
  <c r="B13" i="29"/>
  <c r="B12" i="29"/>
  <c r="B11" i="29"/>
  <c r="B10" i="29"/>
  <c r="B9" i="29"/>
  <c r="B8" i="29"/>
  <c r="B7" i="29"/>
  <c r="A48" i="16"/>
  <c r="A47" i="16"/>
  <c r="A46" i="16"/>
  <c r="F42" i="16"/>
  <c r="E42" i="16"/>
  <c r="D42" i="16"/>
  <c r="C42" i="16"/>
  <c r="B42" i="16"/>
  <c r="A42" i="16"/>
  <c r="F41" i="16"/>
  <c r="E41" i="16"/>
  <c r="D41" i="16"/>
  <c r="C41" i="16"/>
  <c r="B41" i="16"/>
  <c r="A41" i="16"/>
  <c r="F40" i="16"/>
  <c r="E40" i="16"/>
  <c r="D40" i="16"/>
  <c r="C40" i="16"/>
  <c r="B40" i="16"/>
  <c r="A40" i="16"/>
  <c r="F39" i="16"/>
  <c r="E39" i="16"/>
  <c r="D39" i="16"/>
  <c r="C39" i="16"/>
  <c r="B39" i="16"/>
  <c r="A39" i="16"/>
  <c r="F38" i="16"/>
  <c r="E38" i="16"/>
  <c r="D38" i="16"/>
  <c r="C38" i="16"/>
  <c r="B38" i="16"/>
  <c r="A38" i="16"/>
  <c r="F37" i="16"/>
  <c r="E37" i="16"/>
  <c r="D37" i="16"/>
  <c r="C37" i="16"/>
  <c r="B37" i="16"/>
  <c r="A37" i="16"/>
  <c r="F36" i="16"/>
  <c r="E36" i="16"/>
  <c r="D36" i="16"/>
  <c r="C36" i="16"/>
  <c r="B36" i="16"/>
  <c r="A36" i="16"/>
  <c r="F35" i="16"/>
  <c r="E35" i="16"/>
  <c r="D35" i="16"/>
  <c r="C35" i="16"/>
  <c r="B35" i="16"/>
  <c r="A35" i="16"/>
  <c r="F34" i="16"/>
  <c r="E34" i="16"/>
  <c r="D34" i="16"/>
  <c r="C34" i="16"/>
  <c r="B34" i="16"/>
  <c r="A34" i="16"/>
  <c r="F33" i="16"/>
  <c r="E33" i="16"/>
  <c r="D33" i="16"/>
  <c r="C33" i="16"/>
  <c r="B33" i="16"/>
  <c r="A33" i="16"/>
  <c r="F32" i="16"/>
  <c r="E32" i="16"/>
  <c r="D32" i="16"/>
  <c r="C32" i="16"/>
  <c r="B32" i="16"/>
  <c r="A32" i="16"/>
  <c r="F31" i="16"/>
  <c r="E31" i="16"/>
  <c r="D31" i="16"/>
  <c r="C31" i="16"/>
  <c r="B31" i="16"/>
  <c r="A31" i="16"/>
  <c r="F30" i="16"/>
  <c r="E30" i="16"/>
  <c r="D30" i="16"/>
  <c r="C30" i="16"/>
  <c r="B30" i="16"/>
  <c r="A30" i="16"/>
  <c r="F29" i="16"/>
  <c r="E29" i="16"/>
  <c r="D29" i="16"/>
  <c r="C29" i="16"/>
  <c r="B29" i="16"/>
  <c r="A29" i="16"/>
  <c r="F28" i="16"/>
  <c r="E28" i="16"/>
  <c r="D28" i="16"/>
  <c r="C28" i="16"/>
  <c r="B28" i="16"/>
  <c r="A28" i="16"/>
  <c r="F27" i="16"/>
  <c r="E27" i="16"/>
  <c r="D27" i="16"/>
  <c r="C27" i="16"/>
  <c r="B27" i="16"/>
  <c r="A27" i="16"/>
  <c r="F26" i="16"/>
  <c r="E26" i="16"/>
  <c r="D26" i="16"/>
  <c r="C26" i="16"/>
  <c r="B26" i="16"/>
  <c r="A26" i="16"/>
  <c r="F25" i="16"/>
  <c r="E25" i="16"/>
  <c r="D25" i="16"/>
  <c r="C25" i="16"/>
  <c r="B25" i="16"/>
  <c r="A25" i="16"/>
  <c r="F24" i="16"/>
  <c r="E24" i="16"/>
  <c r="D24" i="16"/>
  <c r="C24" i="16"/>
  <c r="B24" i="16"/>
  <c r="A24" i="16"/>
  <c r="F23" i="16"/>
  <c r="E23" i="16"/>
  <c r="D23" i="16"/>
  <c r="C23" i="16"/>
  <c r="B23" i="16"/>
  <c r="A23" i="16"/>
  <c r="F22" i="16"/>
  <c r="E22" i="16"/>
  <c r="D22" i="16"/>
  <c r="C22" i="16"/>
  <c r="B22" i="16"/>
  <c r="A22" i="16"/>
  <c r="F21" i="16"/>
  <c r="E21" i="16"/>
  <c r="D21" i="16"/>
  <c r="C21" i="16"/>
  <c r="B21" i="16"/>
  <c r="A21" i="16"/>
  <c r="F20" i="16"/>
  <c r="E20" i="16"/>
  <c r="D20" i="16"/>
  <c r="C20" i="16"/>
  <c r="B20" i="16"/>
  <c r="A20" i="16"/>
  <c r="F19" i="16"/>
  <c r="E19" i="16"/>
  <c r="D19" i="16"/>
  <c r="C19" i="16"/>
  <c r="B19" i="16"/>
  <c r="A19" i="16"/>
  <c r="F18" i="16"/>
  <c r="E18" i="16"/>
  <c r="D18" i="16"/>
  <c r="C18" i="16"/>
  <c r="B18" i="16"/>
  <c r="A18" i="16"/>
  <c r="F17" i="16"/>
  <c r="E17" i="16"/>
  <c r="D17" i="16"/>
  <c r="C17" i="16"/>
  <c r="B17" i="16"/>
  <c r="A17" i="16"/>
  <c r="F16" i="16"/>
  <c r="E16" i="16"/>
  <c r="D16" i="16"/>
  <c r="C16" i="16"/>
  <c r="B16" i="16"/>
  <c r="A16" i="16"/>
  <c r="F15" i="16"/>
  <c r="E15" i="16"/>
  <c r="D15" i="16"/>
  <c r="C15" i="16"/>
  <c r="B15" i="16"/>
  <c r="A15" i="16"/>
  <c r="F14" i="16"/>
  <c r="E14" i="16"/>
  <c r="D14" i="16"/>
  <c r="C14" i="16"/>
  <c r="B14" i="16"/>
  <c r="A14" i="16"/>
  <c r="F13" i="16"/>
  <c r="E13" i="16"/>
  <c r="D13" i="16"/>
  <c r="C13" i="16"/>
  <c r="B13" i="16"/>
  <c r="A13" i="16"/>
  <c r="F12" i="16"/>
  <c r="E12" i="16"/>
  <c r="D12" i="16"/>
  <c r="C12" i="16"/>
  <c r="B12" i="16"/>
  <c r="A12" i="16"/>
  <c r="F11" i="16"/>
  <c r="E11" i="16"/>
  <c r="D11" i="16"/>
  <c r="C11" i="16"/>
  <c r="B11" i="16"/>
  <c r="A11" i="16"/>
  <c r="F10" i="16"/>
  <c r="E10" i="16"/>
  <c r="D10" i="16"/>
  <c r="C10" i="16"/>
  <c r="B10" i="16"/>
  <c r="A10" i="16"/>
  <c r="F9" i="16"/>
  <c r="E9" i="16"/>
  <c r="D9" i="16"/>
  <c r="C9" i="16"/>
  <c r="B9" i="16"/>
  <c r="A9" i="16"/>
  <c r="F8" i="16"/>
  <c r="E8" i="16"/>
  <c r="D8" i="16"/>
  <c r="C8" i="16"/>
  <c r="B8" i="16"/>
  <c r="A8" i="16"/>
  <c r="F7" i="16"/>
  <c r="E7" i="16"/>
  <c r="D7" i="16"/>
  <c r="C7" i="16"/>
  <c r="B7" i="16"/>
  <c r="A7" i="16"/>
  <c r="F6" i="16"/>
  <c r="E6" i="16"/>
  <c r="D6" i="16"/>
  <c r="C6" i="16"/>
  <c r="B6" i="16"/>
  <c r="A6" i="16"/>
  <c r="F5" i="16"/>
  <c r="E5" i="16"/>
  <c r="D5" i="16"/>
  <c r="C5" i="16"/>
  <c r="B5" i="16"/>
  <c r="A5" i="16"/>
  <c r="F4" i="16"/>
  <c r="E4" i="16"/>
  <c r="D4" i="16"/>
  <c r="C4" i="16"/>
  <c r="B4" i="16"/>
  <c r="A4" i="16"/>
  <c r="F3" i="16"/>
  <c r="E3" i="16"/>
  <c r="D3" i="16"/>
  <c r="C3" i="16"/>
  <c r="B3" i="16"/>
  <c r="A3" i="16"/>
  <c r="F2" i="16"/>
  <c r="E2" i="16"/>
  <c r="D2" i="16"/>
  <c r="C2" i="16"/>
  <c r="B2" i="16"/>
  <c r="A2" i="16"/>
  <c r="F1" i="16"/>
  <c r="E1" i="16"/>
  <c r="D1" i="16"/>
  <c r="C1" i="16"/>
  <c r="B1" i="16"/>
  <c r="A1" i="16"/>
  <c r="F53" i="21"/>
  <c r="F52" i="21"/>
  <c r="C52" i="21"/>
  <c r="B52" i="21"/>
  <c r="F51" i="21"/>
  <c r="C51" i="21"/>
  <c r="B51" i="21"/>
  <c r="F50" i="21"/>
  <c r="C50" i="21"/>
  <c r="B50" i="21"/>
  <c r="F49" i="21"/>
  <c r="C49" i="21"/>
  <c r="B49" i="21"/>
  <c r="F48" i="21"/>
  <c r="C48" i="21"/>
  <c r="B48" i="21"/>
  <c r="F47" i="21"/>
  <c r="C47" i="21"/>
  <c r="B47" i="21"/>
  <c r="F46" i="21"/>
  <c r="C46" i="21"/>
  <c r="B46" i="21"/>
  <c r="F45" i="21"/>
  <c r="C45" i="21"/>
  <c r="B45" i="21"/>
  <c r="F44" i="21"/>
  <c r="C44" i="21"/>
  <c r="B44" i="21"/>
  <c r="F43" i="21"/>
  <c r="C43" i="21"/>
  <c r="B43" i="21"/>
  <c r="F42" i="21"/>
  <c r="C42" i="21"/>
  <c r="B42" i="21"/>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8" i="19"/>
  <c r="H157" i="19"/>
  <c r="G156" i="19"/>
  <c r="F156" i="19"/>
  <c r="G155" i="19"/>
  <c r="F155" i="19"/>
  <c r="G154" i="19"/>
  <c r="F154" i="19"/>
  <c r="G153" i="19"/>
  <c r="F153" i="19"/>
  <c r="G152" i="19"/>
  <c r="F152" i="19"/>
  <c r="G151" i="19"/>
  <c r="F151" i="19"/>
  <c r="G150" i="19"/>
  <c r="F150" i="19"/>
  <c r="G149" i="19"/>
  <c r="F149" i="19"/>
  <c r="G148" i="19"/>
  <c r="F148" i="19"/>
  <c r="G147" i="19"/>
  <c r="F147" i="19"/>
  <c r="G146" i="19"/>
  <c r="F146" i="19"/>
  <c r="G145" i="19"/>
  <c r="F145" i="19"/>
  <c r="G144" i="19"/>
  <c r="F144" i="19"/>
  <c r="G143" i="19"/>
  <c r="F143" i="19"/>
  <c r="G142" i="19"/>
  <c r="F142" i="19"/>
  <c r="G141" i="19"/>
  <c r="F141" i="19"/>
  <c r="G140" i="19"/>
  <c r="F140" i="19"/>
  <c r="G139" i="19"/>
  <c r="F139" i="19"/>
  <c r="G138" i="19"/>
  <c r="F138" i="19"/>
  <c r="G137" i="19"/>
  <c r="F137" i="19"/>
  <c r="G136" i="19"/>
  <c r="F136" i="19"/>
  <c r="G135" i="19"/>
  <c r="F135" i="19"/>
  <c r="G134" i="19"/>
  <c r="F134" i="19"/>
  <c r="G133" i="19"/>
  <c r="F133" i="19"/>
  <c r="G132" i="19"/>
  <c r="F132" i="19"/>
  <c r="G131" i="19"/>
  <c r="F131" i="19"/>
  <c r="G130" i="19"/>
  <c r="F130" i="19"/>
  <c r="G129" i="19"/>
  <c r="F129" i="19"/>
  <c r="G128" i="19"/>
  <c r="F128" i="19"/>
  <c r="B124" i="19"/>
  <c r="C120" i="19"/>
  <c r="I120" i="19"/>
  <c r="H120" i="19"/>
  <c r="G120" i="19"/>
  <c r="E120" i="19"/>
  <c r="G119" i="19"/>
  <c r="G118" i="19"/>
  <c r="G117" i="19"/>
  <c r="G116" i="19"/>
  <c r="F38" i="19"/>
  <c r="F107" i="19"/>
  <c r="F111" i="19"/>
  <c r="E38" i="19"/>
  <c r="E107" i="19"/>
  <c r="E111" i="19"/>
  <c r="D38" i="19"/>
  <c r="D107" i="19"/>
  <c r="D111" i="19"/>
  <c r="C38" i="19"/>
  <c r="C107" i="19"/>
  <c r="C111" i="19"/>
  <c r="B38" i="19"/>
  <c r="B107" i="19"/>
  <c r="B111" i="19"/>
  <c r="F41" i="19"/>
  <c r="F110" i="19"/>
  <c r="E41" i="19"/>
  <c r="E110" i="19"/>
  <c r="D41" i="19"/>
  <c r="D110" i="19"/>
  <c r="C41" i="19"/>
  <c r="C110" i="19"/>
  <c r="F40" i="19"/>
  <c r="F109" i="19"/>
  <c r="E40" i="19"/>
  <c r="E109" i="19"/>
  <c r="D40" i="19"/>
  <c r="D109" i="19"/>
  <c r="C40" i="19"/>
  <c r="C109" i="19"/>
  <c r="B40" i="19"/>
  <c r="B109" i="19"/>
  <c r="E39" i="19"/>
  <c r="E108" i="19"/>
  <c r="D39" i="19"/>
  <c r="D108" i="19"/>
  <c r="C39" i="19"/>
  <c r="C108" i="19"/>
  <c r="B39" i="19"/>
  <c r="B108" i="19"/>
  <c r="F104" i="19"/>
  <c r="F103" i="19"/>
  <c r="F102" i="19"/>
  <c r="F101" i="19"/>
  <c r="F100" i="19"/>
  <c r="F99" i="19"/>
  <c r="F98" i="19"/>
  <c r="F97" i="19"/>
  <c r="F96" i="19"/>
  <c r="F95" i="19"/>
  <c r="F94" i="19"/>
  <c r="F93" i="19"/>
  <c r="F90" i="19"/>
  <c r="F89" i="19"/>
  <c r="F88" i="19"/>
  <c r="F87" i="19"/>
  <c r="F86" i="19"/>
  <c r="F85" i="19"/>
  <c r="F84" i="19"/>
  <c r="F83" i="19"/>
  <c r="F82" i="19"/>
  <c r="F81" i="19"/>
  <c r="F80" i="19"/>
  <c r="D48" i="19"/>
  <c r="D50" i="19"/>
  <c r="D47" i="19"/>
  <c r="F43" i="19"/>
  <c r="E43" i="19"/>
  <c r="D43" i="19"/>
  <c r="C43" i="19"/>
  <c r="B43" i="19"/>
  <c r="A43" i="19"/>
  <c r="F42" i="19"/>
  <c r="E42" i="19"/>
  <c r="D42" i="19"/>
  <c r="C42" i="19"/>
  <c r="B42" i="19"/>
  <c r="A42" i="19"/>
  <c r="B41" i="19"/>
  <c r="A41" i="19"/>
  <c r="A40" i="19"/>
  <c r="F39"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B18" i="19"/>
  <c r="A18" i="19"/>
  <c r="F17" i="19"/>
  <c r="E17" i="19"/>
  <c r="D17" i="19"/>
  <c r="C17" i="19"/>
  <c r="B17" i="19"/>
  <c r="A17" i="19"/>
  <c r="F16" i="19"/>
  <c r="E16" i="19"/>
  <c r="D16" i="19"/>
  <c r="C16" i="19"/>
  <c r="B16" i="19"/>
  <c r="A16" i="19"/>
  <c r="F15" i="19"/>
  <c r="E15" i="19"/>
  <c r="D15" i="19"/>
  <c r="C15" i="19"/>
  <c r="B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F1" i="19"/>
  <c r="E1" i="19"/>
  <c r="D1" i="19"/>
  <c r="C1" i="19"/>
  <c r="B1" i="19"/>
  <c r="A1" i="19"/>
  <c r="F10" i="1"/>
  <c r="C80" i="1"/>
  <c r="E10" i="1"/>
  <c r="B80" i="1"/>
  <c r="F9" i="1"/>
  <c r="C79" i="1"/>
  <c r="E9" i="1"/>
  <c r="B79" i="1"/>
  <c r="F8" i="1"/>
  <c r="C78" i="1"/>
  <c r="E8" i="1"/>
  <c r="B78" i="1"/>
  <c r="F7" i="1"/>
  <c r="C77" i="1"/>
  <c r="E7" i="1"/>
  <c r="B77" i="1"/>
  <c r="F6" i="1"/>
  <c r="C76" i="1"/>
  <c r="E6" i="1"/>
  <c r="B76" i="1"/>
  <c r="F5" i="1"/>
  <c r="C75" i="1"/>
  <c r="E5" i="1"/>
  <c r="B75" i="1"/>
  <c r="F4" i="1"/>
  <c r="C74" i="1"/>
  <c r="E4" i="1"/>
  <c r="B74" i="1"/>
  <c r="F3" i="1"/>
  <c r="C73" i="1"/>
  <c r="E3" i="1"/>
  <c r="B73" i="1"/>
  <c r="F2" i="1"/>
  <c r="C72" i="1"/>
  <c r="E2" i="1"/>
  <c r="B72" i="1"/>
  <c r="C70" i="1"/>
  <c r="B70" i="1"/>
  <c r="C69" i="1"/>
  <c r="B69" i="1"/>
  <c r="C68" i="1"/>
  <c r="B68" i="1"/>
  <c r="C67" i="1"/>
  <c r="B67" i="1"/>
  <c r="C66" i="1"/>
  <c r="B66" i="1"/>
  <c r="C65" i="1"/>
  <c r="B65" i="1"/>
  <c r="C64" i="1"/>
  <c r="B64" i="1"/>
  <c r="C63" i="1"/>
  <c r="B63" i="1"/>
  <c r="C62" i="1"/>
  <c r="B62" i="1"/>
  <c r="B58" i="1"/>
  <c r="F44" i="1"/>
  <c r="E44" i="1"/>
  <c r="D44" i="1"/>
  <c r="C44" i="1"/>
  <c r="B44" i="1"/>
  <c r="A44" i="1"/>
  <c r="F43" i="1"/>
  <c r="E43" i="1"/>
  <c r="D43" i="1"/>
  <c r="C43" i="1"/>
  <c r="B43" i="1"/>
  <c r="A43" i="1"/>
  <c r="F42" i="1"/>
  <c r="E42" i="1"/>
  <c r="D42" i="1"/>
  <c r="C42" i="1"/>
  <c r="B42" i="1"/>
  <c r="A42" i="1"/>
  <c r="F41" i="1"/>
  <c r="E41" i="1"/>
  <c r="D41" i="1"/>
  <c r="C41" i="1"/>
  <c r="B41" i="1"/>
  <c r="A41" i="1"/>
  <c r="F40" i="1"/>
  <c r="E40" i="1"/>
  <c r="D40" i="1"/>
  <c r="C40" i="1"/>
  <c r="B40" i="1"/>
  <c r="A40" i="1"/>
  <c r="F39" i="1"/>
  <c r="E39" i="1"/>
  <c r="D39" i="1"/>
  <c r="C39" i="1"/>
  <c r="B39" i="1"/>
  <c r="A39" i="1"/>
  <c r="F38" i="1"/>
  <c r="E38" i="1"/>
  <c r="D38" i="1"/>
  <c r="C38" i="1"/>
  <c r="B38" i="1"/>
  <c r="A38" i="1"/>
  <c r="F37" i="1"/>
  <c r="E37" i="1"/>
  <c r="D37" i="1"/>
  <c r="C37" i="1"/>
  <c r="B37" i="1"/>
  <c r="A37" i="1"/>
  <c r="F36" i="1"/>
  <c r="E36" i="1"/>
  <c r="D36" i="1"/>
  <c r="C36" i="1"/>
  <c r="B36" i="1"/>
  <c r="A36" i="1"/>
  <c r="F35" i="1"/>
  <c r="E35" i="1"/>
  <c r="D35" i="1"/>
  <c r="C35" i="1"/>
  <c r="B35" i="1"/>
  <c r="A35" i="1"/>
  <c r="F34" i="1"/>
  <c r="E34" i="1"/>
  <c r="D34" i="1"/>
  <c r="C34" i="1"/>
  <c r="B34" i="1"/>
  <c r="A34" i="1"/>
  <c r="F33" i="1"/>
  <c r="E33" i="1"/>
  <c r="D33" i="1"/>
  <c r="C33" i="1"/>
  <c r="B33" i="1"/>
  <c r="A33" i="1"/>
  <c r="F32" i="1"/>
  <c r="E32" i="1"/>
  <c r="D32" i="1"/>
  <c r="C32" i="1"/>
  <c r="B32" i="1"/>
  <c r="A32" i="1"/>
  <c r="F31" i="1"/>
  <c r="E31" i="1"/>
  <c r="D31" i="1"/>
  <c r="C31" i="1"/>
  <c r="B31" i="1"/>
  <c r="A31" i="1"/>
  <c r="F30" i="1"/>
  <c r="E30" i="1"/>
  <c r="D30" i="1"/>
  <c r="C30" i="1"/>
  <c r="B30" i="1"/>
  <c r="A30" i="1"/>
  <c r="F29" i="1"/>
  <c r="E29" i="1"/>
  <c r="D29" i="1"/>
  <c r="C29" i="1"/>
  <c r="B29" i="1"/>
  <c r="A29" i="1"/>
  <c r="F28" i="1"/>
  <c r="E28" i="1"/>
  <c r="D28" i="1"/>
  <c r="C28" i="1"/>
  <c r="B28" i="1"/>
  <c r="A28" i="1"/>
  <c r="F27" i="1"/>
  <c r="E27" i="1"/>
  <c r="D27" i="1"/>
  <c r="C27" i="1"/>
  <c r="B27" i="1"/>
  <c r="A27" i="1"/>
  <c r="F26" i="1"/>
  <c r="E26" i="1"/>
  <c r="D26" i="1"/>
  <c r="C26" i="1"/>
  <c r="B26" i="1"/>
  <c r="A26" i="1"/>
  <c r="F25" i="1"/>
  <c r="E25" i="1"/>
  <c r="D25" i="1"/>
  <c r="C25" i="1"/>
  <c r="B25" i="1"/>
  <c r="A25" i="1"/>
  <c r="F24" i="1"/>
  <c r="E24" i="1"/>
  <c r="D24" i="1"/>
  <c r="C24" i="1"/>
  <c r="B24" i="1"/>
  <c r="A24" i="1"/>
  <c r="F23" i="1"/>
  <c r="E23" i="1"/>
  <c r="D23" i="1"/>
  <c r="C23" i="1"/>
  <c r="B23" i="1"/>
  <c r="A23" i="1"/>
  <c r="F22" i="1"/>
  <c r="E22" i="1"/>
  <c r="D22" i="1"/>
  <c r="C22" i="1"/>
  <c r="B22" i="1"/>
  <c r="A22" i="1"/>
  <c r="F21" i="1"/>
  <c r="E21" i="1"/>
  <c r="D21" i="1"/>
  <c r="C21" i="1"/>
  <c r="B21" i="1"/>
  <c r="A21" i="1"/>
  <c r="F20" i="1"/>
  <c r="E20" i="1"/>
  <c r="D20" i="1"/>
  <c r="C20" i="1"/>
  <c r="B20" i="1"/>
  <c r="A20" i="1"/>
  <c r="F19" i="1"/>
  <c r="E19" i="1"/>
  <c r="D19" i="1"/>
  <c r="C19" i="1"/>
  <c r="B19" i="1"/>
  <c r="A19" i="1"/>
  <c r="F18" i="1"/>
  <c r="E18" i="1"/>
  <c r="D18" i="1"/>
  <c r="C18" i="1"/>
  <c r="B18" i="1"/>
  <c r="A18" i="1"/>
  <c r="F17" i="1"/>
  <c r="E17" i="1"/>
  <c r="D17" i="1"/>
  <c r="C17" i="1"/>
  <c r="B17" i="1"/>
  <c r="A17" i="1"/>
  <c r="F16" i="1"/>
  <c r="E16" i="1"/>
  <c r="D16" i="1"/>
  <c r="C16" i="1"/>
  <c r="B16" i="1"/>
  <c r="A16" i="1"/>
  <c r="F15" i="1"/>
  <c r="E15" i="1"/>
  <c r="D15" i="1"/>
  <c r="C15" i="1"/>
  <c r="B15" i="1"/>
  <c r="A15" i="1"/>
  <c r="F14" i="1"/>
  <c r="E14" i="1"/>
  <c r="D14" i="1"/>
  <c r="C14" i="1"/>
  <c r="B14" i="1"/>
  <c r="A14" i="1"/>
  <c r="F13" i="1"/>
  <c r="E13" i="1"/>
  <c r="D13" i="1"/>
  <c r="C13" i="1"/>
  <c r="B13" i="1"/>
  <c r="A13" i="1"/>
  <c r="F12" i="1"/>
  <c r="E12" i="1"/>
  <c r="D12" i="1"/>
  <c r="C12" i="1"/>
  <c r="B12" i="1"/>
  <c r="A12" i="1"/>
  <c r="F11" i="1"/>
  <c r="E11" i="1"/>
  <c r="D11" i="1"/>
  <c r="C11" i="1"/>
  <c r="B11" i="1"/>
  <c r="A11" i="1"/>
  <c r="D10" i="1"/>
  <c r="C10" i="1"/>
  <c r="B10" i="1"/>
  <c r="A10" i="1"/>
  <c r="D9" i="1"/>
  <c r="C9" i="1"/>
  <c r="B9" i="1"/>
  <c r="A9" i="1"/>
  <c r="D8" i="1"/>
  <c r="C8" i="1"/>
  <c r="B8" i="1"/>
  <c r="A8" i="1"/>
  <c r="D7" i="1"/>
  <c r="C7" i="1"/>
  <c r="B7" i="1"/>
  <c r="A7" i="1"/>
  <c r="D6" i="1"/>
  <c r="C6" i="1"/>
  <c r="B6" i="1"/>
  <c r="A6" i="1"/>
  <c r="D5" i="1"/>
  <c r="C5" i="1"/>
  <c r="B5" i="1"/>
  <c r="A5" i="1"/>
  <c r="D4" i="1"/>
  <c r="C4" i="1"/>
  <c r="B4" i="1"/>
  <c r="A4" i="1"/>
  <c r="D3" i="1"/>
  <c r="C3" i="1"/>
  <c r="B3" i="1"/>
  <c r="A3" i="1"/>
  <c r="D2" i="1"/>
  <c r="C2" i="1"/>
  <c r="B2" i="1"/>
  <c r="A2" i="1"/>
  <c r="F1" i="1"/>
  <c r="E1" i="1"/>
  <c r="D1" i="1"/>
  <c r="C1" i="1"/>
  <c r="B1" i="1"/>
  <c r="A1" i="1"/>
  <c r="E44" i="5"/>
  <c r="D44" i="5"/>
  <c r="C44" i="5"/>
  <c r="B44" i="5"/>
  <c r="A44" i="5"/>
  <c r="E43" i="5"/>
  <c r="D43" i="5"/>
  <c r="C43" i="5"/>
  <c r="B43" i="5"/>
  <c r="A43" i="5"/>
  <c r="E42" i="5"/>
  <c r="D42" i="5"/>
  <c r="C42" i="5"/>
  <c r="B42" i="5"/>
  <c r="A42" i="5"/>
  <c r="E41" i="5"/>
  <c r="D41" i="5"/>
  <c r="C41" i="5"/>
  <c r="B41" i="5"/>
  <c r="A41" i="5"/>
  <c r="E40" i="5"/>
  <c r="D40" i="5"/>
  <c r="C40" i="5"/>
  <c r="B40" i="5"/>
  <c r="A40" i="5"/>
  <c r="E39" i="5"/>
  <c r="D39" i="5"/>
  <c r="C39" i="5"/>
  <c r="B39" i="5"/>
  <c r="A39" i="5"/>
  <c r="E38" i="5"/>
  <c r="D38" i="5"/>
  <c r="C38" i="5"/>
  <c r="B38" i="5"/>
  <c r="A38" i="5"/>
  <c r="E37" i="5"/>
  <c r="D37" i="5"/>
  <c r="C37" i="5"/>
  <c r="B37" i="5"/>
  <c r="A37" i="5"/>
  <c r="E36" i="5"/>
  <c r="D36" i="5"/>
  <c r="C36" i="5"/>
  <c r="B36" i="5"/>
  <c r="A36" i="5"/>
  <c r="E35" i="5"/>
  <c r="D35" i="5"/>
  <c r="C35" i="5"/>
  <c r="B35" i="5"/>
  <c r="A35" i="5"/>
  <c r="E34" i="5"/>
  <c r="D34" i="5"/>
  <c r="C34" i="5"/>
  <c r="B34" i="5"/>
  <c r="A34" i="5"/>
  <c r="E33" i="5"/>
  <c r="D33" i="5"/>
  <c r="C33" i="5"/>
  <c r="B33" i="5"/>
  <c r="A33" i="5"/>
  <c r="E32" i="5"/>
  <c r="D32" i="5"/>
  <c r="C32" i="5"/>
  <c r="B32" i="5"/>
  <c r="A32" i="5"/>
  <c r="E31" i="5"/>
  <c r="D31" i="5"/>
  <c r="C31" i="5"/>
  <c r="B31" i="5"/>
  <c r="A31" i="5"/>
  <c r="E30" i="5"/>
  <c r="D30" i="5"/>
  <c r="C30" i="5"/>
  <c r="B30" i="5"/>
  <c r="A30" i="5"/>
  <c r="E29" i="5"/>
  <c r="D29" i="5"/>
  <c r="C29" i="5"/>
  <c r="B29" i="5"/>
  <c r="A29" i="5"/>
  <c r="E28" i="5"/>
  <c r="D28" i="5"/>
  <c r="C28" i="5"/>
  <c r="B28" i="5"/>
  <c r="A28" i="5"/>
  <c r="E27" i="5"/>
  <c r="D27" i="5"/>
  <c r="C27" i="5"/>
  <c r="B27" i="5"/>
  <c r="A27" i="5"/>
  <c r="E26" i="5"/>
  <c r="D26" i="5"/>
  <c r="C26" i="5"/>
  <c r="B26" i="5"/>
  <c r="A26" i="5"/>
  <c r="E25" i="5"/>
  <c r="D25" i="5"/>
  <c r="C25" i="5"/>
  <c r="B25" i="5"/>
  <c r="A25" i="5"/>
  <c r="E24" i="5"/>
  <c r="D24" i="5"/>
  <c r="C24" i="5"/>
  <c r="B24" i="5"/>
  <c r="A24" i="5"/>
  <c r="E23" i="5"/>
  <c r="D23" i="5"/>
  <c r="C23" i="5"/>
  <c r="B23" i="5"/>
  <c r="A23" i="5"/>
  <c r="E22" i="5"/>
  <c r="D22" i="5"/>
  <c r="C22" i="5"/>
  <c r="B22" i="5"/>
  <c r="A22" i="5"/>
  <c r="E21" i="5"/>
  <c r="D21" i="5"/>
  <c r="C21" i="5"/>
  <c r="B21" i="5"/>
  <c r="A21" i="5"/>
  <c r="E20" i="5"/>
  <c r="D20" i="5"/>
  <c r="C20" i="5"/>
  <c r="B20" i="5"/>
  <c r="A20" i="5"/>
  <c r="E19" i="5"/>
  <c r="D19" i="5"/>
  <c r="C19" i="5"/>
  <c r="B19" i="5"/>
  <c r="A19" i="5"/>
  <c r="E18" i="5"/>
  <c r="D18" i="5"/>
  <c r="C18" i="5"/>
  <c r="B18" i="5"/>
  <c r="A18" i="5"/>
  <c r="E17" i="5"/>
  <c r="D17" i="5"/>
  <c r="C17" i="5"/>
  <c r="B17" i="5"/>
  <c r="A17" i="5"/>
  <c r="E16" i="5"/>
  <c r="D16" i="5"/>
  <c r="C16" i="5"/>
  <c r="B16" i="5"/>
  <c r="A16" i="5"/>
  <c r="E15" i="5"/>
  <c r="D15" i="5"/>
  <c r="C15" i="5"/>
  <c r="B15" i="5"/>
  <c r="A15" i="5"/>
  <c r="E14" i="5"/>
  <c r="D14" i="5"/>
  <c r="C14" i="5"/>
  <c r="B14" i="5"/>
  <c r="A14" i="5"/>
  <c r="E13" i="5"/>
  <c r="D13" i="5"/>
  <c r="C13" i="5"/>
  <c r="B13" i="5"/>
  <c r="A13" i="5"/>
  <c r="E12" i="5"/>
  <c r="D12" i="5"/>
  <c r="C12" i="5"/>
  <c r="B12" i="5"/>
  <c r="A12" i="5"/>
  <c r="E11" i="5"/>
  <c r="D11" i="5"/>
  <c r="C11" i="5"/>
  <c r="B11" i="5"/>
  <c r="A11" i="5"/>
  <c r="E10" i="5"/>
  <c r="D10" i="5"/>
  <c r="C10" i="5"/>
  <c r="B10" i="5"/>
  <c r="A10" i="5"/>
  <c r="E9" i="5"/>
  <c r="D9" i="5"/>
  <c r="C9" i="5"/>
  <c r="B9" i="5"/>
  <c r="A9" i="5"/>
  <c r="E8" i="5"/>
  <c r="D8" i="5"/>
  <c r="C8" i="5"/>
  <c r="B8" i="5"/>
  <c r="A8" i="5"/>
  <c r="E7" i="5"/>
  <c r="D7" i="5"/>
  <c r="C7" i="5"/>
  <c r="B7" i="5"/>
  <c r="A7" i="5"/>
  <c r="E6" i="5"/>
  <c r="D6" i="5"/>
  <c r="C6" i="5"/>
  <c r="B6" i="5"/>
  <c r="A6" i="5"/>
  <c r="E5" i="5"/>
  <c r="D5" i="5"/>
  <c r="C5" i="5"/>
  <c r="B5" i="5"/>
  <c r="A5" i="5"/>
  <c r="E4" i="5"/>
  <c r="D4" i="5"/>
  <c r="C4" i="5"/>
  <c r="B4" i="5"/>
  <c r="A4" i="5"/>
  <c r="E3" i="5"/>
  <c r="D3" i="5"/>
  <c r="C3" i="5"/>
  <c r="B3" i="5"/>
  <c r="A3" i="5"/>
  <c r="E2" i="5"/>
  <c r="D2" i="5"/>
  <c r="C2" i="5"/>
  <c r="B2" i="5"/>
  <c r="A2" i="5"/>
  <c r="E1" i="5"/>
  <c r="D1" i="5"/>
  <c r="C1" i="5"/>
  <c r="B1" i="5"/>
  <c r="A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2" authorId="0" shapeId="0" xr:uid="{00000000-0006-0000-0600-000001000000}">
      <text>
        <r>
          <rPr>
            <b/>
            <sz val="9"/>
            <color indexed="81"/>
            <rFont val="Arial"/>
            <family val="2"/>
          </rPr>
          <t xml:space="preserve">Estimate of the number of lines deleted from previously-written code
</t>
        </r>
      </text>
    </comment>
    <comment ref="C53" authorId="0" shapeId="0" xr:uid="{00000000-0006-0000-0600-000002000000}">
      <text>
        <r>
          <rPr>
            <b/>
            <sz val="9"/>
            <color indexed="81"/>
            <rFont val="Arial"/>
            <family val="2"/>
          </rPr>
          <t xml:space="preserve">Estimated of the number of lines modified from previously-written code
</t>
        </r>
      </text>
    </comment>
    <comment ref="C54" authorId="0" shapeId="0" xr:uid="{00000000-0006-0000-0600-000003000000}">
      <text>
        <r>
          <rPr>
            <b/>
            <sz val="9"/>
            <color indexed="81"/>
            <rFont val="Arial"/>
            <family val="2"/>
          </rPr>
          <t xml:space="preserve">Estimate of the number of lines added to previously-written code to bring it to the point where new functionality can be added
</t>
        </r>
      </text>
    </comment>
    <comment ref="C55" authorId="0" shapeId="0" xr:uid="{00000000-0006-0000-0600-000004000000}">
      <text>
        <r>
          <rPr>
            <b/>
            <sz val="9"/>
            <color indexed="81"/>
            <rFont val="Arial"/>
            <family val="2"/>
          </rPr>
          <t xml:space="preserve">Count of the number of lines of reused source code
</t>
        </r>
      </text>
    </comment>
    <comment ref="C56"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57" authorId="0" shapeId="0" xr:uid="{6D0421C8-A7C4-7644-A648-AE8794FBCB68}">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60" authorId="0" shapeId="0" xr:uid="{00000000-0006-0000-0600-000006000000}">
      <text>
        <r>
          <rPr>
            <b/>
            <sz val="9"/>
            <color indexed="81"/>
            <rFont val="Arial"/>
            <family val="2"/>
          </rPr>
          <t xml:space="preserve">Estimate of the number of previously-written components that require modification
</t>
        </r>
      </text>
    </comment>
    <comment ref="C61"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5" authorId="0" shapeId="0" xr:uid="{00000000-0006-0000-0800-000001000000}">
      <text>
        <r>
          <rPr>
            <b/>
            <sz val="9"/>
            <color indexed="81"/>
            <rFont val="Arial"/>
            <family val="2"/>
          </rPr>
          <t>Establish traceability between the tests and requirements.</t>
        </r>
      </text>
    </comment>
    <comment ref="B55" authorId="0" shapeId="0" xr:uid="{00000000-0006-0000-0800-000002000000}">
      <text>
        <r>
          <rPr>
            <sz val="9"/>
            <color indexed="8"/>
            <rFont val="Arial"/>
            <family val="2"/>
          </rPr>
          <t>Defines observable tests that have quantifiable resutls.</t>
        </r>
      </text>
    </comment>
    <comment ref="C55" authorId="0" shapeId="0" xr:uid="{00000000-0006-0000-0800-000003000000}">
      <text>
        <r>
          <rPr>
            <sz val="9"/>
            <color indexed="81"/>
            <rFont val="Arial"/>
            <family val="2"/>
          </rPr>
          <t xml:space="preserve">Specifies the result that that the test is anticipated to produce.  </t>
        </r>
      </text>
    </comment>
    <comment ref="E55" authorId="0" shapeId="0" xr:uid="{00000000-0006-0000-0800-000004000000}">
      <text>
        <r>
          <rPr>
            <sz val="9"/>
            <color indexed="81"/>
            <rFont val="Arial"/>
            <family val="2"/>
          </rPr>
          <t xml:space="preserve">Defines the result of running the test in relation to the expected result.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indexed="81"/>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indexed="81"/>
            <rFont val="Arial"/>
            <family val="2"/>
          </rPr>
          <t xml:space="preserve">Number of lines used from previously-written code
</t>
        </r>
      </text>
    </comment>
    <comment ref="C49" authorId="0" shapeId="0" xr:uid="{00000000-0006-0000-0C00-000002000000}">
      <text>
        <r>
          <rPr>
            <b/>
            <sz val="9"/>
            <color indexed="81"/>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indexed="81"/>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sharedStrings.xml><?xml version="1.0" encoding="utf-8"?>
<sst xmlns="http://schemas.openxmlformats.org/spreadsheetml/2006/main" count="1898" uniqueCount="967">
  <si>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</si>
  <si>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</si>
  <si>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</si>
  <si>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</si>
  <si>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</si>
  <si>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</si>
  <si>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</si>
  <si>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</si>
  <si>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</si>
  <si>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</si>
  <si>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</si>
  <si>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</si>
  <si>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</si>
  <si>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</si>
  <si>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</si>
  <si>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</si>
  <si>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</si>
  <si>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</si>
  <si>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</si>
  <si>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</si>
  <si>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</si>
  <si>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</si>
  <si>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</si>
  <si>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</si>
  <si>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</si>
  <si>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</si>
  <si>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</si>
  <si>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</si>
  <si>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</si>
  <si>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Are the expected results correct?</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</si>
  <si>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</si>
  <si>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</si>
  <si>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</si>
  <si>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</si>
  <si>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</si>
  <si>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</si>
  <si>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</si>
  <si>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Test</t>
    <phoneticPr fontId="0" type="noConversion"/>
  </si>
  <si>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</si>
  <si>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</si>
  <si>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</si>
  <si>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</si>
  <si>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</si>
  <si>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</si>
  <si>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</si>
  <si>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</si>
  <si>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</si>
  <si>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</si>
  <si>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Were initial "expected results" determined before coding began?</t>
    <phoneticPr fontId="9"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</si>
  <si>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</si>
  <si>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</si>
  <si>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</si>
  <si>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</si>
  <si>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</si>
  <si>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</si>
  <si>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</si>
  <si>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</si>
  <si>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</si>
  <si>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</si>
  <si>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</si>
  <si>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</si>
  <si>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</si>
  <si>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</si>
  <si>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</si>
  <si>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</si>
  <si>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</si>
  <si>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</si>
  <si>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</si>
  <si>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</si>
  <si>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</si>
  <si>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</si>
  <si>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</si>
  <si>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</si>
  <si>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</si>
  <si>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</si>
  <si>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</si>
  <si>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</si>
  <si>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</si>
  <si>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</si>
  <si>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</si>
  <si>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</si>
  <si>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</si>
  <si>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</si>
  <si>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</si>
  <si>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</si>
  <si>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</si>
  <si>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</si>
  <si>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</si>
  <si>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</si>
  <si>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</si>
  <si>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</si>
  <si>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</si>
  <si>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</si>
  <si>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</si>
  <si>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</si>
  <si>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</si>
  <si>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</si>
  <si>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</si>
  <si>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</si>
  <si>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</si>
  <si>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</si>
  <si>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</si>
  <si>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</si>
  <si>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</si>
  <si>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</si>
  <si>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</si>
  <si>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</si>
  <si>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</si>
  <si>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</si>
  <si>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</si>
  <si>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</si>
  <si>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</si>
  <si>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</si>
  <si>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</si>
  <si>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</si>
  <si>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</si>
  <si>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</si>
  <si>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</si>
  <si>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</si>
  <si>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</si>
  <si>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</si>
  <si>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</si>
  <si>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</si>
  <si>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</si>
  <si>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Assignment:</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</si>
  <si>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</si>
  <si>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</si>
  <si>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</si>
  <si>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</si>
  <si>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</si>
  <si>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</si>
  <si>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</si>
  <si>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</si>
  <si>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</si>
  <si>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</si>
  <si>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</si>
  <si>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</si>
  <si>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</si>
  <si>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</si>
  <si>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</si>
  <si>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</si>
  <si>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</si>
  <si>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</si>
  <si>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</si>
  <si>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</si>
  <si>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</si>
  <si>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</si>
  <si>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</si>
  <si>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</si>
  <si>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</si>
  <si>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</si>
  <si>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COMP 5700/6700/6706 -- Software Process</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</si>
  <si>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</si>
  <si>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</si>
  <si>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</si>
  <si>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</si>
  <si>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</si>
  <si>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</si>
  <si>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</si>
  <si>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</si>
  <si>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</si>
  <si>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</si>
  <si>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</si>
  <si>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</si>
  <si>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</si>
  <si>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</si>
  <si>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</si>
  <si>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</si>
  <si>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</si>
  <si>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</si>
  <si>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</si>
  <si>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</si>
  <si>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</si>
  <si>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</si>
  <si>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</si>
  <si>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</si>
  <si>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</si>
  <si>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</si>
  <si>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</si>
  <si>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</si>
  <si>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</si>
  <si>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</si>
  <si>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</si>
  <si>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</si>
  <si>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</si>
  <si>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</si>
  <si>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</si>
  <si>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</si>
  <si>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</si>
  <si>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</si>
  <si>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</si>
  <si>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</si>
  <si>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</si>
  <si>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</si>
  <si>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</si>
  <si>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</si>
  <si>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</si>
  <si>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</si>
  <si>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</si>
  <si>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</si>
  <si>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</si>
  <si>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</si>
  <si>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</si>
  <si>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</si>
  <si>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</si>
  <si>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</si>
  <si>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</si>
  <si>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</si>
  <si>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</si>
  <si>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</si>
  <si>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</si>
  <si>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</si>
  <si>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</si>
  <si>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</si>
  <si>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</si>
  <si>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</si>
  <si>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</si>
  <si>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</si>
  <si>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</si>
  <si>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</si>
  <si>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</si>
  <si>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</si>
  <si>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</si>
  <si>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</si>
  <si>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</si>
  <si>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</si>
  <si>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</si>
  <si>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</si>
  <si>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</si>
  <si>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</si>
  <si>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</si>
  <si>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</si>
  <si>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</si>
  <si>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</si>
  <si>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</si>
  <si>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</si>
  <si>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</si>
  <si>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</si>
  <si>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</si>
  <si>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</si>
  <si>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</si>
  <si>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</si>
  <si>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</si>
  <si>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</si>
  <si>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</si>
  <si>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</si>
  <si>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</si>
  <si>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</si>
  <si>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</si>
  <si>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Rel Size</t>
  </si>
  <si>
    <t>LOCr</t>
    <phoneticPr fontId="9" type="noConversion"/>
  </si>
  <si>
    <t>Reuseable?</t>
  </si>
  <si>
    <t>LOCa</t>
    <phoneticPr fontId="9" type="noConversion"/>
  </si>
  <si>
    <t>Reusable?</t>
  </si>
  <si>
    <t>Reused Parts</t>
  </si>
  <si>
    <t>LOC</t>
    <phoneticPr fontId="15" type="noConversion"/>
  </si>
  <si>
    <t>Size Calculation</t>
    <phoneticPr fontId="9" type="noConversion"/>
  </si>
  <si>
    <t>LOCr=</t>
    <phoneticPr fontId="9" type="noConversion"/>
  </si>
  <si>
    <t>sum(LOCa)/sum(LOCr)=</t>
    <phoneticPr fontId="9" type="noConversion"/>
  </si>
  <si>
    <t>LOCp=</t>
    <phoneticPr fontId="9" type="noConversion"/>
  </si>
  <si>
    <t>LPI=</t>
    <phoneticPr fontId="9" type="noConversion"/>
  </si>
  <si>
    <t>UPI=</t>
    <phoneticPr fontId="9" type="noConversion"/>
  </si>
  <si>
    <t>confidence=</t>
    <phoneticPr fontId="9" type="noConversion"/>
  </si>
  <si>
    <t>Productivity=</t>
    <phoneticPr fontId="9" type="noConversion"/>
  </si>
  <si>
    <t>sum(Ea)/sum(LOCa)=</t>
    <phoneticPr fontId="9" type="noConversion"/>
  </si>
  <si>
    <t>Ep=</t>
    <phoneticPr fontId="9" type="noConversion"/>
  </si>
  <si>
    <t>Estimation Override</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</si>
  <si>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</si>
  <si>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</si>
  <si>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</si>
  <si>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</si>
  <si>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</si>
  <si>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</si>
  <si>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</si>
  <si>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</si>
  <si>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</si>
  <si>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</si>
  <si>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</si>
  <si>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</si>
  <si>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</si>
  <si>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</si>
  <si>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</si>
  <si>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</si>
  <si>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</si>
  <si>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</si>
  <si>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</si>
  <si>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</si>
  <si>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</si>
  <si>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</si>
  <si>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</si>
  <si>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</si>
  <si>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</si>
  <si>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Repatterning</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</si>
  <si>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</si>
  <si>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</si>
  <si>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</si>
  <si>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</si>
  <si>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</si>
  <si>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</si>
  <si>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</si>
  <si>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</si>
  <si>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</si>
  <si>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</si>
  <si>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</si>
  <si>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</si>
  <si>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</si>
  <si>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</si>
  <si>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</si>
  <si>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</si>
  <si>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</si>
  <si>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</si>
  <si>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</si>
  <si>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</si>
  <si>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</si>
  <si>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</si>
  <si>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</si>
  <si>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</si>
  <si>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</si>
  <si>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</si>
  <si>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</si>
  <si>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</si>
  <si>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</si>
  <si>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</si>
  <si>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</si>
  <si>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</si>
  <si>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</si>
  <si>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</si>
  <si>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</si>
  <si>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</si>
  <si>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</si>
  <si>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</si>
  <si>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</si>
  <si>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</si>
  <si>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</si>
  <si>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</si>
  <si>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</si>
  <si>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</si>
  <si>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Project planning</t>
  </si>
  <si>
    <t>Integration test</t>
  </si>
  <si>
    <t>Interation planning</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</si>
  <si>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</si>
  <si>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</si>
  <si>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</si>
  <si>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</si>
  <si>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</si>
  <si>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</si>
  <si>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</si>
  <si>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</si>
  <si>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</si>
  <si>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</si>
  <si>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</si>
  <si>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</si>
  <si>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</si>
  <si>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</si>
  <si>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</si>
  <si>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</si>
  <si>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</si>
  <si>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</si>
  <si>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</si>
  <si>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</si>
  <si>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</si>
  <si>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</si>
  <si>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</si>
  <si>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</si>
  <si>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Changes traced to</t>
  </si>
  <si>
    <t>Changes implemented in</t>
  </si>
  <si>
    <t>-</t>
  </si>
  <si>
    <t>Actual to Date</t>
  </si>
  <si>
    <t>Actual To Date</t>
  </si>
  <si>
    <t>Actual to Date %</t>
  </si>
  <si>
    <t>Develop CRC cards only for the production code needed to implement the specifications.  Do not include CRC cards for test drivers.</t>
  </si>
  <si>
    <t>upper</t>
  </si>
  <si>
    <t>mid</t>
  </si>
  <si>
    <t>lower</t>
  </si>
  <si>
    <t>big</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</si>
  <si>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</si>
  <si>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</si>
  <si>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</si>
  <si>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</si>
  <si>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</si>
  <si>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</si>
  <si>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</si>
  <si>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</si>
  <si>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</si>
  <si>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</si>
  <si>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</si>
  <si>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</si>
  <si>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</si>
  <si>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</si>
  <si>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</si>
  <si>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</si>
  <si>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</si>
  <si>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</si>
  <si>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</si>
  <si>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</si>
  <si>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</si>
  <si>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</si>
  <si>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</si>
  <si>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</si>
  <si>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</si>
  <si>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</si>
  <si>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</si>
  <si>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</si>
  <si>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</si>
  <si>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</si>
  <si>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</si>
  <si>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</si>
  <si>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</si>
  <si>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</si>
  <si>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</si>
  <si>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</si>
  <si>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</si>
  <si>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</si>
  <si>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</si>
  <si>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</si>
  <si>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</si>
  <si>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</si>
  <si>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</si>
  <si>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</si>
  <si>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</si>
  <si>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</si>
  <si>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Conversation with the customer:</t>
  </si>
  <si>
    <t>User name:</t>
  </si>
  <si>
    <t>Specifications</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</si>
  <si>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</si>
  <si>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</si>
  <si>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</si>
  <si>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</si>
  <si>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</si>
  <si>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</si>
  <si>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</si>
  <si>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</si>
  <si>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</si>
  <si>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</si>
  <si>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</si>
  <si>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</si>
  <si>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</si>
  <si>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</si>
  <si>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</si>
  <si>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</si>
  <si>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</si>
  <si>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</si>
  <si>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</si>
  <si>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</si>
  <si>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</si>
  <si>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</si>
  <si>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</si>
  <si>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</si>
  <si>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</si>
  <si>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</si>
  <si>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</si>
  <si>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</si>
  <si>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</si>
  <si>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</si>
  <si>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</si>
  <si>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</si>
  <si>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</si>
  <si>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</si>
  <si>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</si>
  <si>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</si>
  <si>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</si>
  <si>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</si>
  <si>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</si>
  <si>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</si>
  <si>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</si>
  <si>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</si>
  <si>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</si>
  <si>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</si>
  <si>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</si>
  <si>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</si>
  <si>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</si>
  <si>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</si>
  <si>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</si>
  <si>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</si>
  <si>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</si>
  <si>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</si>
  <si>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</si>
  <si>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</si>
  <si>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</si>
  <si>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</si>
  <si>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</si>
  <si>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</si>
  <si>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</si>
  <si>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</si>
  <si>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</si>
  <si>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</si>
  <si>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Spreadsheet tab on which to document MEP:</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</si>
  <si>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</si>
  <si>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</si>
  <si>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</si>
  <si>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</si>
  <si>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</si>
  <si>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</si>
  <si>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</si>
  <si>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</si>
  <si>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</si>
  <si>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</si>
  <si>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</si>
  <si>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</si>
  <si>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</si>
  <si>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</si>
  <si>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</si>
  <si>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</si>
  <si>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</si>
  <si>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</si>
  <si>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</si>
  <si>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</si>
  <si>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</si>
  <si>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No state is retained or changed.</t>
  </si>
  <si>
    <t>Input:</t>
  </si>
  <si>
    <t>method</t>
  </si>
  <si>
    <t>Assignment 2</t>
  </si>
  <si>
    <t>You are free to implement additional classes and methods.</t>
  </si>
  <si>
    <t>Client Clarification:</t>
  </si>
  <si>
    <t>Desired behavior (normal):</t>
  </si>
  <si>
    <t>Functional Specifications:</t>
  </si>
  <si>
    <t>def dispatch</t>
  </si>
  <si>
    <t>dispatch</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</si>
  <si>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</si>
  <si>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</si>
  <si>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</si>
  <si>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</si>
  <si>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</si>
  <si>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</si>
  <si>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</si>
  <si>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</si>
  <si>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</si>
  <si>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</si>
  <si>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r>
      <rPr>
        <i/>
        <sz val="10"/>
        <rFont val="Arial"/>
        <family val="2"/>
      </rPr>
      <t>dispatch</t>
    </r>
    <r>
      <rPr>
        <sz val="10"/>
        <rFont val="Arial"/>
        <family val="2"/>
      </rPr>
      <t xml:space="preserve"> performs a specific game function based on information it receives. </t>
    </r>
  </si>
  <si>
    <t>operation</t>
  </si>
  <si>
    <t>description</t>
  </si>
  <si>
    <t>Relevant dictionary elements:</t>
  </si>
  <si>
    <t>Dictionary elements not specified above are ignored.</t>
  </si>
  <si>
    <t>Implementation note:</t>
  </si>
  <si>
    <t>any dictionary element violates the description above</t>
  </si>
  <si>
    <t>Specific examples:</t>
  </si>
  <si>
    <t>dispatch   … provided to you as a partially-completed function</t>
  </si>
  <si>
    <t>Sample return:</t>
  </si>
  <si>
    <t>Plan Project</t>
  </si>
  <si>
    <t>• Write as many acceptance tests as you feel are necessary to understand the assignment</t>
  </si>
  <si>
    <t>• repeat</t>
  </si>
  <si>
    <t>• • select/write a test case and run it as a red light test</t>
  </si>
  <si>
    <t>• • while the test is not red</t>
  </si>
  <si>
    <t>• • • diagnose why the test was not red</t>
  </si>
  <si>
    <t>• • • if the problem was due to incorrect test code</t>
  </si>
  <si>
    <t>• • • • fix the defect and log it in the change log</t>
  </si>
  <si>
    <t>• • • else</t>
  </si>
  <si>
    <t>• • • • continue to the next red light test</t>
  </si>
  <si>
    <t>• • • run the test as a green light test</t>
  </si>
  <si>
    <t>• until test coverage is sufficient and all tests pass</t>
  </si>
  <si>
    <t>• Record acceptance test results</t>
  </si>
  <si>
    <t>• Count production LOC</t>
  </si>
  <si>
    <t>• Push to GitHub.com</t>
  </si>
  <si>
    <t>Monitor</t>
  </si>
  <si>
    <t>• Record defects, changes to requirements.</t>
  </si>
  <si>
    <t>Is test code in a separate folder?</t>
  </si>
  <si>
    <t>Assignment 4</t>
  </si>
  <si>
    <t>Assignment 6</t>
  </si>
  <si>
    <t>New lines of production code</t>
  </si>
  <si>
    <t>Previous Project</t>
  </si>
  <si>
    <t>• Commit all code to git</t>
  </si>
  <si>
    <t>Changes Identified</t>
  </si>
  <si>
    <t xml:space="preserve">We are building a software representation of Rubik's Cube (see https://en.wikipedia.org/wiki/Rubik%27s_Cube for background on the cube).  </t>
  </si>
  <si>
    <t>dispatch(parm)</t>
  </si>
  <si>
    <t>Performs the  function specified by the "op" value passed as one of the input elements.</t>
  </si>
  <si>
    <t>Return a python dictionary containing the key "status" having the value "error:  xxx", where xxx is a meaningful diagnostic.</t>
  </si>
  <si>
    <t>Invocation Prototype:</t>
  </si>
  <si>
    <r>
      <t>parm</t>
    </r>
    <r>
      <rPr>
        <sz val="10"/>
        <rFont val="Arial"/>
        <family val="2"/>
      </rPr>
      <t xml:space="preserve"> is a python dictionary consisting of  name-value pairs representing the query string portion of the URL.  Mandatory.  Arrives validated.  </t>
    </r>
  </si>
  <si>
    <t>Valid (Input is represented as an abbreviated URL; output is represented as a python dictionary)</t>
  </si>
  <si>
    <t>Invalid (Input is represented as an abbreviated URL; output is represented as a python dictionary)</t>
  </si>
  <si>
    <t>{'status': 'error: op code is missing'}</t>
  </si>
  <si>
    <t>http:// ... /rcube</t>
  </si>
  <si>
    <t>http:// ... /rcube?</t>
  </si>
  <si>
    <t>Returns a dictionary consisting of the the following key-value pairs:</t>
  </si>
  <si>
    <t>This tab is optional.  Use it to record great ideas, suggestions, etc.  Whining is not productive :)</t>
  </si>
  <si>
    <t>• • build enough production code to make the test pass</t>
  </si>
  <si>
    <t>• • run the test as a green light test</t>
  </si>
  <si>
    <t>• • while the test is not green</t>
  </si>
  <si>
    <t>• • • fix the defect and log it in the change log</t>
  </si>
  <si>
    <t>• • clean up the code as appropriate</t>
  </si>
  <si>
    <t>• Record lessons learned (optional)</t>
  </si>
  <si>
    <t>Lessons</t>
  </si>
  <si>
    <t>The production code must contain, at a minimum, the components listed below:</t>
  </si>
  <si>
    <t xml:space="preserve">Our implementation will ultimately consist of microservices that manipulate Rubik's cube.   Each individual microservice performs a specific cube function.  When a microservice is passed information about the current state of the cube, it carries out its function and outputs a new cube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</si>
  <si>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Performs the function named by the value of the 'op' dictionary key.    Returns a python dictionary that represents the resulting state.</t>
  </si>
  <si>
    <t>Return a dictionary consisting soley of the "status" key having a value of "error:  xxx", where xxx is a meaningful diagnostic.</t>
  </si>
  <si>
    <t>Does the production code contain any packages that aren't part of the customer's production environment.</t>
  </si>
  <si>
    <t>Has the spreadsheet been pushed to GitHub?</t>
  </si>
  <si>
    <t>Does the git respository reflect commits at the specified process points?</t>
  </si>
  <si>
    <t>This assignment asks you to write a microservice that returns a model of a solved Rubik's Cube.</t>
  </si>
  <si>
    <t xml:space="preserve"> '{"op": "create"}'</t>
  </si>
  <si>
    <t>Carries out the "create" operation</t>
  </si>
  <si>
    <t>http:// ... /rcube?key=value</t>
  </si>
  <si>
    <t>Server interface code parses the HTTP request query string into a python dictionary, passes the dictionary to dispatch(), then coverts the results of dispatch() to a string that is returned as the HTTP response.  You should not have to modify this code.    Provided to you is a skeletal version of dispatch(), which will require your modification.</t>
  </si>
  <si>
    <t>"f"</t>
  </si>
  <si>
    <t>"r"</t>
  </si>
  <si>
    <t>"b"</t>
  </si>
  <si>
    <t>"l"</t>
  </si>
  <si>
    <t>"t"</t>
  </si>
  <si>
    <t>"u"</t>
  </si>
  <si>
    <t>Specifies the color of the front side of the cube.  It is a string of length .GT. 0.  Optional.  Defaults to "green" if missing.  Arrives unvalidated.</t>
  </si>
  <si>
    <t>Specifies the color of the back side of the cube.  It is a string of length .GT. 0.  Optional.  Defaults to "blue" if missing.  Arrives unvalidated.</t>
  </si>
  <si>
    <t>Specifies the color of the right side of the cube.  It is a string of length .GT. 0.  Optional.  Defaults to "yellow" if missing.  Arrives unvalidated.</t>
  </si>
  <si>
    <t xml:space="preserve">2D illustration of a 3D cube.  </t>
  </si>
  <si>
    <t>"status" is a key-value pair whose value is the string, "created".</t>
  </si>
  <si>
    <t>any face does not have a unique color</t>
  </si>
  <si>
    <t>http:// ... /rcube?op=create</t>
  </si>
  <si>
    <t>{'status': 'created', 'cube': ['green',  'green', 'green', 'green', 'green', 'green', 'green', 'green', 'green', 'yellow', 'yellow', 'yellow', 'yellow', 'yellow', 'yellow', 'yellow', 'yellow', 'yellow',  'blue', 'blue', 'blue', 'blue', 'blue', 'blue', 'blue', 'blue', 'blue', 'white', 'white', 'white', 'white', 'white', 'white', 'white', 'white', 'white', 'red', 'red', 'red', 'red', 'red', 'red', 'red', 'red', 'red', 'orange', 'orange', 'orange', 'orange', 'orange', 'orange', 'orange', 'orange', 'orange']}</t>
  </si>
  <si>
    <t>{'status': 'created', 'cube': ['f',  'f',  'f',  'f',  'f',  'f',  'f',  'f',  'f',  'r', 'r', 'r', 'r', 'r', 'r', 'r', 'r', 'r', 'b', 'b', 'b', 'b', 'b', 'b', 'b', 'b', 'b', 'l', 'l', 'l', 'l', 'l', 'l', 'l', 'l', 'l', 't', 't', 't', 't', 't', 't', 't', 't', 't', 'u', 'u', 'u', 'u', 'u', 'u', 'u', 'u', 'u', 'u',]}</t>
  </si>
  <si>
    <t>{'status': 'created', 'cube': ['f',  'f',  'f',  'f',  'f',  'f',  'f',  'f',  'f',  'r', 'r', 'r', 'r', 'r', 'r', 'r', 'r', 'r', 'b', 'b', 'b', 'b', 'b', 'b', 'b', 'b', 'b', 'l', 'l', 'l', 'l', 'l', 'l', 'l', 'l', 'l', '1', '1', '1', '1', '1', '1', '1', '1', '1', 'orange', 'orange', 'orange', 'orange', 'orange', 'orange', 'orange', 'orange', 'orange']}</t>
  </si>
  <si>
    <t>http:// ... /rcube?op=create&amp;r=r&amp;l=l&amp;t=t&amp;u=u&amp;f=f&amp; b=b</t>
  </si>
  <si>
    <t>http:// ... /rcube?op=create&amp;f=f&amp;r=r&amp;b=b&amp;l=l&amp;t=1</t>
  </si>
  <si>
    <t>http:// ... /rcube?op=create&amp;f=f&amp;r=r&amp;b=b&amp;l=l&amp;t=1&amp;under=42</t>
  </si>
  <si>
    <t>top-1</t>
  </si>
  <si>
    <t>top-2</t>
  </si>
  <si>
    <t>top-6</t>
  </si>
  <si>
    <t>top-3</t>
  </si>
  <si>
    <t>top-4</t>
  </si>
  <si>
    <t>top-5</t>
  </si>
  <si>
    <t>top-7</t>
  </si>
  <si>
    <t>top-8</t>
  </si>
  <si>
    <t>top-9</t>
  </si>
  <si>
    <t>front-1</t>
  </si>
  <si>
    <t>front-2</t>
  </si>
  <si>
    <t>front-3</t>
  </si>
  <si>
    <t>front-4</t>
  </si>
  <si>
    <t>front-5</t>
  </si>
  <si>
    <t>front-6</t>
  </si>
  <si>
    <t>front-7</t>
  </si>
  <si>
    <t>front-8</t>
  </si>
  <si>
    <t>front-9</t>
  </si>
  <si>
    <t>left-1</t>
  </si>
  <si>
    <t>left-2</t>
  </si>
  <si>
    <t>left-3</t>
  </si>
  <si>
    <t>left-4</t>
  </si>
  <si>
    <t>left-5</t>
  </si>
  <si>
    <t>left-6</t>
  </si>
  <si>
    <t>left-7</t>
  </si>
  <si>
    <t>left-8</t>
  </si>
  <si>
    <t>left-9</t>
  </si>
  <si>
    <t>under-1</t>
  </si>
  <si>
    <t>under-2</t>
  </si>
  <si>
    <t>under-3</t>
  </si>
  <si>
    <t>under-4</t>
  </si>
  <si>
    <t>under-5</t>
  </si>
  <si>
    <t>under-6</t>
  </si>
  <si>
    <t>under-7</t>
  </si>
  <si>
    <t>under-8</t>
  </si>
  <si>
    <t>under-9</t>
  </si>
  <si>
    <t>right-1</t>
  </si>
  <si>
    <t>right-2</t>
  </si>
  <si>
    <t>right-3</t>
  </si>
  <si>
    <t>right-5</t>
  </si>
  <si>
    <t>right-6</t>
  </si>
  <si>
    <t>right-7</t>
  </si>
  <si>
    <t>right-8</t>
  </si>
  <si>
    <t>right-9</t>
  </si>
  <si>
    <t>right-4</t>
  </si>
  <si>
    <t>back-1</t>
  </si>
  <si>
    <t>back-2</t>
  </si>
  <si>
    <t>back-3</t>
  </si>
  <si>
    <t>back-4</t>
  </si>
  <si>
    <t>back-5</t>
  </si>
  <si>
    <t>back-6</t>
  </si>
  <si>
    <t>back-8</t>
  </si>
  <si>
    <t>back-9</t>
  </si>
  <si>
    <t>back-7</t>
  </si>
  <si>
    <t>A coding standard provides a map so that the code generated by a group of programmers will be consistent and, therefore, easier to read and maintain.</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</si>
  <si>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</si>
  <si>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</si>
  <si>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</si>
  <si>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Created on Aug 27, 2018</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</si>
  <si>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</si>
  <si>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</si>
  <si>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</si>
  <si>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</si>
  <si>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</si>
  <si>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</si>
  <si>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</si>
  <si>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</si>
  <si>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</si>
  <si>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import os, sys</t>
  </si>
  <si>
    <t>myVar1 = 0</t>
  </si>
  <si>
    <t>myVar2 = 1</t>
  </si>
  <si>
    <t>import os</t>
  </si>
  <si>
    <t>import sys</t>
  </si>
  <si>
    <t>Logical lines can span multiple physical lines.  In such cases, the continuation lines must be indented one indentation beyond the initial line.  Break lines after operators or commas.  [Rationale:  Indentation improves readability.]</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</si>
  <si>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</si>
  <si>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</si>
  <si>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</si>
  <si>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myString = '''multi-line</t>
  </si>
  <si>
    <t>string'''</t>
  </si>
  <si>
    <t xml:space="preserve">    myVar4;</t>
  </si>
  <si>
    <t>myString='multi-line ’ + \</t>
  </si>
  <si>
    <t xml:space="preserve">    ‘string’</t>
  </si>
  <si>
    <t>Use blank lines to break up related chunks of code.  Use at least one blank line between all methods. [Rationale:  Blank lines visually segment blocks of related code, thus making it more understandable.]</t>
  </si>
  <si>
    <t>Code should be as self-documenting as possible.  For example:</t>
  </si>
  <si>
    <t>[Rationale:  These practices improve comprehension of code.]</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</si>
  <si>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</si>
  <si>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</si>
  <si>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</si>
  <si>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</si>
  <si>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</si>
  <si>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isEnabled()</t>
  </si>
  <si>
    <t>Identifiers designated to be constant should be nouns in all upper case with words separated by an underscore.  All other identifiers should be nouns in camel-case, with the first letter in lower case.</t>
  </si>
  <si>
    <t>Do not use multiple inheritance.  [Rationale:  This practice decreases understandability.]</t>
  </si>
  <si>
    <t>Code should be developed in your IDE using a directory/file structure along the lines of the following:</t>
  </si>
  <si>
    <t>Note that we differentiating “production” code from “test” code.  The former fulfulls requirements and the latter verifies that the requirements are fulfilled.  “Sandbox” code is code used to experiment with concepts or programming language constructs.  It is not to be used to develop production code.</t>
  </si>
  <si>
    <t>Unless specified otherwise, each class should be stored in its own file.  The name of the file should be the name of the class followed by a “.py” extension.  For example, class “MyComponent” should be located in a file named “MyComponent.py”.</t>
  </si>
  <si>
    <t>Test code should be placed in a file whose file name clearly reflects what component is being tested.  In most cases, the file name will be the component name appended with “Test.py”.  For example, “MyComponentTest.py” would contain the code that tests “MyComponent.py”.</t>
  </si>
  <si>
    <t>Do not include comments such as "#end if" to denote end of structural constructs. [Rationale:    Indentation gives a visual cue to nesting; comments that indicate end of blocks of code decrease readability.]</t>
  </si>
  <si>
    <t>def getValue()</t>
  </si>
  <si>
    <t>File headings</t>
  </si>
  <si>
    <t>Multiple assignment statements</t>
  </si>
  <si>
    <t>Spanning physical lines</t>
  </si>
  <si>
    <t>Blank lines</t>
  </si>
  <si>
    <t>Code readability</t>
  </si>
  <si>
    <t>Identifier naming</t>
  </si>
  <si>
    <t>Multiple inheritance</t>
  </si>
  <si>
    <t>File structure</t>
  </si>
  <si>
    <t>File contents</t>
  </si>
  <si>
    <t>Coding Standard</t>
  </si>
  <si>
    <t>Counting Standard</t>
  </si>
  <si>
    <t>A counting standard defines how to determine the number of lines of code.</t>
  </si>
  <si>
    <t>Each non-blank, non-comment, non-doc string line of production code counts as one line of code.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</si>
  <si>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</si>
  <si>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</si>
  <si>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</si>
  <si>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</si>
  <si>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r>
      <t xml:space="preserve">Methods that retrieve a Boolean object state must use the prefix </t>
    </r>
    <r>
      <rPr>
        <i/>
        <sz val="10"/>
        <rFont val="Arial"/>
        <family val="2"/>
      </rPr>
      <t>is</t>
    </r>
    <r>
      <rPr>
        <sz val="10"/>
        <rFont val="Arial"/>
        <family val="2"/>
      </rPr>
      <t xml:space="preserve"> in the method name.</t>
    </r>
  </si>
  <si>
    <t xml:space="preserve">    Created to demonstrate the counting standard</t>
  </si>
  <si>
    <t xml:space="preserve">    Baselined:  1 Aug 2016</t>
  </si>
  <si>
    <t xml:space="preserve">    Modified:  29 Sep 2016</t>
  </si>
  <si>
    <t xml:space="preserve">    @author:  D. Umphress</t>
  </si>
  <si>
    <t>import something</t>
  </si>
  <si>
    <t>def fib(n):</t>
  </si>
  <si>
    <t xml:space="preserve">    ''' fib(n) calculates the Fibbanacci value of n '''</t>
  </si>
  <si>
    <t xml:space="preserve">    prev = 0</t>
  </si>
  <si>
    <t xml:space="preserve">    next = 1</t>
  </si>
  <si>
    <t xml:space="preserve">    for i in range(n - 1):</t>
  </si>
  <si>
    <t xml:space="preserve">        temp = next</t>
  </si>
  <si>
    <t xml:space="preserve">        next = next + prev</t>
  </si>
  <si>
    <t xml:space="preserve">        prev = temp</t>
  </si>
  <si>
    <t xml:space="preserve">    return next</t>
  </si>
  <si>
    <t>doc string … not a line of code</t>
  </si>
  <si>
    <t>line of code</t>
  </si>
  <si>
    <t>blank line … not a line of code</t>
  </si>
  <si>
    <t>total number of components: 1</t>
  </si>
  <si>
    <t xml:space="preserve">     name:  fib</t>
  </si>
  <si>
    <t xml:space="preserve">Example:  </t>
  </si>
  <si>
    <t>total lines of code in the file:  9</t>
  </si>
  <si>
    <t xml:space="preserve">     component LOC count= 8 </t>
  </si>
  <si>
    <t xml:space="preserve">     component method count = 1</t>
  </si>
  <si>
    <t>Faces are highlighted with a bold border.  The name of each face is indicated, along with the row-major ordering of the face elements.</t>
  </si>
  <si>
    <t xml:space="preserve">The cube we are modeling has 6 faces, with each face consisting of 9 elements arranged in a 3 x 3 matrix.    </t>
  </si>
  <si>
    <t>Activity Where Injected</t>
  </si>
  <si>
    <t>Interation Where Injected</t>
  </si>
  <si>
    <t>Activity Where Removed</t>
  </si>
  <si>
    <t>Iteration Where Removed</t>
  </si>
  <si>
    <t>Change Type</t>
  </si>
  <si>
    <t>Change Number</t>
  </si>
  <si>
    <t>http:// ... /rcube?op=xxx</t>
  </si>
  <si>
    <t>A python dictionary resulting from the 'xxx' operaiton</t>
  </si>
  <si>
    <t xml:space="preserve">Creates a solved cube of a specified size. </t>
  </si>
  <si>
    <t>http:// ... /rcube?op=create&amp;f=red&amp;u=red</t>
  </si>
  <si>
    <t>{'status': 'error: at least two faces have the same color'}</t>
  </si>
  <si>
    <t>Are unit tests written to the level of boundary value analysis?</t>
  </si>
  <si>
    <t>Are acceptance tests written to the level of boundary value analysis?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</si>
  <si>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</si>
  <si>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</si>
  <si>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</si>
  <si>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</si>
  <si>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</si>
  <si>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</si>
  <si>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Product encounters multiple significant problems in  functional and nonfunctional requirements</t>
  </si>
  <si>
    <t xml:space="preserve">Use this worksheet to record tests that, if passed, tell you that your software is complete.   It is not a chronology, so do not list a history of tests. 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</si>
  <si>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</si>
  <si>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</si>
  <si>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</si>
  <si>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</si>
  <si>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</si>
  <si>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</si>
  <si>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</si>
  <si>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</si>
  <si>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https://rubiks-cube-solver.com/</t>
  </si>
  <si>
    <t>More info:</t>
  </si>
  <si>
    <t>URL of microservice:</t>
  </si>
  <si>
    <t>Push your code to GitHub Classroom</t>
  </si>
  <si>
    <t>Does the "Assessment" tab include your name, your AU username, etc.</t>
  </si>
  <si>
    <t>Valid (Input is represented as an abbreviated URL; output is represented as a string of a python dictionary)</t>
  </si>
  <si>
    <t>Specifies the color of the left side of the cube.  It is a string of length .GT. 0.  Optional.  Defaults to "white" if missing.  Arrives unvalidated.</t>
  </si>
  <si>
    <t>Specifies the color of the top side of the cube.  It is a string of length .GT. 0.  Optional.  Defaults to "red" if missing.  Arrives unvalidated.</t>
  </si>
  <si>
    <t>Specifies the color of the under of the cube.  It is a string of length .GT. 0.  Optional.  Defaults to "orange" if missing.  Arrives unvalidated.</t>
  </si>
  <si>
    <t>To gain experience with reviews and refactoring</t>
  </si>
  <si>
    <t>Determines if the cube is in a specific configuration</t>
  </si>
  <si>
    <t>"cube"</t>
  </si>
  <si>
    <t>"status" is a key-value pair whose value is one of the following strings:</t>
  </si>
  <si>
    <t>Value of "status"</t>
  </si>
  <si>
    <t>Returned if ...</t>
  </si>
  <si>
    <t>Each face consists of a single color.</t>
  </si>
  <si>
    <t>otherwise</t>
  </si>
  <si>
    <t>{'status': 'full'}</t>
  </si>
  <si>
    <t>{'status': 'crosses'}</t>
  </si>
  <si>
    <t>{'status': 'spots'}</t>
  </si>
  <si>
    <t>{'status': 'unknown'}</t>
  </si>
  <si>
    <t>http:// ... /rcube?op=check</t>
  </si>
  <si>
    <t>{'status': 'error: cube must be specified'}</t>
  </si>
  <si>
    <t>{'status': 'error: cube is not sized properly'}</t>
  </si>
  <si>
    <t>Notes:</t>
  </si>
  <si>
    <t>If names are duplicated in the query string, the rightmost value is associated with the name.</t>
  </si>
  <si>
    <t>Example:</t>
  </si>
  <si>
    <t>results in</t>
  </si>
  <si>
    <t>{"op": "create"}</t>
  </si>
  <si>
    <t>{"op": "check"}</t>
  </si>
  <si>
    <t>Names in the query string may be designated as empty, in which case they have an empty string as a value.</t>
  </si>
  <si>
    <t>rcube?op=op1&amp;op=op2</t>
  </si>
  <si>
    <t>{"op": "op2"}</t>
  </si>
  <si>
    <t>rcube?op=op1&amp;parm1=&amp;parm2=</t>
  </si>
  <si>
    <t>{"op": "op1", "parm1": "", "parm2": ""}</t>
  </si>
  <si>
    <t>Note:  changes/clarifications to specifications are designated with a red revision bar.</t>
  </si>
  <si>
    <t xml:space="preserve">"cube" models the physical Rubik's cube.  It is the key whose value describes the six faces of the cube.   The value is a list having exactly 54 strings.  The first 9 strings represent the elements on the front face, the second 9 strings represent the elements on the right face, and so forth for the back, left, top, and under faces, respectively.   Each face's elements are arranged in row-major order, beginning with the upper left corner.  The "Support Info" tab illustrates the layout of the cube. </t>
  </si>
  <si>
    <t>"full"</t>
  </si>
  <si>
    <t>"spots"</t>
  </si>
  <si>
    <t>"crosses"</t>
  </si>
  <si>
    <t>"unknown"</t>
  </si>
  <si>
    <t>Each face consists of exactly two colors such that the middle element is one color and the remaining elements are another color.</t>
  </si>
  <si>
    <t>Each face consists of two colors such that  the corner elements are one color and the remaining elements are another color.</t>
  </si>
  <si>
    <t>Special Note:</t>
  </si>
  <si>
    <t>In some cases, it is not feasible to completely validate the cube without first attempting to solve it.   A cube should be considered invalid if it fails to meet any of the following properties:</t>
  </si>
  <si>
    <t>∙ The cube consists of 54 elements.</t>
  </si>
  <si>
    <t>∙ The cube's colors match the default/designated set of face values.</t>
  </si>
  <si>
    <t>∙ The middle element of each face is a unique color.</t>
  </si>
  <si>
    <t>∙ The middle element of each face matches the color designated for that face.</t>
  </si>
  <si>
    <t>∙ Adjacent elements (i.e., the 3 elements that make up the cube's corners and the 2 elements that make up the cube's middle edges) must consist of colors that are possible with a physical cube.</t>
  </si>
  <si>
    <r>
      <rPr>
        <i/>
        <sz val="10"/>
        <color indexed="8"/>
        <rFont val="Arial"/>
        <family val="2"/>
      </rPr>
      <t>parm</t>
    </r>
    <r>
      <rPr>
        <sz val="10"/>
        <color indexed="8"/>
        <rFont val="Arial"/>
        <family val="2"/>
      </rPr>
      <t xml:space="preserve"> does not contain 'op' as a name-value pair</t>
    </r>
  </si>
  <si>
    <t>the value of  "op" does not match any of the actionable values.</t>
  </si>
  <si>
    <t>http:// ... /rcube?op=noSuchOp</t>
  </si>
  <si>
    <t>http:// ... /rcube?op=</t>
  </si>
  <si>
    <t>http:// ... /rcube?op=create&amp;f=&amp;r=r</t>
  </si>
  <si>
    <t>{'status': 'error: face color is missing'}</t>
  </si>
  <si>
    <t>http:// ... /rcube?op=create&amp;f=yellow</t>
  </si>
  <si>
    <t>Valid (Input is represented as an abbreviated URL; output is represented as the HTTP response)</t>
  </si>
  <si>
    <t>Write software to determine the status of a given cube.</t>
  </si>
  <si>
    <t>• Transfer process information from the previous assignment</t>
  </si>
  <si>
    <t>• Analyze past defects and develop code review checklist</t>
  </si>
  <si>
    <t xml:space="preserve">• Estimate projected production code LOC </t>
  </si>
  <si>
    <t>• Estimate projected effort (in minutes)</t>
  </si>
  <si>
    <t>• Perform rubber duck review of test code</t>
  </si>
  <si>
    <t>Refactor</t>
  </si>
  <si>
    <t>• Refactor production code to remove odious smells</t>
  </si>
  <si>
    <t>• Upload spreadsheet to Canvas</t>
  </si>
  <si>
    <t>∙ The cube consists of 6 unique colors.</t>
  </si>
  <si>
    <t>∙ Each color is on 9 cube elements.</t>
  </si>
  <si>
    <t>http:// ... /rcube?op=check&amp;f=2&amp;r=o&amp;b=g&amp;l=r&amp;t=b&amp;u=y&amp;cube=y,y,b,b,o,g,o,b,w,r</t>
  </si>
  <si>
    <t xml:space="preserve">"cube" models the physical Rubik's cube.  It is the key whose value describes the six faces of the cube.   The value is a string representing the color of each element of the cube.  Colors are separated by commas.  The string contains no extraneous white space.  The first 9 elements represent the colors on the front face, the second 9 elements represent the colors on the right face, and so forth for the back, left, top, and under faces, respectively.   Each face's elements are arranged in row-major order, beginning with the upper left corner.  Each element's color comes from the designated set of colors. The "Support Info" tab illustrates the layout of the cube.  Mandatory.  Arrives unvalidated.  </t>
  </si>
  <si>
    <t>http:// ... /rcube?op=check&amp;f=f&amp;r=r&amp;b=b&amp;l=l&amp;t=t&amp;u=u&amp;cube=f,f,f,f,f,f,f,f,f,r,r,r,r,r,r,r,r,r,b,b,b,b,b,b,b,b,b,l,l,l,l,l,l,l,l,l,t,t,t,t,t,t,t,t,t,u,u,u,u,u,u,u,u,u</t>
  </si>
  <si>
    <t>http:// ... /rcube?op=check&amp;f=f&amp;r=r&amp;b=b&amp;l=l&amp;t=t&amp;u=u&amp;cube=f,f,f,f,f,b,f,f,f,r,r,r,r,r,r,r,r,r,f,b,b,b,b,b,b,b,b,l,l,l,l,l,l,l,l,l,t,t,t,t,t,t,t,t,t,u,u,u,u,u,u,u,u,u</t>
  </si>
  <si>
    <t>{'status': 'illegal cube'}</t>
  </si>
  <si>
    <t>Include this spreadsheet with completed process information with your Canvas submission.</t>
  </si>
  <si>
    <t>http:// ... /rcube?op=check&amp;f=w&amp;r=g&amp;b=y&amp;l=b&amp;t=r&amp;u=o&amp;cube=r,w,r,w,w,w,r,w,r, w,g,w,g,g,g,w,g,w,o,y,o,y,y,y,o,y,o,y,b,y,b,b,b,y,b,y,g,r,g,r,r,r,g,r,g,b,o,b,o,o,o,b,o,b</t>
  </si>
  <si>
    <t>http:// ... /rcube?op=check&amp;f=r&amp;r=b&amp;b=o&amp;l=g&amp;t=w&amp;u=y&amp;cube=y,y,y,y,r,y,y,y,y, o,o,o,o,b,o,o,o,o,w,w,w,w,o,w,w,w,w,r,r,r,r,g,r,r,r,r,b,b,b,b,w,b,b,b,b,g,g,g,g,y,g,g,g,g</t>
  </si>
  <si>
    <t>http:// ... /rcube?op=check&amp;f=o&amp;r=b&amp;b=r&amp;l=g&amp;t=y&amp;u=w&amp;cube=y,y,b,b,o,g,o,b,w, r,b,b,r,b,w,b,w,r,o,g,g,o,r,g,g,b,b,y,y,o,y,g,o,o,o,g,r,w,w,r,y,r,g,o,y,w,y,r,g,w,r,y,w,w</t>
  </si>
  <si>
    <t>Updating requirments</t>
  </si>
  <si>
    <t>Dr. Umphress made changes to customer needs</t>
  </si>
  <si>
    <t>Jordan Sosnowski</t>
  </si>
  <si>
    <t>jjs0029</t>
  </si>
  <si>
    <t>nadroj-isk</t>
  </si>
  <si>
    <t>For instructions on installing the TDD plugin. It says for windows go to windows --&gt; install new software. It should be the same as OSX and linux. It's Help --&gt; Install New Software</t>
  </si>
  <si>
    <t>Bad Smell</t>
  </si>
  <si>
    <t xml:space="preserve">Refactored dispatch.  Main bad smell was long method / non cohesive methods </t>
  </si>
  <si>
    <t>Removed bad smells from dispatch</t>
  </si>
  <si>
    <t>Removed bad smells from dispatch, and ran code</t>
  </si>
  <si>
    <t>Analysis</t>
  </si>
  <si>
    <t>Reading over new requirements</t>
  </si>
  <si>
    <t>Requirement different from last time, so I had to change code and test cases</t>
  </si>
  <si>
    <t>In the last project it was not specified what to happen if a side was provided but the value was empty. When this happened I just defaulted the value. With assignment 5 we need to return an error. I had to change my dispatch code and test cases to accommodate this</t>
  </si>
  <si>
    <t xml:space="preserve">For some reason green light commit did not work. Had to re run. Ignore refactor commit e0e3649 </t>
  </si>
  <si>
    <t>Plugin messed up last night. I ran a red light and then a green. But only the green was recorded. Pushed a commit to say ignore prior commit. Then removed code so that the test would fail. Ran red light. Added code. Ran gree light. Wanted to write this down in case it looked odd when being graded</t>
  </si>
  <si>
    <t>Passed</t>
  </si>
  <si>
    <t>{'status': 'error: duplicate'}</t>
  </si>
  <si>
    <t>Duplicate Side</t>
  </si>
  <si>
    <t>http:// ... /rcube?op=create&amp;r=r&amp;f=r</t>
  </si>
  <si>
    <t>{'status': 'error: missing op'}</t>
  </si>
  <si>
    <t>Test Logic</t>
  </si>
  <si>
    <t xml:space="preserve">Test case called the whole dictionary where it shouldve called a specific key to get a certain value </t>
  </si>
  <si>
    <t xml:space="preserve">Added code to check for if op was provided with an invalid code </t>
  </si>
  <si>
    <t>http:// ... /rcube?op=build</t>
  </si>
  <si>
    <t>http:// ... /rcube?op=test</t>
  </si>
  <si>
    <t>Test make if user does not provide correct op value then it fails</t>
  </si>
  <si>
    <t>Test to make sure op is caught for more than one test</t>
  </si>
  <si>
    <t>Test case checked to see if status was in dictionary. By default all httpResponses contain status so this was bad test logic. Had to change it so that it checked to make sure it was not equals to error: missing op</t>
  </si>
  <si>
    <t>Test to make sure op check is working in the most basic level</t>
  </si>
  <si>
    <t>http:// ... /rcube?op=check&amp;f=w&amp;r=g&amp;b=y&amp;l=b&amp;t=r&amp;u=o&amp;cube=w,r,w,r,r,r,w,r,w, g,w,g,w,w,w,g,w,g,y,o,y,o,o,o,y,o,y,b,y,b,y,y,y,b,y,b,r,g,r,g,g,g,r,g,r,o,b,o,b,b,b,o,b,o</t>
  </si>
  <si>
    <t>http:// ... /rcube?op=check&amp;f=o&amp;r=b&amp;b=r&amp;l=g&amp;t=test&amp;u=w&amp;cube=test,test,b,b,o,g,o,b,w, r,b,b,r,b,w,b,w,r,o,g,g,o,r,g,g,b,b,test,test,o,test,g,o,o,o,g,r,w,w,r,test,r,g,o,test,w,test,r,g,w,r,test,w,w</t>
  </si>
  <si>
    <t>http:// ... /rcube?op=check&amp;f=2&amp;r=o&amp;b=g&amp;l=r&amp;t=b&amp;u=y&amp;cube=y,b,2,o,g,t</t>
  </si>
  <si>
    <t>http:// ... /rcube?op=check&amp;f=f&amp;r=r&amp;b=b&amp;l=l&amp;t=t&amp;u=u&amp;cube=f,f,f,f,f,f,f,f,f,red,red,red,red,red,red,red,red,red,b,b,b,b,b,b,b,b,b,l,l,l,l,l,l,l,l,l,t,t,t,t,t,t,t,t,t,u,u,u,u,u,u,u,u,u</t>
  </si>
  <si>
    <t>Illegal because cube color contains color not in default</t>
  </si>
  <si>
    <t>Illegal because cube does not contain 54 elements</t>
  </si>
  <si>
    <t>http:// ... /rcube?op=check&amp;f=f&amp;r=r&amp;b=b&amp;l=l&amp;t=t&amp;u=r&amp;cube=f,f,f,f,f,f,f,f,f,r,r,r,r,r,r,r,r,r,b,b,b,b,b,b,b,b,b,l,l,l,l,l,l,l,l,l,t,t,t,t,t,t,t,t,t,r,r,r,r,r,r,r,r,r</t>
  </si>
  <si>
    <t>Illegal because 'f' is not on 9 different elements</t>
  </si>
  <si>
    <t>Illegal because 'r' is a middle color twice and front face's middle should be 'f'</t>
  </si>
  <si>
    <t>Commit f117b2b was ran as a green light but failed. Reran and it passed without a code change.</t>
  </si>
  <si>
    <t>Added test code and production code to check for op = check, nothing else</t>
  </si>
  <si>
    <t>Added test and prod code to test for full cubes</t>
  </si>
  <si>
    <t>List syntax incorrect, I used [0, 8] to try to get values 0 to 8 from one list and save to another, where it should have been [0:9]</t>
  </si>
  <si>
    <t>Added test and prod code to test for spot cubes</t>
  </si>
  <si>
    <t>Had checking for crosses, should have been spot</t>
  </si>
  <si>
    <t>Was not increases index</t>
  </si>
  <si>
    <t>Test should have been testing for crosses… did not realize that and wrote all the code for spots instead. Had to change test case expected values</t>
  </si>
  <si>
    <t>If statement should have not been nested. Caused Full blocks to be crosses</t>
  </si>
  <si>
    <t>Product Logic</t>
  </si>
  <si>
    <t>Added test and prod code to test for crosses cubes</t>
  </si>
  <si>
    <t>I can't count, Corners should be 0,2,6,8 not 0,2,6,7</t>
  </si>
  <si>
    <t>http:// ... /rcube?op=check&amp;f=r&amp;r=b&amp;b=o&amp;l=g&amp;t=w&amp;u=y&amp;cube=r,r,r,r,y,r,r,r,r, b,b,b,b,o,b,b,b,b,o,o,o,o,w,o,o,o,o,g,g,g,g,r,g,g,g,g,w,w,w,w,b,w,w,w,w,y,y,y,y,g,y,y,y,y</t>
  </si>
  <si>
    <t>One side was b,b,b,b,b,b,b,b,b should have been b,b,b,b,o,b,b,b,b</t>
  </si>
  <si>
    <t>http:// ... /rcube?op=check&amp;f=front&amp;r=r&amp;b=b&amp;l=l&amp;t=t&amp;u=u&amp;cube=front,front,front,front,front,front,front,front,front,r,r,r,r,r,r,r,r,r,b,b,b,b,b,b,b,b,b,l,l,l,l,l,l,l,l,l,t,t,t,t,t,t,t,t,t,u,u,u,u,u,u,u,u,u</t>
  </si>
  <si>
    <t>Added another test for full, spot, and crosses cubes</t>
  </si>
  <si>
    <t>Incorrect test case supplied</t>
  </si>
  <si>
    <t>Added to see if color was in list of usuable colors, but checks while the list of usuable colors was still being populated</t>
  </si>
  <si>
    <t>Illegal because cube does not contain 6 unique colors</t>
  </si>
  <si>
    <t>Added test for unknown</t>
  </si>
  <si>
    <t>Added test for illegal cubes</t>
  </si>
  <si>
    <t xml:space="preserve">Added in a check to see if colors in the cube was unique, I used the already existing unique check function. However this had me have to change some of the older code for op=create to work with collections instead of dictionaries. </t>
  </si>
  <si>
    <t>Added a new test that should have failed. Passed when it should have failed because something else must have caught it. Went to change production code to make illegal errors more specific, then re ran red light</t>
  </si>
  <si>
    <t>Values in query string being checked were wrong and casuing 'illegal cube - non unique' to be returned</t>
  </si>
  <si>
    <t>Values in query string being checked were still wrong and causing full as status</t>
  </si>
  <si>
    <t>http:// ... /rcube?op=check&amp;f=f&amp;r=r&amp;b=b&amp;l=l&amp;t=t&amp;u=u&amp;cube=f,f,f,b,f,f,f,f,f,r,r,r,r,r,r,r,r,r,b,b,b,b,b,b,b,b,b,l,l,l,l,l,l,l,l,l,t,t,t,t,t,t,t,t,t,u,u,u,u,u,u,u,u,u</t>
  </si>
  <si>
    <t>http:// ... /rcube?op=check&amp;f=f&amp;r=r&amp;b=b&amp;l=l&amp;t=t&amp;u=u&amp;cube=f,f,f,f,r,f,f,f,f,r,r,f,r,r,r,r,r,r,b,b,b,b,b,b,b,b,b,l,l,l,l,l,l,l,l,l,t,t,t,t,t,t,t,t,t,r,r,r,r,r,r,r,r,r</t>
  </si>
  <si>
    <t>Values in query string for middle tests was wrong. It had u=r. So it thought r was used twice throwing an non uqniue illegal error</t>
  </si>
  <si>
    <t>Values in query string for middle tests was wrong. It had all the u's as r's. So it thought r was 18 times instead of 9. Throwing the value not used 9 times error. This is what I get for copying the acceptance test strings from prior tests</t>
  </si>
  <si>
    <t>After adding up all the times a value was used in the middle I did not do anything if anything was out of order. Therefore if there was a cube that had the same color used twice as the middle nothing would happen and the program would continue on</t>
  </si>
  <si>
    <t>Asked Dr. Umphress what was supposed to go on Historical Data and if old tests should stay in acceptance sheet</t>
  </si>
  <si>
    <t>Brought over information from prior project, removed old acceptence tests from assignment 4 from acceptance sheet</t>
  </si>
  <si>
    <t>Illegal because every edge must be added once</t>
  </si>
  <si>
    <t>Illegal because every corner must be added once</t>
  </si>
  <si>
    <t>http:// ... /rcube?op=check&amp;f=f&amp;r=r&amp;b=b&amp;l=l&amp;t=t&amp;u=u&amp;cube=f,f,f,f,f,f,t,f,f,r,r,r,r,r,r,r,r,r,f,b,b,b,b,b,b,b,b,l,l,l,l,l,l,l,l,l,t,t,t,t,t,t,t,t,b,u,u,u,u,u,u,u,u,u</t>
  </si>
  <si>
    <t>Was grabbing a whole list and not the specific index and comparing it to a single value</t>
  </si>
  <si>
    <t>Was using firstIndex to calculate secondValue and thirdValue should have had secondIndex and thirdIndex</t>
  </si>
  <si>
    <t>Did not realize that to calcute the indexes for the back was different than the front</t>
  </si>
  <si>
    <t>{'status': 'illegal cube - every edge must be added once'}</t>
  </si>
  <si>
    <t>Added in code to get corner checks to work</t>
  </si>
  <si>
    <t>Had to completely redo logic for checking corneres since my understanding was flawed. I thought if you checked each color in the corner and they did not add up to 4 then the corners would be wrong. However that would mean some element would be used more than 9 times and it would throw another error. For the corners not to add up corners would have to be paired with face values that are not logical. For example a front color could not be paired with a back color since they would never occupy the same corner</t>
  </si>
  <si>
    <t>Added in code to get edge checks to work</t>
  </si>
  <si>
    <t>http:// ... /rcube?op=check&amp;f=f&amp;r=r&amp;b=b&amp;l=l&amp;t=t&amp;u=u&amp;cube=f,f,f,f,f,b,f,f,f,r,r,r,r,r,f,r,r,r,b,b,b,b,b,r,b,b,b,l,l,l,l,l,l,l,l,l,t,t,t,t,t,t,t,t,t,u,u,u,u,u,u,u,u,u"</t>
  </si>
  <si>
    <t>{'status': 'illegal cube - every edge or corner must be added once'}</t>
  </si>
  <si>
    <t>{'status': 'illegal cube - every corner must be added once'}</t>
  </si>
  <si>
    <t>Illegal because every edge or corner must be added once</t>
  </si>
  <si>
    <t>{'status': 'illegal cube - middle value used more than once'}</t>
  </si>
  <si>
    <t>{'status': 'illegal cube - value not used 9 times'}</t>
  </si>
  <si>
    <t>{'status': illegal cube - non unique'}</t>
  </si>
  <si>
    <t>{'status': 'illegal cube - color not in set'}</t>
  </si>
  <si>
    <t>Added acceptence tests</t>
  </si>
  <si>
    <t>Finished acceptence test status, adding up final time and errors</t>
  </si>
  <si>
    <t>Status should only be create or error with some message after a colon. Not illegal cube</t>
  </si>
  <si>
    <t>Changed illegal cube error to error: xxx message</t>
  </si>
  <si>
    <t>Make sure you have double checked your expected strings for the test cases. Make sure everything is spelled right</t>
  </si>
  <si>
    <t>Make sure your individual test cases are thorough enough before you run the first test so you do not have to add to them later</t>
  </si>
  <si>
    <t>Make sure you understand the domain before heading into writing code</t>
  </si>
  <si>
    <t>Long Method</t>
  </si>
  <si>
    <t>Removed bad smells in dispatch</t>
  </si>
  <si>
    <t>Refactoring caused an error. I took variables into the class that were used else where</t>
  </si>
  <si>
    <t>Edited comments in dispatchTest</t>
  </si>
  <si>
    <t>Finished adding comments to dispatch</t>
  </si>
  <si>
    <t>Added comments to dispatch test</t>
  </si>
  <si>
    <t xml:space="preserve">Added comments to dispatch </t>
  </si>
  <si>
    <t>finalized excel and merged</t>
  </si>
  <si>
    <t xml:space="preserve">Project Plan Summary From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</si>
</sst>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48" x14ac:knownFonts="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9"/>
      <color indexed="81"/>
      <name val="Arial"/>
      <family val="2"/>
    </font>
    <font>
      <sz val="12"/>
      <name val="Arial"/>
      <family val="2"/>
    </font>
    <font>
      <b/>
      <u/>
      <sz val="10"/>
      <color indexed="10"/>
      <name val="Arial"/>
      <family val="2"/>
    </font>
    <font>
      <sz val="10"/>
      <color indexed="8"/>
      <name val="Arial"/>
      <family val="2"/>
    </font>
    <font>
      <i/>
      <sz val="10"/>
      <color indexed="8"/>
      <name val="Arial"/>
      <family val="2"/>
    </font>
    <font>
      <sz val="10"/>
      <name val="Arial"/>
      <family val="2"/>
    </font>
    <font>
      <sz val="10"/>
      <color indexed="8"/>
      <name val="Arial"/>
      <family val="2"/>
    </font>
    <font>
      <sz val="9"/>
      <color indexed="8"/>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1"/>
      <name val="Calibri"/>
      <family val="2"/>
      <scheme val="minor"/>
    </font>
    <font>
      <sz val="11"/>
      <color rgb="FF000000"/>
      <name val="Calibri"/>
      <family val="2"/>
      <scheme val="minor"/>
    </font>
    <font>
      <sz val="14"/>
      <color rgb="FF152935"/>
      <name val="Helvetica Neue"/>
      <family val="2"/>
    </font>
    <font>
      <sz val="10"/>
      <color rgb="FF152935"/>
      <name val="Arial"/>
      <family val="2"/>
    </font>
    <font>
      <sz val="10"/>
      <color theme="1"/>
      <name val="Arial"/>
      <family val="2"/>
    </font>
    <font>
      <b/>
      <sz val="10"/>
      <color theme="0"/>
      <name val="Arial"/>
      <family val="2"/>
    </font>
    <font>
      <b/>
      <sz val="11"/>
      <name val="Arial"/>
      <family val="2"/>
    </font>
    <font>
      <b/>
      <sz val="8"/>
      <color rgb="FF000000"/>
      <name val="Tahoma"/>
      <family val="2"/>
    </font>
    <font>
      <b/>
      <sz val="9"/>
      <color rgb="FF000000"/>
      <name val="Arial"/>
      <family val="2"/>
    </font>
    <font>
      <sz val="9"/>
      <color rgb="FF000000"/>
      <name val="Arial"/>
      <family val="2"/>
    </font>
    <font>
      <sz val="14"/>
      <color rgb="FFFF0000"/>
      <name val="Arial"/>
      <family val="2"/>
    </font>
    <font>
      <sz val="11"/>
      <color rgb="FF006100"/>
      <name val="Calibri"/>
      <family val="2"/>
      <scheme val="minor"/>
    </font>
    <font>
      <sz val="10"/>
      <name val="Arial"/>
      <family val="2"/>
    </font>
    <font>
      <sz val="12"/>
      <color rgb="FF9C0006"/>
      <name val="Calibri"/>
      <family val="2"/>
      <scheme val="minor"/>
    </font>
    <font>
      <sz val="10"/>
      <name val="Arial"/>
    </font>
  </fonts>
  <fills count="14">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
      <patternFill patternType="solid">
        <fgColor rgb="FFC6EFCE"/>
      </patternFill>
    </fill>
    <fill>
      <patternFill patternType="solid">
        <fgColor rgb="FFFFC7CE"/>
      </patternFill>
    </fill>
  </fills>
  <borders count="7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diagonalUp="1">
      <left/>
      <right/>
      <top/>
      <bottom/>
      <diagonal style="medium">
        <color indexed="64"/>
      </diagonal>
    </border>
    <border diagonalUp="1">
      <left/>
      <right style="thick">
        <color indexed="64"/>
      </right>
      <top style="thick">
        <color indexed="64"/>
      </top>
      <bottom/>
      <diagonal style="medium">
        <color indexed="64"/>
      </diagonal>
    </border>
    <border>
      <left style="thick">
        <color indexed="64"/>
      </left>
      <right style="dashed">
        <color indexed="64"/>
      </right>
      <top style="thick">
        <color indexed="64"/>
      </top>
      <bottom style="dashed">
        <color indexed="64"/>
      </bottom>
      <diagonal/>
    </border>
    <border>
      <left style="dashed">
        <color indexed="64"/>
      </left>
      <right style="dashed">
        <color indexed="64"/>
      </right>
      <top style="thick">
        <color indexed="64"/>
      </top>
      <bottom style="dashed">
        <color indexed="64"/>
      </bottom>
      <diagonal/>
    </border>
    <border>
      <left style="dashed">
        <color indexed="64"/>
      </left>
      <right style="thick">
        <color indexed="64"/>
      </right>
      <top style="thick">
        <color indexed="64"/>
      </top>
      <bottom style="dashed">
        <color indexed="64"/>
      </bottom>
      <diagonal/>
    </border>
    <border>
      <left style="thick">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thick">
        <color indexed="64"/>
      </right>
      <top style="dashed">
        <color indexed="64"/>
      </top>
      <bottom style="dashed">
        <color indexed="64"/>
      </bottom>
      <diagonal/>
    </border>
    <border>
      <left style="thick">
        <color indexed="64"/>
      </left>
      <right style="dashed">
        <color indexed="64"/>
      </right>
      <top style="dashed">
        <color indexed="64"/>
      </top>
      <bottom style="thick">
        <color indexed="64"/>
      </bottom>
      <diagonal/>
    </border>
    <border>
      <left/>
      <right style="thick">
        <color indexed="64"/>
      </right>
      <top/>
      <bottom style="thick">
        <color indexed="64"/>
      </bottom>
      <diagonal/>
    </border>
    <border>
      <left style="dashed">
        <color indexed="64"/>
      </left>
      <right style="dashed">
        <color indexed="64"/>
      </right>
      <top style="dashed">
        <color indexed="64"/>
      </top>
      <bottom style="thick">
        <color indexed="64"/>
      </bottom>
      <diagonal/>
    </border>
    <border diagonalUp="1">
      <left/>
      <right/>
      <top/>
      <bottom style="thick">
        <color indexed="64"/>
      </bottom>
      <diagonal style="dashed">
        <color indexed="64"/>
      </diagonal>
    </border>
    <border diagonalUp="1">
      <left/>
      <right/>
      <top/>
      <bottom style="dashed">
        <color indexed="64"/>
      </bottom>
      <diagonal style="medium">
        <color indexed="64"/>
      </diagonal>
    </border>
    <border diagonalUp="1">
      <left/>
      <right/>
      <top style="dashed">
        <color indexed="64"/>
      </top>
      <bottom style="dashed">
        <color indexed="64"/>
      </bottom>
      <diagonal style="dashed">
        <color indexed="64"/>
      </diagonal>
    </border>
    <border diagonalUp="1">
      <left/>
      <right/>
      <top style="thick">
        <color indexed="64"/>
      </top>
      <bottom/>
      <diagonal style="dashed">
        <color indexed="64"/>
      </diagonal>
    </border>
    <border diagonalUp="1">
      <left/>
      <right style="dashed">
        <color indexed="64"/>
      </right>
      <top style="dashed">
        <color indexed="64"/>
      </top>
      <bottom/>
      <diagonal style="medium">
        <color indexed="64"/>
      </diagonal>
    </border>
    <border diagonalUp="1">
      <left style="dashed">
        <color indexed="64"/>
      </left>
      <right style="thick">
        <color indexed="64"/>
      </right>
      <top/>
      <bottom/>
      <diagonal style="dashed">
        <color indexed="64"/>
      </diagonal>
    </border>
    <border diagonalUp="1">
      <left style="dashed">
        <color indexed="64"/>
      </left>
      <right style="dashed">
        <color indexed="64"/>
      </right>
      <top/>
      <bottom/>
      <diagonal style="dashed">
        <color indexed="64"/>
      </diagonal>
    </border>
    <border diagonalUp="1">
      <left style="thick">
        <color indexed="64"/>
      </left>
      <right style="dashed">
        <color indexed="64"/>
      </right>
      <top/>
      <bottom/>
      <diagonal style="dashed">
        <color indexed="64"/>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style="thin">
        <color indexed="64"/>
      </left>
      <right/>
      <top style="thin">
        <color theme="0" tint="-0.14996795556505021"/>
      </top>
      <bottom/>
      <diagonal/>
    </border>
    <border>
      <left/>
      <right/>
      <top style="thin">
        <color theme="0" tint="-0.14996795556505021"/>
      </top>
      <bottom/>
      <diagonal/>
    </border>
    <border>
      <left style="thin">
        <color indexed="64"/>
      </left>
      <right/>
      <top style="thin">
        <color indexed="64"/>
      </top>
      <bottom style="thin">
        <color theme="0" tint="-0.14996795556505021"/>
      </bottom>
      <diagonal/>
    </border>
    <border>
      <left/>
      <right/>
      <top style="thin">
        <color indexed="64"/>
      </top>
      <bottom style="thin">
        <color theme="0" tint="-0.14996795556505021"/>
      </bottom>
      <diagonal/>
    </border>
    <border>
      <left/>
      <right style="medium">
        <color indexed="64"/>
      </right>
      <top/>
      <bottom style="medium">
        <color indexed="64"/>
      </bottom>
      <diagonal/>
    </border>
    <border>
      <left/>
      <right style="medium">
        <color indexed="64"/>
      </right>
      <top/>
      <bottom/>
      <diagonal/>
    </border>
    <border>
      <left/>
      <right/>
      <top/>
      <bottom style="thick">
        <color indexed="64"/>
      </bottom>
      <diagonal/>
    </border>
    <border>
      <left style="thick">
        <color rgb="FFFF0000"/>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style="thick">
        <color rgb="FFFF0000"/>
      </right>
      <top/>
      <bottom style="thick">
        <color rgb="FFFF0000"/>
      </bottom>
      <diagonal/>
    </border>
  </borders>
  <cellStyleXfs count="4">
    <xf numFmtId="0" fontId="0" fillId="0" borderId="0"/>
    <xf numFmtId="0" fontId="5" fillId="0" borderId="0" applyNumberFormat="0" applyFill="0" applyBorder="0" applyAlignment="0" applyProtection="0">
      <alignment vertical="top"/>
      <protection locked="0"/>
    </xf>
    <xf numFmtId="0" fontId="44" fillId="12" borderId="0" applyNumberFormat="0" applyBorder="0" applyAlignment="0" applyProtection="0"/>
    <xf numFmtId="0" fontId="46" fillId="13" borderId="0" applyNumberFormat="0" applyBorder="0" applyAlignment="0" applyProtection="0"/>
  </cellStyleXfs>
  <cellXfs count="541">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10" fillId="0" borderId="0" xfId="0" applyFont="1"/>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0" fillId="0" borderId="4" xfId="0" applyBorder="1" applyAlignment="1" applyProtection="1"/>
    <xf numFmtId="0" fontId="0" fillId="0" borderId="5" xfId="0" applyBorder="1" applyAlignment="1" applyProtection="1"/>
    <xf numFmtId="0" fontId="0" fillId="0" borderId="6" xfId="0" applyBorder="1" applyAlignment="1" applyProtection="1"/>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1" fontId="4" fillId="0" borderId="20" xfId="0" applyNumberFormat="1" applyFont="1" applyFill="1" applyBorder="1" applyProtection="1"/>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1" fontId="0" fillId="2" borderId="21" xfId="0" applyNumberFormat="1" applyFill="1" applyBorder="1" applyAlignment="1" applyProtection="1">
      <protection locked="0"/>
    </xf>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Alignment="1" applyProtection="1">
      <alignment horizontal="right"/>
    </xf>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applyAlignment="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0" borderId="0" xfId="0" applyFont="1" applyAlignment="1">
      <alignment horizontal="right"/>
    </xf>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0" fontId="0" fillId="0" borderId="0" xfId="0" applyFill="1" applyBorder="1" applyAlignment="1" applyProtection="1">
      <alignment horizontal="right"/>
    </xf>
    <xf numFmtId="1" fontId="0" fillId="0" borderId="1" xfId="0" applyNumberFormat="1" applyFill="1" applyBorder="1" applyAlignment="1" applyProtection="1">
      <alignment horizontal="center"/>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5"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0" fontId="0" fillId="0" borderId="0" xfId="0" applyProtection="1">
      <protection hidden="1"/>
    </xf>
    <xf numFmtId="164" fontId="0" fillId="4" borderId="1" xfId="0" applyNumberFormat="1" applyFill="1" applyBorder="1" applyAlignment="1" applyProtection="1">
      <alignment horizontal="center"/>
      <protection hidden="1"/>
    </xf>
    <xf numFmtId="1" fontId="0" fillId="0" borderId="1" xfId="0" applyNumberFormat="1" applyBorder="1" applyProtection="1">
      <protection hidden="1"/>
    </xf>
    <xf numFmtId="2" fontId="0" fillId="0" borderId="1" xfId="0" applyNumberFormat="1" applyBorder="1" applyProtection="1">
      <protection hidden="1"/>
    </xf>
    <xf numFmtId="0" fontId="0" fillId="0" borderId="0" xfId="0" applyAlignment="1" applyProtection="1">
      <protection hidden="1"/>
    </xf>
    <xf numFmtId="0" fontId="0" fillId="0" borderId="0" xfId="0" applyAlignment="1" applyProtection="1">
      <alignment horizontal="right"/>
      <protection hidden="1"/>
    </xf>
    <xf numFmtId="2" fontId="0" fillId="0" borderId="0" xfId="0" applyNumberFormat="1" applyFill="1" applyBorder="1" applyAlignment="1" applyProtection="1">
      <protection hidden="1"/>
    </xf>
    <xf numFmtId="1" fontId="3" fillId="0" borderId="0" xfId="0" applyNumberFormat="1" applyFont="1" applyFill="1" applyBorder="1" applyAlignment="1" applyProtection="1"/>
    <xf numFmtId="0" fontId="26"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1" fontId="1" fillId="0" borderId="0" xfId="0" applyNumberFormat="1" applyFont="1" applyAlignment="1" applyProtection="1"/>
    <xf numFmtId="0" fontId="0" fillId="2" borderId="1" xfId="0" applyFont="1" applyFill="1" applyBorder="1" applyProtection="1">
      <protection locked="0"/>
    </xf>
    <xf numFmtId="1" fontId="0" fillId="0" borderId="0" xfId="0" applyNumberFormat="1" applyFill="1" applyBorder="1" applyAlignment="1" applyProtection="1">
      <alignment horizontal="center"/>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27" fillId="0" borderId="0" xfId="0" applyFont="1"/>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7" fillId="0" borderId="0" xfId="0" applyFont="1" applyBorder="1"/>
    <xf numFmtId="0" fontId="26" fillId="0" borderId="0" xfId="0" applyFont="1"/>
    <xf numFmtId="0" fontId="28" fillId="0" borderId="0" xfId="0" applyFont="1" applyAlignment="1">
      <alignment horizontal="right"/>
    </xf>
    <xf numFmtId="0" fontId="29" fillId="0" borderId="0" xfId="0" applyFont="1" applyBorder="1"/>
    <xf numFmtId="0" fontId="27" fillId="0" borderId="0" xfId="0" applyFont="1" applyBorder="1" applyAlignment="1">
      <alignment horizontal="left"/>
    </xf>
    <xf numFmtId="0" fontId="29" fillId="0" borderId="0" xfId="0" applyFont="1" applyBorder="1" applyAlignment="1">
      <alignment horizontal="left"/>
    </xf>
    <xf numFmtId="0" fontId="27" fillId="0" borderId="0" xfId="0" applyFont="1" applyBorder="1" applyAlignment="1"/>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30" fillId="0" borderId="50" xfId="0" applyFont="1" applyBorder="1" applyAlignment="1">
      <alignment horizontal="left" vertical="center" wrapText="1"/>
    </xf>
    <xf numFmtId="0" fontId="30" fillId="0" borderId="51" xfId="0" applyFont="1" applyBorder="1" applyAlignment="1">
      <alignment horizontal="left" vertical="center" wrapText="1"/>
    </xf>
    <xf numFmtId="0" fontId="30" fillId="0" borderId="52" xfId="0" applyFont="1" applyBorder="1" applyAlignment="1">
      <alignment horizontal="left" vertical="center" wrapText="1"/>
    </xf>
    <xf numFmtId="0" fontId="0" fillId="0" borderId="53" xfId="0" applyBorder="1" applyAlignment="1">
      <alignment horizontal="left" vertical="center" wrapText="1"/>
    </xf>
    <xf numFmtId="0" fontId="30" fillId="0" borderId="53" xfId="0" applyFont="1" applyBorder="1" applyAlignment="1">
      <alignment horizontal="left" vertical="center" wrapText="1"/>
    </xf>
    <xf numFmtId="0" fontId="30" fillId="0" borderId="0" xfId="0" applyFont="1" applyAlignment="1">
      <alignment horizontal="left" vertical="center"/>
    </xf>
    <xf numFmtId="0" fontId="30"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30" fillId="0" borderId="54" xfId="0" applyFont="1" applyBorder="1" applyAlignment="1">
      <alignment horizontal="center" vertical="center" wrapText="1"/>
    </xf>
    <xf numFmtId="0" fontId="11" fillId="0" borderId="0" xfId="0" applyFont="1"/>
    <xf numFmtId="0" fontId="31" fillId="0" borderId="0" xfId="0" applyFont="1" applyAlignment="1">
      <alignment horizontal="left" vertical="center"/>
    </xf>
    <xf numFmtId="0" fontId="30" fillId="0" borderId="0" xfId="0" applyFont="1" applyAlignment="1">
      <alignment horizontal="left" vertical="center" indent="2"/>
    </xf>
    <xf numFmtId="0" fontId="32" fillId="0" borderId="0" xfId="0" applyFont="1" applyAlignment="1">
      <alignment horizontal="left" vertical="center"/>
    </xf>
    <xf numFmtId="0" fontId="12" fillId="0" borderId="0" xfId="0" applyFont="1"/>
    <xf numFmtId="0" fontId="30"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0" fillId="0" borderId="0" xfId="0" applyNumberFormat="1" applyFont="1" applyBorder="1" applyAlignment="1">
      <alignment horizontal="right" vertical="top" wrapText="1"/>
    </xf>
    <xf numFmtId="0" fontId="30" fillId="0" borderId="52" xfId="0" applyFont="1" applyBorder="1" applyAlignment="1">
      <alignment horizontal="left" vertical="center" wrapText="1" indent="1"/>
    </xf>
    <xf numFmtId="0" fontId="30" fillId="0" borderId="52"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30" fillId="0" borderId="54" xfId="0" applyFont="1" applyBorder="1" applyAlignment="1">
      <alignment horizontal="left" vertical="center" wrapText="1"/>
    </xf>
    <xf numFmtId="0" fontId="33" fillId="0" borderId="0" xfId="0" applyFont="1" applyBorder="1" applyAlignment="1">
      <alignment horizontal="left" vertical="center" wrapText="1" indent="1"/>
    </xf>
    <xf numFmtId="0" fontId="0" fillId="0" borderId="0" xfId="0" applyAlignment="1">
      <alignment horizontal="left"/>
    </xf>
    <xf numFmtId="0" fontId="0" fillId="0" borderId="25" xfId="0" applyBorder="1" applyAlignment="1">
      <alignment vertical="top" wrapText="1"/>
    </xf>
    <xf numFmtId="0" fontId="0" fillId="0" borderId="25" xfId="0" applyBorder="1" applyAlignment="1">
      <alignment horizontal="right" vertical="top" wrapText="1"/>
    </xf>
    <xf numFmtId="0" fontId="20" fillId="0" borderId="25" xfId="0" applyFont="1" applyFill="1" applyBorder="1" applyAlignment="1">
      <alignment horizontal="left" vertical="top" indent="2"/>
    </xf>
    <xf numFmtId="0" fontId="30" fillId="0" borderId="0" xfId="0" applyFont="1" applyBorder="1" applyAlignment="1">
      <alignment horizontal="left" vertical="center" wrapText="1"/>
    </xf>
    <xf numFmtId="0" fontId="33" fillId="0" borderId="56" xfId="0" applyFont="1" applyBorder="1" applyAlignment="1">
      <alignment horizontal="left" vertical="center" wrapText="1" indent="1"/>
    </xf>
    <xf numFmtId="0" fontId="12" fillId="0" borderId="25" xfId="0" applyFont="1" applyBorder="1" applyAlignment="1">
      <alignment horizontal="left" vertical="top" wrapText="1"/>
    </xf>
    <xf numFmtId="0" fontId="0" fillId="0" borderId="0" xfId="0" applyAlignment="1">
      <alignment horizontal="right"/>
    </xf>
    <xf numFmtId="0" fontId="0" fillId="0" borderId="0" xfId="0" applyFont="1" applyBorder="1" applyAlignment="1">
      <alignment vertical="top"/>
    </xf>
    <xf numFmtId="0" fontId="20" fillId="0" borderId="57" xfId="0" applyFont="1" applyFill="1" applyBorder="1" applyAlignment="1">
      <alignment horizontal="left" vertical="top" indent="2"/>
    </xf>
    <xf numFmtId="0" fontId="0" fillId="0" borderId="0" xfId="0" applyAlignment="1">
      <alignment horizontal="right" vertical="top"/>
    </xf>
    <xf numFmtId="0" fontId="0" fillId="0" borderId="58" xfId="0" applyBorder="1"/>
    <xf numFmtId="0" fontId="34" fillId="0" borderId="59" xfId="0" applyFont="1" applyBorder="1" applyAlignment="1">
      <alignment horizontal="left" vertical="top" wrapText="1"/>
    </xf>
    <xf numFmtId="0" fontId="34" fillId="0" borderId="58" xfId="0" applyFont="1" applyBorder="1" applyAlignment="1">
      <alignment horizontal="left" vertical="top" wrapText="1"/>
    </xf>
    <xf numFmtId="0" fontId="33" fillId="0" borderId="53" xfId="0" applyFont="1" applyBorder="1" applyAlignment="1">
      <alignment horizontal="left" vertical="center" wrapText="1" indent="2"/>
    </xf>
    <xf numFmtId="0" fontId="33" fillId="0" borderId="53" xfId="0" applyFont="1" applyBorder="1" applyAlignment="1">
      <alignment horizontal="left" vertical="center" wrapText="1" indent="3"/>
    </xf>
    <xf numFmtId="0" fontId="33" fillId="0" borderId="53" xfId="0" applyFont="1" applyBorder="1" applyAlignment="1">
      <alignment horizontal="left" vertical="center" wrapText="1" indent="4"/>
    </xf>
    <xf numFmtId="0" fontId="33" fillId="0" borderId="53" xfId="0" applyFont="1" applyBorder="1" applyAlignment="1">
      <alignment horizontal="left" vertical="center" wrapText="1" indent="6"/>
    </xf>
    <xf numFmtId="0" fontId="33" fillId="0" borderId="60" xfId="0" applyFont="1" applyBorder="1" applyAlignment="1">
      <alignment horizontal="left" vertical="center" wrapText="1" indent="1"/>
    </xf>
    <xf numFmtId="0" fontId="33" fillId="0" borderId="56" xfId="0" applyFont="1" applyBorder="1" applyAlignment="1">
      <alignment horizontal="left" vertical="center" wrapText="1"/>
    </xf>
    <xf numFmtId="0" fontId="33" fillId="0" borderId="0" xfId="0" applyFont="1" applyBorder="1"/>
    <xf numFmtId="0" fontId="33" fillId="0" borderId="0" xfId="0" applyFont="1" applyBorder="1" applyAlignment="1">
      <alignment horizontal="left" vertical="center" wrapText="1"/>
    </xf>
    <xf numFmtId="0" fontId="0" fillId="0" borderId="0" xfId="0" applyFont="1" applyAlignment="1" applyProtection="1">
      <alignment horizontal="left"/>
    </xf>
    <xf numFmtId="0" fontId="27" fillId="0" borderId="3" xfId="0" applyNumberFormat="1" applyFont="1" applyBorder="1" applyAlignment="1">
      <alignment horizontal="right" vertical="top" wrapText="1"/>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35" fillId="0" borderId="0" xfId="0" applyFont="1"/>
    <xf numFmtId="0" fontId="22" fillId="0" borderId="25" xfId="0" applyFont="1" applyBorder="1" applyAlignment="1">
      <alignment horizontal="right" vertical="top" wrapText="1"/>
    </xf>
    <xf numFmtId="0" fontId="36" fillId="0" borderId="1" xfId="0" applyFont="1" applyBorder="1" applyAlignment="1">
      <alignment horizontal="center"/>
    </xf>
    <xf numFmtId="0" fontId="0" fillId="0" borderId="30" xfId="0" applyBorder="1"/>
    <xf numFmtId="0" fontId="4" fillId="0" borderId="29" xfId="0" applyFont="1" applyBorder="1" applyAlignment="1">
      <alignment horizontal="center"/>
    </xf>
    <xf numFmtId="0" fontId="4" fillId="0" borderId="29" xfId="0" applyFont="1" applyBorder="1" applyAlignment="1">
      <alignment horizontal="right" vertical="center"/>
    </xf>
    <xf numFmtId="0" fontId="4" fillId="0" borderId="0" xfId="0" applyFont="1"/>
    <xf numFmtId="0" fontId="4" fillId="0" borderId="31" xfId="0" applyFont="1" applyBorder="1" applyAlignment="1">
      <alignment horizontal="center" vertical="center"/>
    </xf>
    <xf numFmtId="0" fontId="0" fillId="0" borderId="44" xfId="0" applyBorder="1"/>
    <xf numFmtId="0" fontId="0" fillId="0" borderId="47" xfId="0" applyBorder="1"/>
    <xf numFmtId="0" fontId="33" fillId="0" borderId="53" xfId="0" applyFont="1" applyBorder="1" applyAlignment="1">
      <alignment horizontal="left" vertical="center" wrapText="1" indent="5"/>
    </xf>
    <xf numFmtId="0" fontId="0" fillId="9" borderId="0" xfId="0" applyFill="1" applyBorder="1" applyAlignment="1">
      <alignment vertical="top" wrapText="1"/>
    </xf>
    <xf numFmtId="0" fontId="22" fillId="9" borderId="0" xfId="0" quotePrefix="1" applyFont="1" applyFill="1" applyBorder="1" applyAlignment="1">
      <alignment vertical="top" wrapText="1"/>
    </xf>
    <xf numFmtId="0" fontId="0" fillId="9" borderId="3" xfId="0" applyFill="1" applyBorder="1" applyAlignment="1">
      <alignment vertical="top"/>
    </xf>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4" fillId="0" borderId="25" xfId="0" quotePrefix="1" applyFont="1" applyBorder="1" applyAlignment="1">
      <alignment horizontal="left" vertical="top"/>
    </xf>
    <xf numFmtId="0" fontId="4" fillId="0" borderId="0" xfId="0" applyFont="1" applyBorder="1" applyAlignment="1">
      <alignment vertical="top"/>
    </xf>
    <xf numFmtId="0" fontId="20" fillId="0" borderId="57" xfId="0" applyFont="1" applyFill="1" applyBorder="1" applyAlignment="1">
      <alignment horizontal="left" vertical="top" indent="4"/>
    </xf>
    <xf numFmtId="0" fontId="20" fillId="0" borderId="64" xfId="0" applyFont="1" applyFill="1" applyBorder="1" applyAlignment="1">
      <alignment horizontal="left" vertical="top" indent="4"/>
    </xf>
    <xf numFmtId="0" fontId="20" fillId="0" borderId="28" xfId="0" applyFont="1" applyFill="1" applyBorder="1" applyAlignment="1">
      <alignment horizontal="right" vertical="top" wrapText="1"/>
    </xf>
    <xf numFmtId="0" fontId="20" fillId="0" borderId="25" xfId="0" applyFont="1" applyFill="1" applyBorder="1" applyAlignment="1">
      <alignment horizontal="right" vertical="top" wrapText="1"/>
    </xf>
    <xf numFmtId="0" fontId="20" fillId="0" borderId="57" xfId="0" applyFont="1" applyFill="1" applyBorder="1" applyAlignment="1">
      <alignment horizontal="right" vertical="top"/>
    </xf>
    <xf numFmtId="0" fontId="0" fillId="0" borderId="4" xfId="0" applyFont="1" applyBorder="1" applyAlignment="1">
      <alignment horizontal="right" vertical="top" wrapText="1"/>
    </xf>
    <xf numFmtId="0" fontId="0" fillId="0" borderId="43" xfId="0" applyBorder="1" applyAlignment="1">
      <alignment horizontal="right" vertical="center"/>
    </xf>
    <xf numFmtId="0" fontId="0" fillId="0" borderId="41" xfId="0" applyBorder="1" applyAlignment="1">
      <alignment horizontal="right" vertical="center"/>
    </xf>
    <xf numFmtId="0" fontId="0" fillId="0" borderId="42" xfId="0" applyBorder="1" applyAlignment="1">
      <alignment horizontal="right" vertical="center"/>
    </xf>
    <xf numFmtId="0" fontId="0" fillId="0" borderId="29" xfId="0" applyBorder="1" applyAlignment="1">
      <alignment horizontal="right" vertical="center"/>
    </xf>
    <xf numFmtId="0" fontId="0" fillId="0" borderId="40" xfId="0" applyBorder="1" applyAlignment="1">
      <alignment horizontal="right" vertical="center"/>
    </xf>
    <xf numFmtId="0" fontId="0" fillId="0" borderId="46" xfId="0" applyBorder="1" applyAlignment="1">
      <alignment horizontal="center" vertical="top"/>
    </xf>
    <xf numFmtId="0" fontId="0" fillId="0" borderId="45" xfId="0" applyBorder="1" applyAlignment="1">
      <alignment horizontal="center" vertical="top"/>
    </xf>
    <xf numFmtId="0" fontId="0" fillId="0" borderId="47" xfId="0" applyBorder="1" applyAlignment="1">
      <alignment horizontal="center" vertical="top"/>
    </xf>
    <xf numFmtId="0" fontId="0" fillId="0" borderId="29" xfId="0" applyBorder="1" applyAlignment="1">
      <alignment horizontal="center" vertical="top"/>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9" xfId="0" applyBorder="1" applyAlignment="1">
      <alignment horizontal="center" vertical="center"/>
    </xf>
    <xf numFmtId="0" fontId="0" fillId="0" borderId="38" xfId="0" applyBorder="1" applyAlignment="1">
      <alignment horizontal="center" vertical="center"/>
    </xf>
    <xf numFmtId="0" fontId="4" fillId="9" borderId="3" xfId="0" quotePrefix="1" applyFont="1" applyFill="1" applyBorder="1" applyAlignment="1">
      <alignment horizontal="right" vertical="top"/>
    </xf>
    <xf numFmtId="0" fontId="4" fillId="6" borderId="0" xfId="0" applyFont="1" applyFill="1"/>
    <xf numFmtId="0" fontId="3" fillId="6" borderId="0" xfId="0" applyFont="1" applyFill="1"/>
    <xf numFmtId="0" fontId="3" fillId="0" borderId="0" xfId="0" applyFont="1" applyAlignment="1">
      <alignment horizontal="left"/>
    </xf>
    <xf numFmtId="0" fontId="4" fillId="0" borderId="0" xfId="0" applyFont="1" applyAlignment="1">
      <alignment vertical="top"/>
    </xf>
    <xf numFmtId="0" fontId="4" fillId="0" borderId="67" xfId="0" applyFont="1" applyBorder="1" applyAlignment="1">
      <alignment vertical="top" wrapText="1"/>
    </xf>
    <xf numFmtId="0" fontId="4" fillId="0" borderId="0" xfId="0" applyFont="1" applyAlignment="1">
      <alignment vertical="top" wrapText="1"/>
    </xf>
    <xf numFmtId="0" fontId="6" fillId="0" borderId="0" xfId="0" applyFont="1" applyAlignment="1" applyProtection="1"/>
    <xf numFmtId="0" fontId="3" fillId="0" borderId="0" xfId="0" applyFont="1" applyAlignment="1">
      <alignment horizontal="left" vertical="top" wrapText="1"/>
    </xf>
    <xf numFmtId="0" fontId="4" fillId="0" borderId="2"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left" vertical="center" wrapText="1"/>
    </xf>
    <xf numFmtId="0" fontId="4" fillId="0" borderId="0" xfId="0" applyFont="1" applyAlignment="1">
      <alignment vertical="center" wrapText="1"/>
    </xf>
    <xf numFmtId="0" fontId="4" fillId="0" borderId="66" xfId="0" applyFont="1" applyBorder="1" applyAlignment="1">
      <alignment vertical="center" wrapText="1"/>
    </xf>
    <xf numFmtId="0" fontId="4" fillId="0" borderId="2" xfId="0" applyFont="1" applyBorder="1" applyAlignment="1">
      <alignment vertical="center" wrapText="1"/>
    </xf>
    <xf numFmtId="0" fontId="4" fillId="0" borderId="67" xfId="0" applyFont="1" applyBorder="1" applyAlignment="1">
      <alignment vertical="center" wrapText="1"/>
    </xf>
    <xf numFmtId="0" fontId="39" fillId="0" borderId="0" xfId="0" applyFont="1" applyAlignment="1">
      <alignment vertical="center"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18" fontId="0" fillId="0" borderId="0" xfId="0" applyNumberFormat="1" applyAlignment="1" applyProtection="1"/>
    <xf numFmtId="0" fontId="0" fillId="0" borderId="0" xfId="0" applyBorder="1" applyAlignment="1">
      <alignment horizontal="left" vertical="top" wrapText="1"/>
    </xf>
    <xf numFmtId="0" fontId="4" fillId="0" borderId="0" xfId="0" applyFont="1" applyBorder="1" applyAlignment="1">
      <alignment horizontal="left" vertical="top" wrapText="1"/>
    </xf>
    <xf numFmtId="0" fontId="12" fillId="0" borderId="0" xfId="0" applyFont="1" applyBorder="1" applyAlignment="1">
      <alignment horizontal="left" vertical="top" wrapText="1"/>
    </xf>
    <xf numFmtId="0" fontId="0" fillId="0" borderId="0" xfId="0"/>
    <xf numFmtId="0" fontId="0" fillId="0" borderId="0" xfId="0"/>
    <xf numFmtId="0" fontId="4" fillId="9" borderId="0" xfId="0" quotePrefix="1" applyFont="1" applyFill="1" applyBorder="1" applyAlignment="1">
      <alignment vertical="top" wrapText="1"/>
    </xf>
    <xf numFmtId="0" fontId="4" fillId="0" borderId="25" xfId="0" applyFont="1" applyBorder="1" applyAlignment="1">
      <alignment horizontal="left" vertical="top" indent="4"/>
    </xf>
    <xf numFmtId="0" fontId="12" fillId="0" borderId="0" xfId="0" applyFont="1" applyBorder="1" applyAlignment="1">
      <alignment horizontal="center" vertical="top" wrapText="1"/>
    </xf>
    <xf numFmtId="0" fontId="4" fillId="0" borderId="0" xfId="0" applyFont="1" applyBorder="1" applyAlignment="1">
      <alignment horizontal="center" vertical="top" wrapText="1"/>
    </xf>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0" fillId="11" borderId="0" xfId="0" applyFill="1"/>
    <xf numFmtId="0" fontId="0" fillId="0" borderId="25" xfId="0" applyFont="1" applyBorder="1" applyAlignment="1">
      <alignment horizontal="right" vertical="top" wrapText="1"/>
    </xf>
    <xf numFmtId="0" fontId="20" fillId="0" borderId="4" xfId="0" applyFont="1" applyFill="1" applyBorder="1" applyAlignment="1">
      <alignment horizontal="left" vertical="top" indent="2"/>
    </xf>
    <xf numFmtId="0" fontId="20" fillId="11" borderId="0" xfId="0" applyFont="1" applyFill="1" applyBorder="1" applyAlignment="1">
      <alignment vertical="top"/>
    </xf>
    <xf numFmtId="0" fontId="33" fillId="0" borderId="55" xfId="0" applyFont="1" applyBorder="1" applyAlignment="1">
      <alignment horizontal="left" vertical="center" wrapText="1"/>
    </xf>
    <xf numFmtId="0" fontId="33" fillId="0" borderId="53" xfId="0" applyFont="1" applyBorder="1" applyAlignment="1">
      <alignment horizontal="left" vertical="center" wrapText="1"/>
    </xf>
    <xf numFmtId="0" fontId="4" fillId="6" borderId="0" xfId="0" applyFont="1" applyFill="1" applyBorder="1" applyAlignment="1">
      <alignment horizontal="left"/>
    </xf>
    <xf numFmtId="0" fontId="0" fillId="6" borderId="0" xfId="0" applyFont="1" applyFill="1" applyBorder="1"/>
    <xf numFmtId="0" fontId="29" fillId="0" borderId="0" xfId="0" applyFont="1"/>
    <xf numFmtId="0" fontId="27" fillId="0" borderId="0" xfId="0" applyFont="1" applyAlignment="1">
      <alignment horizontal="left"/>
    </xf>
    <xf numFmtId="0" fontId="1" fillId="2" borderId="1" xfId="0" applyFont="1" applyFill="1" applyBorder="1" applyAlignment="1" applyProtection="1">
      <protection locked="0"/>
    </xf>
    <xf numFmtId="0" fontId="1" fillId="2" borderId="1" xfId="0" applyFont="1" applyFill="1" applyBorder="1" applyAlignment="1" applyProtection="1">
      <alignment vertical="top" wrapText="1"/>
      <protection locked="0"/>
    </xf>
    <xf numFmtId="0" fontId="44" fillId="12" borderId="0" xfId="2"/>
    <xf numFmtId="0" fontId="0" fillId="0" borderId="0" xfId="0"/>
    <xf numFmtId="0" fontId="0" fillId="2" borderId="1" xfId="0" applyNumberFormat="1" applyFont="1" applyFill="1" applyBorder="1" applyAlignment="1" applyProtection="1">
      <alignment horizontal="left" vertical="top"/>
      <protection locked="0"/>
    </xf>
    <xf numFmtId="0" fontId="45" fillId="2" borderId="1" xfId="0" applyNumberFormat="1" applyFont="1" applyFill="1" applyBorder="1" applyAlignment="1" applyProtection="1">
      <alignment horizontal="left" vertical="top" wrapText="1"/>
      <protection locked="0"/>
    </xf>
    <xf numFmtId="0" fontId="0" fillId="0" borderId="0" xfId="0"/>
    <xf numFmtId="0" fontId="46" fillId="13" borderId="0" xfId="3"/>
    <xf numFmtId="0" fontId="1" fillId="2" borderId="1" xfId="0" applyFont="1" applyFill="1" applyBorder="1" applyAlignment="1" applyProtection="1">
      <alignment wrapText="1"/>
      <protection locked="0"/>
    </xf>
    <xf numFmtId="165" fontId="1" fillId="0" borderId="0" xfId="0" applyNumberFormat="1" applyFont="1" applyAlignment="1" applyProtection="1"/>
    <xf numFmtId="0" fontId="44" fillId="12" borderId="0" xfId="2" applyBorder="1" applyAlignment="1">
      <alignment horizontal="left" vertical="center" wrapText="1"/>
    </xf>
    <xf numFmtId="0" fontId="44" fillId="12" borderId="56" xfId="2" applyBorder="1" applyAlignment="1">
      <alignment horizontal="left" vertical="center" wrapText="1"/>
    </xf>
    <xf numFmtId="0" fontId="44" fillId="12" borderId="56" xfId="2" applyBorder="1" applyAlignment="1">
      <alignment horizontal="left" vertical="center" wrapText="1" indent="1"/>
    </xf>
    <xf numFmtId="0" fontId="0" fillId="0" borderId="0" xfId="0"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Alignment="1">
      <alignment horizontal="left"/>
    </xf>
    <xf numFmtId="0" fontId="4" fillId="0" borderId="0" xfId="0" applyFont="1" applyAlignment="1">
      <alignment horizontal="left" vertical="top" wrapText="1"/>
    </xf>
    <xf numFmtId="0" fontId="0" fillId="0" borderId="0" xfId="0" applyBorder="1" applyAlignment="1">
      <alignment horizontal="left" vertical="top" wrapText="1"/>
    </xf>
    <xf numFmtId="0" fontId="0" fillId="0" borderId="25" xfId="0" applyBorder="1" applyAlignment="1">
      <alignment horizontal="left" vertical="top"/>
    </xf>
    <xf numFmtId="0" fontId="0" fillId="0" borderId="0" xfId="0" applyAlignment="1">
      <alignment horizontal="left" vertical="top"/>
    </xf>
    <xf numFmtId="0" fontId="2" fillId="0" borderId="0" xfId="0" applyFont="1" applyBorder="1" applyAlignment="1">
      <alignment horizontal="left"/>
    </xf>
    <xf numFmtId="0" fontId="20" fillId="0" borderId="61" xfId="0" quotePrefix="1" applyFont="1" applyFill="1" applyBorder="1" applyAlignment="1">
      <alignment horizontal="left" vertical="top" wrapText="1"/>
    </xf>
    <xf numFmtId="0" fontId="20" fillId="0" borderId="61" xfId="0" applyFont="1" applyFill="1" applyBorder="1" applyAlignment="1">
      <alignment horizontal="left" vertical="top" wrapText="1"/>
    </xf>
    <xf numFmtId="0" fontId="0" fillId="9" borderId="0" xfId="0" applyFill="1" applyBorder="1" applyAlignment="1">
      <alignment horizontal="left" vertical="top" wrapText="1"/>
    </xf>
    <xf numFmtId="0" fontId="4" fillId="0" borderId="11" xfId="0" applyFont="1" applyBorder="1" applyAlignment="1">
      <alignment horizontal="left" vertical="top" wrapText="1"/>
    </xf>
    <xf numFmtId="0" fontId="0" fillId="0" borderId="48" xfId="0" applyBorder="1" applyAlignment="1">
      <alignment horizontal="left" vertical="top" wrapText="1"/>
    </xf>
    <xf numFmtId="0" fontId="4" fillId="0" borderId="0" xfId="0" quotePrefix="1" applyFont="1" applyBorder="1" applyAlignment="1">
      <alignment horizontal="left" vertical="top" wrapText="1" indent="2"/>
    </xf>
    <xf numFmtId="0" fontId="0" fillId="0" borderId="0" xfId="0" applyBorder="1" applyAlignment="1">
      <alignment horizontal="left" vertical="top" wrapText="1" indent="2"/>
    </xf>
    <xf numFmtId="0" fontId="20" fillId="0" borderId="0" xfId="0" applyFont="1" applyFill="1" applyBorder="1" applyAlignment="1">
      <alignment horizontal="left" vertical="top" wrapText="1"/>
    </xf>
    <xf numFmtId="0" fontId="37" fillId="0" borderId="5" xfId="0" applyFont="1" applyBorder="1" applyAlignment="1">
      <alignment horizontal="left" vertical="top" wrapText="1"/>
    </xf>
    <xf numFmtId="0" fontId="20" fillId="0" borderId="0" xfId="0" quotePrefix="1" applyFont="1" applyFill="1" applyBorder="1" applyAlignment="1">
      <alignment horizontal="left" vertical="top"/>
    </xf>
    <xf numFmtId="0" fontId="20" fillId="0" borderId="0" xfId="0" applyFont="1" applyFill="1" applyBorder="1" applyAlignment="1">
      <alignment horizontal="left" vertical="top"/>
    </xf>
    <xf numFmtId="0" fontId="23" fillId="0" borderId="61" xfId="0" quotePrefix="1" applyFont="1" applyFill="1" applyBorder="1" applyAlignment="1">
      <alignment horizontal="left" vertical="top"/>
    </xf>
    <xf numFmtId="0" fontId="20" fillId="0" borderId="61" xfId="0" applyFont="1" applyFill="1" applyBorder="1" applyAlignment="1">
      <alignment horizontal="left" vertical="top"/>
    </xf>
    <xf numFmtId="0" fontId="4" fillId="0" borderId="0" xfId="0" applyFont="1" applyBorder="1" applyAlignment="1">
      <alignment horizontal="left" vertical="top" wrapText="1"/>
    </xf>
    <xf numFmtId="0" fontId="20" fillId="0" borderId="5" xfId="0" quotePrefix="1" applyFont="1" applyFill="1" applyBorder="1" applyAlignment="1">
      <alignment horizontal="left" vertical="top" wrapText="1"/>
    </xf>
    <xf numFmtId="0" fontId="20" fillId="0" borderId="5" xfId="0" applyFont="1" applyFill="1" applyBorder="1" applyAlignment="1">
      <alignment horizontal="left" vertical="top" wrapText="1"/>
    </xf>
    <xf numFmtId="0" fontId="20" fillId="0" borderId="0" xfId="0" quotePrefix="1" applyFont="1" applyFill="1" applyBorder="1" applyAlignment="1">
      <alignment horizontal="left" vertical="top" wrapText="1"/>
    </xf>
    <xf numFmtId="0" fontId="0" fillId="0" borderId="0" xfId="0" quotePrefix="1" applyAlignment="1">
      <alignment horizontal="left" wrapText="1"/>
    </xf>
    <xf numFmtId="0" fontId="20" fillId="0" borderId="28" xfId="0" applyFont="1" applyFill="1" applyBorder="1" applyAlignment="1">
      <alignment horizontal="left" vertical="top"/>
    </xf>
    <xf numFmtId="0" fontId="20" fillId="0" borderId="23" xfId="0" applyFont="1" applyFill="1" applyBorder="1" applyAlignment="1">
      <alignment horizontal="left" vertical="top"/>
    </xf>
    <xf numFmtId="0" fontId="20" fillId="0" borderId="0" xfId="0" applyFont="1" applyFill="1" applyBorder="1" applyAlignment="1">
      <alignment horizontal="left" vertical="top" wrapText="1" indent="2"/>
    </xf>
    <xf numFmtId="0" fontId="20" fillId="0" borderId="23" xfId="0" applyFont="1" applyFill="1" applyBorder="1" applyAlignment="1">
      <alignment horizontal="left" vertical="top" wrapText="1"/>
    </xf>
    <xf numFmtId="0" fontId="20" fillId="0" borderId="65" xfId="0" quotePrefix="1" applyFont="1" applyFill="1" applyBorder="1" applyAlignment="1">
      <alignment horizontal="left" vertical="top" wrapText="1"/>
    </xf>
    <xf numFmtId="0" fontId="20" fillId="0" borderId="65" xfId="0" applyFont="1" applyFill="1" applyBorder="1" applyAlignment="1">
      <alignment horizontal="left" vertical="top" wrapText="1"/>
    </xf>
    <xf numFmtId="0" fontId="0" fillId="0" borderId="4" xfId="0" applyFont="1" applyBorder="1" applyAlignment="1">
      <alignment horizontal="left" vertical="top"/>
    </xf>
    <xf numFmtId="0" fontId="0" fillId="0" borderId="5" xfId="0" applyFont="1" applyBorder="1" applyAlignment="1">
      <alignment horizontal="left" vertical="top"/>
    </xf>
    <xf numFmtId="0" fontId="4" fillId="0" borderId="23" xfId="0" applyFont="1" applyBorder="1" applyAlignment="1">
      <alignment horizontal="left" vertical="top" wrapText="1"/>
    </xf>
    <xf numFmtId="0" fontId="0" fillId="0" borderId="23" xfId="0" applyBorder="1" applyAlignment="1">
      <alignment horizontal="left" vertical="top" wrapText="1"/>
    </xf>
    <xf numFmtId="0" fontId="4" fillId="0" borderId="0" xfId="0" applyFont="1" applyBorder="1" applyAlignment="1">
      <alignment horizontal="left" vertical="top" wrapText="1" indent="2"/>
    </xf>
    <xf numFmtId="0" fontId="23" fillId="0" borderId="62" xfId="0" applyFont="1" applyFill="1" applyBorder="1" applyAlignment="1">
      <alignment horizontal="left" vertical="top"/>
    </xf>
    <xf numFmtId="0" fontId="20" fillId="0" borderId="63" xfId="0" applyFont="1" applyFill="1" applyBorder="1" applyAlignment="1">
      <alignment horizontal="left" vertical="top"/>
    </xf>
    <xf numFmtId="0" fontId="20" fillId="0" borderId="61" xfId="0" quotePrefix="1" applyFont="1" applyFill="1" applyBorder="1" applyAlignment="1">
      <alignment horizontal="left" vertical="top"/>
    </xf>
    <xf numFmtId="0" fontId="23" fillId="0" borderId="0" xfId="0" quotePrefix="1" applyFont="1" applyFill="1" applyBorder="1" applyAlignment="1">
      <alignment horizontal="left" vertical="top"/>
    </xf>
    <xf numFmtId="0" fontId="20" fillId="0" borderId="25" xfId="0" applyFont="1" applyFill="1" applyBorder="1" applyAlignment="1">
      <alignment horizontal="center" vertical="top"/>
    </xf>
    <xf numFmtId="0" fontId="20" fillId="0" borderId="0" xfId="0" applyFont="1" applyFill="1" applyBorder="1" applyAlignment="1">
      <alignment horizontal="center" vertical="top"/>
    </xf>
    <xf numFmtId="0" fontId="22" fillId="0" borderId="23" xfId="0" applyFont="1" applyBorder="1" applyAlignment="1">
      <alignment horizontal="left" vertical="top" wrapText="1"/>
    </xf>
    <xf numFmtId="0" fontId="23" fillId="0" borderId="65" xfId="0" quotePrefix="1" applyFont="1" applyFill="1" applyBorder="1" applyAlignment="1">
      <alignment horizontal="left" vertical="top" wrapText="1"/>
    </xf>
    <xf numFmtId="0" fontId="23" fillId="0" borderId="28" xfId="0" applyFont="1" applyFill="1" applyBorder="1" applyAlignment="1">
      <alignment horizontal="left" vertical="top"/>
    </xf>
    <xf numFmtId="0" fontId="5" fillId="0" borderId="11" xfId="1" applyBorder="1" applyAlignment="1" applyProtection="1"/>
    <xf numFmtId="0" fontId="0" fillId="0" borderId="48" xfId="0" applyBorder="1"/>
    <xf numFmtId="0" fontId="10" fillId="0" borderId="28" xfId="0" applyFont="1" applyBorder="1" applyAlignment="1">
      <alignment horizontal="left" vertical="top" wrapText="1"/>
    </xf>
    <xf numFmtId="0" fontId="10" fillId="0" borderId="23" xfId="0" applyFont="1" applyBorder="1" applyAlignment="1">
      <alignment horizontal="left" vertical="top" wrapText="1"/>
    </xf>
    <xf numFmtId="0" fontId="23" fillId="0" borderId="0" xfId="0" applyFont="1" applyFill="1" applyBorder="1" applyAlignment="1">
      <alignment horizontal="left" vertical="top" wrapText="1"/>
    </xf>
    <xf numFmtId="0" fontId="37" fillId="0" borderId="0" xfId="0" applyFont="1" applyBorder="1" applyAlignment="1">
      <alignment horizontal="left" vertical="top" wrapText="1"/>
    </xf>
    <xf numFmtId="0" fontId="0" fillId="0" borderId="11" xfId="0" applyBorder="1" applyAlignment="1">
      <alignment horizontal="left" vertical="top" wrapText="1"/>
    </xf>
    <xf numFmtId="0" fontId="12" fillId="0" borderId="0" xfId="0" applyFont="1" applyBorder="1" applyAlignment="1">
      <alignment horizontal="left" vertical="top" wrapText="1"/>
    </xf>
    <xf numFmtId="0" fontId="0" fillId="0" borderId="4" xfId="0" applyBorder="1" applyAlignment="1">
      <alignment horizontal="left" vertical="top" wrapText="1"/>
    </xf>
    <xf numFmtId="0" fontId="4" fillId="0" borderId="0" xfId="0" applyFont="1" applyBorder="1" applyAlignment="1">
      <alignment horizontal="left" vertical="top" wrapText="1" indent="1"/>
    </xf>
    <xf numFmtId="0" fontId="4" fillId="0" borderId="0" xfId="0" quotePrefix="1" applyFont="1" applyBorder="1" applyAlignment="1">
      <alignment horizontal="left" vertical="top" wrapText="1"/>
    </xf>
    <xf numFmtId="0" fontId="4" fillId="0" borderId="5" xfId="0" quotePrefix="1" applyFont="1" applyBorder="1" applyAlignment="1">
      <alignment horizontal="left" vertical="top" wrapText="1"/>
    </xf>
    <xf numFmtId="0" fontId="4" fillId="0" borderId="5" xfId="0" applyFont="1" applyBorder="1" applyAlignment="1">
      <alignment horizontal="left" vertical="top" wrapText="1"/>
    </xf>
    <xf numFmtId="0" fontId="20" fillId="0" borderId="62" xfId="0" applyFont="1" applyFill="1" applyBorder="1" applyAlignment="1">
      <alignment horizontal="left" vertical="top"/>
    </xf>
    <xf numFmtId="0" fontId="2" fillId="0" borderId="0" xfId="0" applyFont="1" applyBorder="1" applyAlignment="1">
      <alignment horizontal="left" vertical="top"/>
    </xf>
    <xf numFmtId="0" fontId="3" fillId="6" borderId="0" xfId="0" applyFont="1" applyFill="1" applyBorder="1" applyAlignment="1" applyProtection="1">
      <alignment horizontal="left" vertical="top" wrapText="1"/>
    </xf>
    <xf numFmtId="0" fontId="0" fillId="6" borderId="0" xfId="0" applyFont="1" applyFill="1" applyBorder="1" applyAlignment="1">
      <alignment horizontal="left" indent="1"/>
    </xf>
    <xf numFmtId="0" fontId="4" fillId="0" borderId="28" xfId="0" applyFont="1" applyBorder="1" applyAlignment="1">
      <alignment horizontal="left" vertical="top" wrapText="1"/>
    </xf>
    <xf numFmtId="0" fontId="22" fillId="9" borderId="0" xfId="0" applyFont="1" applyFill="1" applyBorder="1" applyAlignment="1">
      <alignment horizontal="left" vertical="top" wrapText="1"/>
    </xf>
    <xf numFmtId="0" fontId="4" fillId="0" borderId="25" xfId="0" applyFont="1" applyBorder="1" applyAlignment="1">
      <alignment horizontal="left" vertical="top" wrapText="1"/>
    </xf>
    <xf numFmtId="0" fontId="22" fillId="0" borderId="0" xfId="0" applyFont="1" applyBorder="1" applyAlignment="1">
      <alignment horizontal="left" vertical="top" wrapText="1"/>
    </xf>
    <xf numFmtId="0" fontId="38" fillId="8" borderId="0" xfId="0" applyFont="1" applyFill="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Border="1" applyAlignment="1">
      <alignment horizontal="center" vertical="top" wrapText="1"/>
    </xf>
    <xf numFmtId="0" fontId="12" fillId="10" borderId="0" xfId="0" applyFont="1" applyFill="1" applyBorder="1" applyAlignment="1">
      <alignment horizontal="left" vertical="top" wrapText="1"/>
    </xf>
    <xf numFmtId="0" fontId="43" fillId="0" borderId="69" xfId="0" applyFont="1" applyFill="1" applyBorder="1" applyAlignment="1" applyProtection="1">
      <alignment horizontal="center" vertical="center" wrapText="1"/>
    </xf>
    <xf numFmtId="0" fontId="43" fillId="0" borderId="70" xfId="0" applyFont="1" applyFill="1" applyBorder="1" applyAlignment="1" applyProtection="1">
      <alignment horizontal="center" vertical="center" wrapText="1"/>
    </xf>
    <xf numFmtId="0" fontId="43" fillId="0" borderId="71" xfId="0" applyFont="1" applyFill="1" applyBorder="1" applyAlignment="1" applyProtection="1">
      <alignment horizontal="center" vertical="center" wrapText="1"/>
    </xf>
    <xf numFmtId="0" fontId="43" fillId="0" borderId="72" xfId="0" applyFont="1" applyFill="1" applyBorder="1" applyAlignment="1" applyProtection="1">
      <alignment horizontal="center" vertical="center" wrapText="1"/>
    </xf>
    <xf numFmtId="0" fontId="43" fillId="0" borderId="73" xfId="0" applyFont="1" applyFill="1" applyBorder="1" applyAlignment="1" applyProtection="1">
      <alignment horizontal="center" vertical="center" wrapText="1"/>
    </xf>
    <xf numFmtId="0" fontId="43" fillId="0" borderId="74" xfId="0" applyFont="1" applyFill="1" applyBorder="1" applyAlignment="1" applyProtection="1">
      <alignment horizontal="center" vertical="center" wrapText="1"/>
    </xf>
    <xf numFmtId="0" fontId="2" fillId="0" borderId="0" xfId="0" applyFont="1" applyAlignment="1">
      <alignment horizontal="left" vertical="top"/>
    </xf>
    <xf numFmtId="0" fontId="4" fillId="0" borderId="0" xfId="0" applyFont="1" applyAlignment="1">
      <alignment horizontal="left" wrapText="1"/>
    </xf>
    <xf numFmtId="0" fontId="5" fillId="0" borderId="68" xfId="1" applyBorder="1" applyAlignment="1" applyProtection="1">
      <alignment horizontal="left" vertical="top"/>
    </xf>
    <xf numFmtId="0" fontId="4" fillId="0" borderId="68" xfId="0" applyFont="1" applyBorder="1" applyAlignment="1">
      <alignment horizontal="left" vertical="top"/>
    </xf>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0" fillId="0" borderId="0" xfId="0" applyFont="1" applyBorder="1" applyAlignment="1">
      <alignment horizontal="left"/>
    </xf>
    <xf numFmtId="0" fontId="27" fillId="0" borderId="0" xfId="0" applyFont="1" applyBorder="1" applyAlignment="1">
      <alignment horizontal="left"/>
    </xf>
    <xf numFmtId="0" fontId="27" fillId="0" borderId="0" xfId="0" applyFont="1" applyAlignment="1">
      <alignment horizontal="left"/>
    </xf>
    <xf numFmtId="0" fontId="2" fillId="0" borderId="23" xfId="0" applyFont="1" applyBorder="1" applyAlignment="1">
      <alignment horizontal="left"/>
    </xf>
    <xf numFmtId="0" fontId="0" fillId="0" borderId="0" xfId="0" applyBorder="1" applyAlignment="1">
      <alignment horizontal="left"/>
    </xf>
    <xf numFmtId="0" fontId="29" fillId="0" borderId="0" xfId="0" applyFont="1" applyBorder="1" applyAlignment="1">
      <alignment horizontal="left"/>
    </xf>
    <xf numFmtId="0" fontId="0" fillId="0" borderId="0" xfId="0" applyFont="1" applyAlignment="1">
      <alignment horizontal="left"/>
    </xf>
    <xf numFmtId="0" fontId="10" fillId="0" borderId="0" xfId="0" applyFont="1" applyBorder="1" applyAlignment="1">
      <alignment horizontal="left"/>
    </xf>
    <xf numFmtId="0" fontId="4" fillId="0" borderId="0" xfId="0" applyFont="1"/>
    <xf numFmtId="0" fontId="0" fillId="0" borderId="0" xfId="0"/>
    <xf numFmtId="0" fontId="4" fillId="0" borderId="0" xfId="0" applyFont="1" applyAlignment="1">
      <alignment horizontal="left"/>
    </xf>
    <xf numFmtId="0" fontId="0" fillId="0" borderId="0" xfId="0" applyAlignment="1">
      <alignment horizontal="left"/>
    </xf>
    <xf numFmtId="0" fontId="2" fillId="0" borderId="0" xfId="0" applyFont="1" applyAlignment="1" applyProtection="1">
      <alignment horizontal="left"/>
    </xf>
    <xf numFmtId="0" fontId="11" fillId="0" borderId="0" xfId="0" applyFont="1" applyAlignment="1" applyProtection="1">
      <alignment horizontal="lef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49" xfId="0" applyBorder="1" applyAlignment="1" applyProtection="1">
      <alignment horizontal="center"/>
    </xf>
    <xf numFmtId="0" fontId="0" fillId="0" borderId="0" xfId="0" applyAlignment="1" applyProtection="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0" fillId="2" borderId="11" xfId="0" applyFill="1" applyBorder="1" applyAlignment="1" applyProtection="1">
      <alignment horizontal="left" wrapText="1"/>
      <protection locked="0"/>
    </xf>
    <xf numFmtId="0" fontId="0" fillId="2" borderId="48"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0" fillId="0" borderId="5" xfId="0" applyFill="1" applyBorder="1" applyAlignment="1" applyProtection="1">
      <alignment horizontal="left"/>
    </xf>
    <xf numFmtId="0" fontId="2" fillId="3" borderId="22" xfId="0" applyFont="1" applyFill="1" applyBorder="1" applyAlignment="1">
      <alignment horizontal="left"/>
    </xf>
    <xf numFmtId="0" fontId="4" fillId="0" borderId="0" xfId="0" applyFont="1" applyAlignment="1" applyProtection="1">
      <alignment horizontal="left" vertical="top" wrapText="1"/>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49" xfId="0"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48"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0" fontId="4" fillId="0" borderId="0" xfId="0" applyFont="1" applyAlignment="1">
      <alignment vertical="center" wrapText="1"/>
    </xf>
    <xf numFmtId="0" fontId="4" fillId="0" borderId="0" xfId="0" applyFont="1" applyAlignment="1">
      <alignment vertical="top" wrapText="1"/>
    </xf>
    <xf numFmtId="0" fontId="4" fillId="0" borderId="0" xfId="0" applyFont="1" applyAlignment="1">
      <alignment horizontal="left" vertical="center" wrapText="1" indent="4"/>
    </xf>
    <xf numFmtId="0" fontId="4" fillId="0" borderId="2" xfId="0" applyFont="1" applyBorder="1" applyAlignment="1">
      <alignment vertical="center" wrapText="1"/>
    </xf>
    <xf numFmtId="49" fontId="0" fillId="0" borderId="0" xfId="0" applyNumberFormat="1" applyAlignment="1" applyProtection="1">
      <alignment wrapText="1"/>
    </xf>
    <xf numFmtId="1" fontId="47" fillId="2" borderId="1" xfId="0" applyNumberFormat="1" applyFont="1" applyFill="1" applyBorder="1" applyAlignment="1" applyProtection="1">
      <protection locked="0"/>
    </xf>
  </cellXfs>
  <cellStyles count="4">
    <cellStyle name="Bad" xfId="3" builtinId="27"/>
    <cellStyle name="Good" xfId="2" builtinId="26"/>
    <cellStyle name="Hyperlink" xfId="1" builtinId="8"/>
    <cellStyle name="Normal" xfId="0" builtinId="0"/>
  </cellStyles>
  <dxfs count="15">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4071"/>
          <a:ext cx="3087914" cy="631190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22538" y="1406953"/>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Project Planning</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31" idx="2"/>
            <a:endCxn id="21" idx="0"/>
          </xdr:cNvCxnSpPr>
        </xdr:nvCxnSpPr>
        <xdr:spPr bwMode="auto">
          <a:xfrm rot="5400000">
            <a:off x="2483418" y="482882"/>
            <a:ext cx="192791" cy="1655350"/>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81738" y="1507622"/>
            <a:ext cx="1117717" cy="604016"/>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Monitor/Cntrl</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xdr:cNvCxnSpPr>
        </xdr:nvCxnSpPr>
        <xdr:spPr bwMode="auto">
          <a:xfrm>
            <a:off x="1745779" y="1686590"/>
            <a:ext cx="12719" cy="1241588"/>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a:endCxn id="59" idx="0"/>
          </xdr:cNvCxnSpPr>
        </xdr:nvCxnSpPr>
        <xdr:spPr bwMode="auto">
          <a:xfrm>
            <a:off x="3499456" y="2312977"/>
            <a:ext cx="1810" cy="274105"/>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774700</xdr:colOff>
      <xdr:row>73</xdr:row>
      <xdr:rowOff>50800</xdr:rowOff>
    </xdr:from>
    <xdr:to>
      <xdr:col>2</xdr:col>
      <xdr:colOff>1117600</xdr:colOff>
      <xdr:row>83</xdr:row>
      <xdr:rowOff>139682</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xdr:cNvCxnSpPr>
      </xdr:nvCxnSpPr>
      <xdr:spPr bwMode="auto">
        <a:xfrm rot="10800000">
          <a:off x="2108200" y="2794000"/>
          <a:ext cx="342900" cy="1981200"/>
        </a:xfrm>
        <a:prstGeom prst="bentConnector3">
          <a:avLst>
            <a:gd name="adj1" fmla="val 25399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533829</xdr:colOff>
      <xdr:row>66</xdr:row>
      <xdr:rowOff>55734</xdr:rowOff>
    </xdr:from>
    <xdr:to>
      <xdr:col>2</xdr:col>
      <xdr:colOff>1792421</xdr:colOff>
      <xdr:row>67</xdr:row>
      <xdr:rowOff>91940</xdr:rowOff>
    </xdr:to>
    <xdr:sp macro="" textlink="">
      <xdr:nvSpPr>
        <xdr:cNvPr id="31" name="Rounded Rectangle 30">
          <a:extLst>
            <a:ext uri="{FF2B5EF4-FFF2-40B4-BE49-F238E27FC236}">
              <a16:creationId xmlns:a16="http://schemas.microsoft.com/office/drawing/2014/main" id="{A812420C-BEDC-C449-8970-9B7ECE453434}"/>
            </a:ext>
          </a:extLst>
        </xdr:cNvPr>
        <xdr:cNvSpPr/>
      </xdr:nvSpPr>
      <xdr:spPr bwMode="auto">
        <a:xfrm>
          <a:off x="1870671" y="1336874"/>
          <a:ext cx="1258592" cy="23673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2</xdr:col>
      <xdr:colOff>200527</xdr:colOff>
      <xdr:row>64</xdr:row>
      <xdr:rowOff>189387</xdr:rowOff>
    </xdr:from>
    <xdr:to>
      <xdr:col>2</xdr:col>
      <xdr:colOff>1163125</xdr:colOff>
      <xdr:row>66</xdr:row>
      <xdr:rowOff>55734</xdr:rowOff>
    </xdr:to>
    <xdr:cxnSp macro="">
      <xdr:nvCxnSpPr>
        <xdr:cNvPr id="32" name="Elbow Connector 31">
          <a:extLst>
            <a:ext uri="{FF2B5EF4-FFF2-40B4-BE49-F238E27FC236}">
              <a16:creationId xmlns:a16="http://schemas.microsoft.com/office/drawing/2014/main" id="{DF45FCA3-95D6-EA4B-84EB-DC7BF542724E}"/>
            </a:ext>
          </a:extLst>
        </xdr:cNvPr>
        <xdr:cNvCxnSpPr>
          <a:endCxn id="31" idx="0"/>
        </xdr:cNvCxnSpPr>
      </xdr:nvCxnSpPr>
      <xdr:spPr bwMode="auto">
        <a:xfrm rot="16200000" flipH="1">
          <a:off x="1879398" y="716305"/>
          <a:ext cx="278540" cy="962598"/>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861374</xdr:colOff>
      <xdr:row>75</xdr:row>
      <xdr:rowOff>22281</xdr:rowOff>
    </xdr:from>
    <xdr:to>
      <xdr:col>2</xdr:col>
      <xdr:colOff>1652339</xdr:colOff>
      <xdr:row>76</xdr:row>
      <xdr:rowOff>79096</xdr:rowOff>
    </xdr:to>
    <xdr:sp macro="" textlink="">
      <xdr:nvSpPr>
        <xdr:cNvPr id="59" name="Rounded Rectangle 58">
          <a:extLst>
            <a:ext uri="{FF2B5EF4-FFF2-40B4-BE49-F238E27FC236}">
              <a16:creationId xmlns:a16="http://schemas.microsoft.com/office/drawing/2014/main" id="{55FB6B10-976D-C049-93CB-07361336B20A}"/>
            </a:ext>
          </a:extLst>
        </xdr:cNvPr>
        <xdr:cNvSpPr/>
      </xdr:nvSpPr>
      <xdr:spPr bwMode="auto">
        <a:xfrm>
          <a:off x="2198216" y="3119299"/>
          <a:ext cx="790965" cy="25734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813245</xdr:colOff>
      <xdr:row>78</xdr:row>
      <xdr:rowOff>131681</xdr:rowOff>
    </xdr:from>
    <xdr:to>
      <xdr:col>2</xdr:col>
      <xdr:colOff>1703159</xdr:colOff>
      <xdr:row>79</xdr:row>
      <xdr:rowOff>156693</xdr:rowOff>
    </xdr:to>
    <xdr:sp macro="" textlink="">
      <xdr:nvSpPr>
        <xdr:cNvPr id="60" name="Rounded Rectangle 59">
          <a:extLst>
            <a:ext uri="{FF2B5EF4-FFF2-40B4-BE49-F238E27FC236}">
              <a16:creationId xmlns:a16="http://schemas.microsoft.com/office/drawing/2014/main" id="{88100131-8A69-C84C-B166-DEEC6B71A1F7}"/>
            </a:ext>
          </a:extLst>
        </xdr:cNvPr>
        <xdr:cNvSpPr/>
      </xdr:nvSpPr>
      <xdr:spPr bwMode="auto">
        <a:xfrm>
          <a:off x="2150087" y="3830277"/>
          <a:ext cx="889914" cy="2255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1256857</xdr:colOff>
      <xdr:row>76</xdr:row>
      <xdr:rowOff>79096</xdr:rowOff>
    </xdr:from>
    <xdr:to>
      <xdr:col>2</xdr:col>
      <xdr:colOff>1258202</xdr:colOff>
      <xdr:row>78</xdr:row>
      <xdr:rowOff>131681</xdr:rowOff>
    </xdr:to>
    <xdr:cxnSp macro="">
      <xdr:nvCxnSpPr>
        <xdr:cNvPr id="61" name="Straight Arrow Connector 34">
          <a:extLst>
            <a:ext uri="{FF2B5EF4-FFF2-40B4-BE49-F238E27FC236}">
              <a16:creationId xmlns:a16="http://schemas.microsoft.com/office/drawing/2014/main" id="{D292D20B-088F-D643-8C01-68A81B4467EE}"/>
            </a:ext>
          </a:extLst>
        </xdr:cNvPr>
        <xdr:cNvCxnSpPr>
          <a:cxnSpLocks noChangeShapeType="1"/>
          <a:stCxn id="59" idx="2"/>
          <a:endCxn id="60" idx="0"/>
        </xdr:cNvCxnSpPr>
      </xdr:nvCxnSpPr>
      <xdr:spPr bwMode="auto">
        <a:xfrm>
          <a:off x="2593699" y="3376640"/>
          <a:ext cx="1345" cy="453637"/>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1258202</xdr:colOff>
      <xdr:row>79</xdr:row>
      <xdr:rowOff>156693</xdr:rowOff>
    </xdr:from>
    <xdr:to>
      <xdr:col>2</xdr:col>
      <xdr:colOff>1262978</xdr:colOff>
      <xdr:row>83</xdr:row>
      <xdr:rowOff>23621</xdr:rowOff>
    </xdr:to>
    <xdr:cxnSp macro="">
      <xdr:nvCxnSpPr>
        <xdr:cNvPr id="62" name="Straight Arrow Connector 34">
          <a:extLst>
            <a:ext uri="{FF2B5EF4-FFF2-40B4-BE49-F238E27FC236}">
              <a16:creationId xmlns:a16="http://schemas.microsoft.com/office/drawing/2014/main" id="{68917B21-4271-DE4C-83F7-FFE04B3C0099}"/>
            </a:ext>
          </a:extLst>
        </xdr:cNvPr>
        <xdr:cNvCxnSpPr>
          <a:cxnSpLocks noChangeShapeType="1"/>
          <a:stCxn id="60" idx="2"/>
          <a:endCxn id="49470" idx="0"/>
        </xdr:cNvCxnSpPr>
      </xdr:nvCxnSpPr>
      <xdr:spPr bwMode="auto">
        <a:xfrm>
          <a:off x="2595044" y="4055816"/>
          <a:ext cx="4776" cy="66903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276375</xdr:colOff>
      <xdr:row>15</xdr:row>
      <xdr:rowOff>90714</xdr:rowOff>
    </xdr:from>
    <xdr:to>
      <xdr:col>6</xdr:col>
      <xdr:colOff>858760</xdr:colOff>
      <xdr:row>15</xdr:row>
      <xdr:rowOff>2246754</xdr:rowOff>
    </xdr:to>
    <xdr:grpSp>
      <xdr:nvGrpSpPr>
        <xdr:cNvPr id="10" name="Group 9">
          <a:extLst>
            <a:ext uri="{FF2B5EF4-FFF2-40B4-BE49-F238E27FC236}">
              <a16:creationId xmlns:a16="http://schemas.microsoft.com/office/drawing/2014/main" id="{56D2A1C1-8923-7A4A-A96F-41930C87D09D}"/>
            </a:ext>
          </a:extLst>
        </xdr:cNvPr>
        <xdr:cNvGrpSpPr/>
      </xdr:nvGrpSpPr>
      <xdr:grpSpPr>
        <a:xfrm>
          <a:off x="5936946" y="4590143"/>
          <a:ext cx="3860195" cy="2156040"/>
          <a:chOff x="4460" y="165963"/>
          <a:chExt cx="4113439" cy="2113865"/>
        </a:xfrm>
      </xdr:grpSpPr>
      <xdr:sp macro="" textlink="">
        <xdr:nvSpPr>
          <xdr:cNvPr id="11" name="Rectangle 10">
            <a:extLst>
              <a:ext uri="{FF2B5EF4-FFF2-40B4-BE49-F238E27FC236}">
                <a16:creationId xmlns:a16="http://schemas.microsoft.com/office/drawing/2014/main" id="{BFCC9246-9A4A-834F-B1D1-40627F5152DA}"/>
              </a:ext>
            </a:extLst>
          </xdr:cNvPr>
          <xdr:cNvSpPr/>
        </xdr:nvSpPr>
        <xdr:spPr>
          <a:xfrm>
            <a:off x="161133" y="165963"/>
            <a:ext cx="3956766" cy="243983"/>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b="1"/>
              <a:t>http://umphrda-rcube.mybluemix.net/rcube?op=create&amp;f=red</a:t>
            </a:r>
          </a:p>
        </xdr:txBody>
      </xdr:sp>
      <xdr:sp macro="" textlink="">
        <xdr:nvSpPr>
          <xdr:cNvPr id="12" name="Right Brace 11">
            <a:extLst>
              <a:ext uri="{FF2B5EF4-FFF2-40B4-BE49-F238E27FC236}">
                <a16:creationId xmlns:a16="http://schemas.microsoft.com/office/drawing/2014/main" id="{21993330-BDD7-2B46-8875-43887F86DE73}"/>
              </a:ext>
            </a:extLst>
          </xdr:cNvPr>
          <xdr:cNvSpPr/>
        </xdr:nvSpPr>
        <xdr:spPr>
          <a:xfrm rot="5400000">
            <a:off x="1490225" y="-302521"/>
            <a:ext cx="136392" cy="1638037"/>
          </a:xfrm>
          <a:prstGeom prst="rightBrace">
            <a:avLst>
              <a:gd name="adj1" fmla="val 8333"/>
              <a:gd name="adj2" fmla="val 51089"/>
            </a:avLst>
          </a:prstGeom>
          <a:ln w="1270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sz="1000"/>
          </a:p>
        </xdr:txBody>
      </xdr:sp>
      <xdr:sp macro="" textlink="">
        <xdr:nvSpPr>
          <xdr:cNvPr id="13" name="Line Callout 2 (Accent Bar) 12">
            <a:extLst>
              <a:ext uri="{FF2B5EF4-FFF2-40B4-BE49-F238E27FC236}">
                <a16:creationId xmlns:a16="http://schemas.microsoft.com/office/drawing/2014/main" id="{5C9F5E2C-79E0-5246-8252-DA1ECA6FE06D}"/>
              </a:ext>
            </a:extLst>
          </xdr:cNvPr>
          <xdr:cNvSpPr/>
        </xdr:nvSpPr>
        <xdr:spPr>
          <a:xfrm>
            <a:off x="4460" y="999148"/>
            <a:ext cx="1273621" cy="303705"/>
          </a:xfrm>
          <a:prstGeom prst="accentCallout2">
            <a:avLst>
              <a:gd name="adj1" fmla="val 16054"/>
              <a:gd name="adj2" fmla="val 99374"/>
              <a:gd name="adj3" fmla="val 16054"/>
              <a:gd name="adj4" fmla="val 118835"/>
              <a:gd name="adj5" fmla="val -141131"/>
              <a:gd name="adj6" fmla="val 120467"/>
            </a:avLst>
          </a:prstGeom>
          <a:no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00">
                <a:solidFill>
                  <a:schemeClr val="tx1"/>
                </a:solidFill>
              </a:rPr>
              <a:t>URL of microservice provider</a:t>
            </a:r>
          </a:p>
        </xdr:txBody>
      </xdr:sp>
      <xdr:sp macro="" textlink="">
        <xdr:nvSpPr>
          <xdr:cNvPr id="14" name="Line Callout 2 (Accent Bar) 13">
            <a:extLst>
              <a:ext uri="{FF2B5EF4-FFF2-40B4-BE49-F238E27FC236}">
                <a16:creationId xmlns:a16="http://schemas.microsoft.com/office/drawing/2014/main" id="{9DFB466A-8B34-D540-BC7F-4C24C7887032}"/>
              </a:ext>
            </a:extLst>
          </xdr:cNvPr>
          <xdr:cNvSpPr/>
        </xdr:nvSpPr>
        <xdr:spPr>
          <a:xfrm>
            <a:off x="504968" y="1409269"/>
            <a:ext cx="1546225" cy="236274"/>
          </a:xfrm>
          <a:prstGeom prst="accentCallout2">
            <a:avLst>
              <a:gd name="adj1" fmla="val 16054"/>
              <a:gd name="adj2" fmla="val 99374"/>
              <a:gd name="adj3" fmla="val 16054"/>
              <a:gd name="adj4" fmla="val 118835"/>
              <a:gd name="adj5" fmla="val -352151"/>
              <a:gd name="adj6" fmla="val 133165"/>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00">
                <a:solidFill>
                  <a:schemeClr val="tx1"/>
                </a:solidFill>
              </a:rPr>
              <a:t>Name of the microservice</a:t>
            </a:r>
          </a:p>
        </xdr:txBody>
      </xdr:sp>
      <xdr:sp macro="" textlink="">
        <xdr:nvSpPr>
          <xdr:cNvPr id="15" name="Line Callout 2 (Accent Bar) 14">
            <a:extLst>
              <a:ext uri="{FF2B5EF4-FFF2-40B4-BE49-F238E27FC236}">
                <a16:creationId xmlns:a16="http://schemas.microsoft.com/office/drawing/2014/main" id="{EECAD4AD-E0FD-D440-8F13-5CA19BD0BE0D}"/>
              </a:ext>
            </a:extLst>
          </xdr:cNvPr>
          <xdr:cNvSpPr/>
        </xdr:nvSpPr>
        <xdr:spPr>
          <a:xfrm>
            <a:off x="277133" y="1869707"/>
            <a:ext cx="2333625" cy="410121"/>
          </a:xfrm>
          <a:prstGeom prst="accentCallout2">
            <a:avLst>
              <a:gd name="adj1" fmla="val 16054"/>
              <a:gd name="adj2" fmla="val 99374"/>
              <a:gd name="adj3" fmla="val 16054"/>
              <a:gd name="adj4" fmla="val 118835"/>
              <a:gd name="adj5" fmla="val -317330"/>
              <a:gd name="adj6" fmla="val 127262"/>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00">
                <a:solidFill>
                  <a:schemeClr val="tx1"/>
                </a:solidFill>
              </a:rPr>
              <a:t>Parameters passed to the microservice.  These will be provided to you as a Python dictionary:  {'f': 'red', 'op': 'create'}</a:t>
            </a:r>
          </a:p>
        </xdr:txBody>
      </xdr:sp>
      <xdr:sp macro="" textlink="">
        <xdr:nvSpPr>
          <xdr:cNvPr id="16" name="Right Brace 15">
            <a:extLst>
              <a:ext uri="{FF2B5EF4-FFF2-40B4-BE49-F238E27FC236}">
                <a16:creationId xmlns:a16="http://schemas.microsoft.com/office/drawing/2014/main" id="{4888EE5E-F7DA-B54C-B677-E5288D81DCDB}"/>
              </a:ext>
            </a:extLst>
          </xdr:cNvPr>
          <xdr:cNvSpPr/>
        </xdr:nvSpPr>
        <xdr:spPr>
          <a:xfrm rot="5400000">
            <a:off x="2496280" y="351156"/>
            <a:ext cx="136394" cy="330685"/>
          </a:xfrm>
          <a:prstGeom prst="rightBrace">
            <a:avLst/>
          </a:prstGeom>
          <a:ln w="1270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sz="1000"/>
          </a:p>
        </xdr:txBody>
      </xdr:sp>
      <xdr:sp macro="" textlink="">
        <xdr:nvSpPr>
          <xdr:cNvPr id="17" name="Right Brace 16">
            <a:extLst>
              <a:ext uri="{FF2B5EF4-FFF2-40B4-BE49-F238E27FC236}">
                <a16:creationId xmlns:a16="http://schemas.microsoft.com/office/drawing/2014/main" id="{2FEE5DCE-7E49-3F42-B09B-025094BF6963}"/>
              </a:ext>
            </a:extLst>
          </xdr:cNvPr>
          <xdr:cNvSpPr/>
        </xdr:nvSpPr>
        <xdr:spPr>
          <a:xfrm rot="5400000">
            <a:off x="3177619" y="65795"/>
            <a:ext cx="136393" cy="894937"/>
          </a:xfrm>
          <a:prstGeom prst="rightBrace">
            <a:avLst/>
          </a:prstGeom>
          <a:ln w="1270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sz="10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68</xdr:row>
      <xdr:rowOff>535118</xdr:rowOff>
    </xdr:from>
    <xdr:to>
      <xdr:col>3</xdr:col>
      <xdr:colOff>4978400</xdr:colOff>
      <xdr:row>86</xdr:row>
      <xdr:rowOff>101600</xdr:rowOff>
    </xdr:to>
    <xdr:pic>
      <xdr:nvPicPr>
        <xdr:cNvPr id="2" name="Picture 13">
          <a:extLst>
            <a:ext uri="{FF2B5EF4-FFF2-40B4-BE49-F238E27FC236}">
              <a16:creationId xmlns:a16="http://schemas.microsoft.com/office/drawing/2014/main" id="{E7D15BC6-7109-EB4B-942D-FA39EA079C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3700" y="17603918"/>
          <a:ext cx="7810500" cy="29827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s://rubiks-cube-solver.com/"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7"/>
  <sheetViews>
    <sheetView showGridLines="0" zoomScaleNormal="100" workbookViewId="0">
      <selection sqref="A1:G1"/>
    </sheetView>
  </sheetViews>
  <sheetFormatPr baseColWidth="10" defaultColWidth="8.83203125" defaultRowHeight="13" x14ac:dyDescent="0.15"/>
  <cols>
    <col min="1" max="1" width="23.5" style="18"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414" t="s">
        <v>151</v>
      </c>
      <c r="B1" s="414"/>
      <c r="C1" s="414"/>
      <c r="D1" s="414"/>
      <c r="E1" s="414"/>
      <c r="F1" s="414"/>
      <c r="G1" s="414"/>
    </row>
    <row r="3" spans="1:9" hidden="1" x14ac:dyDescent="0.15">
      <c r="A3" s="15" t="s">
        <v>124</v>
      </c>
      <c r="B3" s="284" t="s">
        <v>511</v>
      </c>
    </row>
    <row r="4" spans="1:9" hidden="1" x14ac:dyDescent="0.15">
      <c r="A4" s="15"/>
    </row>
    <row r="5" spans="1:9" ht="24" customHeight="1" x14ac:dyDescent="0.15">
      <c r="A5" s="16" t="s">
        <v>31</v>
      </c>
      <c r="B5" s="417" t="s">
        <v>793</v>
      </c>
      <c r="C5" s="418"/>
      <c r="D5" s="418"/>
      <c r="E5" s="418"/>
      <c r="F5" s="418"/>
      <c r="G5" s="418"/>
      <c r="H5" s="418"/>
      <c r="I5" s="418"/>
    </row>
    <row r="6" spans="1:9" ht="27" customHeight="1" x14ac:dyDescent="0.15">
      <c r="A6" s="16" t="s">
        <v>439</v>
      </c>
      <c r="B6" s="411" t="s">
        <v>842</v>
      </c>
      <c r="C6" s="411"/>
      <c r="D6" s="411"/>
      <c r="E6" s="411"/>
      <c r="F6" s="411"/>
      <c r="G6" s="411"/>
      <c r="H6" s="411"/>
      <c r="I6" s="411"/>
    </row>
    <row r="7" spans="1:9" ht="15" customHeight="1" x14ac:dyDescent="0.15">
      <c r="A7" s="16" t="s">
        <v>209</v>
      </c>
      <c r="B7" s="285" t="s">
        <v>503</v>
      </c>
      <c r="C7" s="415" t="s">
        <v>858</v>
      </c>
      <c r="D7" s="411"/>
      <c r="E7" s="411"/>
      <c r="F7" s="411"/>
      <c r="G7" s="411"/>
      <c r="H7" s="411"/>
      <c r="I7" s="411"/>
    </row>
    <row r="8" spans="1:9" ht="15" customHeight="1" x14ac:dyDescent="0.15">
      <c r="A8" s="16"/>
      <c r="B8" s="285" t="s">
        <v>504</v>
      </c>
      <c r="C8" s="415" t="s">
        <v>787</v>
      </c>
      <c r="D8" s="411"/>
      <c r="E8" s="411"/>
      <c r="F8" s="411"/>
      <c r="G8" s="411"/>
      <c r="H8" s="411"/>
      <c r="I8" s="411"/>
    </row>
    <row r="9" spans="1:9" ht="21" customHeight="1" x14ac:dyDescent="0.15">
      <c r="A9" s="16"/>
      <c r="B9" s="416"/>
      <c r="C9" s="411"/>
      <c r="D9" s="411"/>
      <c r="E9" s="411"/>
      <c r="F9" s="411"/>
      <c r="G9" s="411"/>
      <c r="H9" s="411"/>
      <c r="I9" s="411"/>
    </row>
    <row r="10" spans="1:9" ht="12" customHeight="1" x14ac:dyDescent="0.15">
      <c r="A10" s="17" t="s">
        <v>97</v>
      </c>
      <c r="B10" s="411" t="s">
        <v>153</v>
      </c>
      <c r="C10" s="411"/>
      <c r="D10" s="411"/>
      <c r="E10" s="411"/>
      <c r="F10" s="411"/>
      <c r="G10" s="411"/>
      <c r="H10" s="411"/>
      <c r="I10" s="411"/>
    </row>
    <row r="11" spans="1:9" x14ac:dyDescent="0.15">
      <c r="A11" s="17"/>
      <c r="B11" s="411" t="s">
        <v>32</v>
      </c>
      <c r="C11" s="411"/>
      <c r="D11" s="411"/>
      <c r="E11" s="411"/>
      <c r="F11" s="411"/>
      <c r="G11" s="411"/>
      <c r="H11" s="411"/>
      <c r="I11" s="411"/>
    </row>
    <row r="12" spans="1:9" ht="12.75" customHeight="1" x14ac:dyDescent="0.15">
      <c r="A12" s="15"/>
      <c r="B12" s="411" t="s">
        <v>102</v>
      </c>
      <c r="C12" s="411"/>
      <c r="D12" s="411"/>
      <c r="E12" s="411"/>
      <c r="F12" s="411"/>
      <c r="G12" s="411"/>
      <c r="H12" s="411"/>
      <c r="I12" s="411"/>
    </row>
    <row r="13" spans="1:9" ht="35" customHeight="1" x14ac:dyDescent="0.15">
      <c r="A13" s="15"/>
      <c r="B13" s="411" t="s">
        <v>300</v>
      </c>
      <c r="C13" s="411"/>
      <c r="D13" s="411"/>
      <c r="E13" s="411"/>
      <c r="F13" s="411"/>
      <c r="G13" s="411"/>
      <c r="H13" s="411"/>
      <c r="I13" s="411"/>
    </row>
    <row r="14" spans="1:9" x14ac:dyDescent="0.15">
      <c r="A14" s="17"/>
      <c r="B14" s="411" t="s">
        <v>302</v>
      </c>
      <c r="C14" s="411"/>
      <c r="D14" s="411"/>
      <c r="E14" s="411"/>
      <c r="F14" s="411"/>
      <c r="G14" s="411"/>
      <c r="H14" s="411"/>
      <c r="I14" s="411"/>
    </row>
    <row r="15" spans="1:9" ht="12.75" customHeight="1" x14ac:dyDescent="0.15">
      <c r="A15" s="15"/>
      <c r="B15" s="49"/>
      <c r="C15" s="309" t="s">
        <v>130</v>
      </c>
      <c r="D15" s="412" t="s">
        <v>131</v>
      </c>
      <c r="E15" s="413"/>
      <c r="F15" s="413"/>
      <c r="G15" s="413"/>
      <c r="H15" s="413"/>
      <c r="I15" s="413"/>
    </row>
    <row r="16" spans="1:9" ht="17" customHeight="1" x14ac:dyDescent="0.15">
      <c r="A16" s="15"/>
      <c r="B16" s="49"/>
      <c r="C16" s="49" t="s">
        <v>132</v>
      </c>
      <c r="D16" s="411" t="s">
        <v>507</v>
      </c>
      <c r="E16" s="411"/>
      <c r="F16" s="411"/>
      <c r="G16" s="411"/>
      <c r="H16" s="411"/>
      <c r="I16" s="411"/>
    </row>
    <row r="17" spans="1:9" ht="52" customHeight="1" x14ac:dyDescent="0.15">
      <c r="A17" s="15"/>
      <c r="B17" s="49"/>
      <c r="C17" s="49" t="s">
        <v>341</v>
      </c>
      <c r="D17" s="411" t="s">
        <v>340</v>
      </c>
      <c r="E17" s="411"/>
      <c r="F17" s="411"/>
      <c r="G17" s="411"/>
      <c r="H17" s="411"/>
      <c r="I17" s="411"/>
    </row>
    <row r="18" spans="1:9" ht="14" x14ac:dyDescent="0.15">
      <c r="A18" s="15"/>
      <c r="B18" s="49"/>
      <c r="C18" s="49" t="s">
        <v>133</v>
      </c>
      <c r="D18" s="411" t="s">
        <v>462</v>
      </c>
      <c r="E18" s="411"/>
      <c r="F18" s="411"/>
      <c r="G18" s="411"/>
      <c r="H18" s="411"/>
      <c r="I18" s="411"/>
    </row>
    <row r="19" spans="1:9" ht="32" customHeight="1" x14ac:dyDescent="0.15">
      <c r="A19" s="15"/>
      <c r="B19" s="49"/>
      <c r="C19" s="49" t="s">
        <v>216</v>
      </c>
      <c r="D19" s="415" t="s">
        <v>781</v>
      </c>
      <c r="E19" s="411"/>
      <c r="F19" s="411"/>
      <c r="G19" s="411"/>
      <c r="H19" s="411"/>
      <c r="I19" s="411"/>
    </row>
    <row r="20" spans="1:9" ht="30" customHeight="1" x14ac:dyDescent="0.15">
      <c r="A20" s="15"/>
      <c r="B20" s="49"/>
      <c r="C20" s="49" t="s">
        <v>69</v>
      </c>
      <c r="D20" s="411" t="s">
        <v>22</v>
      </c>
      <c r="E20" s="411"/>
      <c r="F20" s="411"/>
      <c r="G20" s="411"/>
      <c r="H20" s="411"/>
      <c r="I20" s="411"/>
    </row>
    <row r="21" spans="1:9" ht="41" customHeight="1" x14ac:dyDescent="0.15">
      <c r="A21" s="15"/>
      <c r="B21" s="49"/>
      <c r="C21" s="49" t="s">
        <v>20</v>
      </c>
      <c r="D21" s="411" t="s">
        <v>11</v>
      </c>
      <c r="E21" s="411"/>
      <c r="F21" s="411"/>
      <c r="G21" s="411"/>
      <c r="H21" s="411"/>
      <c r="I21" s="411"/>
    </row>
    <row r="22" spans="1:9" ht="50" hidden="1" customHeight="1" x14ac:dyDescent="0.15">
      <c r="A22" s="15"/>
      <c r="B22" s="49"/>
      <c r="C22" s="49" t="s">
        <v>8</v>
      </c>
      <c r="D22" s="411" t="s">
        <v>0</v>
      </c>
      <c r="E22" s="411"/>
      <c r="F22" s="411"/>
      <c r="G22" s="411"/>
      <c r="H22" s="411"/>
      <c r="I22" s="411"/>
    </row>
    <row r="23" spans="1:9" ht="32" customHeight="1" x14ac:dyDescent="0.15">
      <c r="A23" s="15"/>
      <c r="B23" s="49"/>
      <c r="C23" s="49" t="s">
        <v>81</v>
      </c>
      <c r="D23" s="415" t="s">
        <v>574</v>
      </c>
      <c r="E23" s="411"/>
      <c r="F23" s="411"/>
      <c r="G23" s="411"/>
      <c r="H23" s="411"/>
      <c r="I23" s="411"/>
    </row>
    <row r="24" spans="1:9" ht="30" hidden="1" customHeight="1" x14ac:dyDescent="0.15">
      <c r="A24" s="15"/>
      <c r="B24" s="49"/>
      <c r="C24" s="49" t="s">
        <v>161</v>
      </c>
      <c r="D24" s="411" t="s">
        <v>370</v>
      </c>
      <c r="E24" s="411"/>
      <c r="F24" s="411"/>
      <c r="G24" s="411"/>
      <c r="H24" s="411"/>
      <c r="I24" s="411"/>
    </row>
    <row r="25" spans="1:9" ht="19" hidden="1" customHeight="1" x14ac:dyDescent="0.15">
      <c r="A25" s="15"/>
      <c r="B25" s="49"/>
      <c r="C25" s="49" t="s">
        <v>288</v>
      </c>
      <c r="D25" s="411" t="s">
        <v>289</v>
      </c>
      <c r="E25" s="411"/>
      <c r="F25" s="411"/>
      <c r="G25" s="411"/>
      <c r="H25" s="411"/>
      <c r="I25" s="411"/>
    </row>
    <row r="26" spans="1:9" ht="36" hidden="1" customHeight="1" x14ac:dyDescent="0.15">
      <c r="A26" s="15"/>
      <c r="B26" s="49"/>
      <c r="C26" s="49" t="s">
        <v>329</v>
      </c>
      <c r="D26" s="411" t="s">
        <v>419</v>
      </c>
      <c r="E26" s="411"/>
      <c r="F26" s="411"/>
      <c r="G26" s="411"/>
      <c r="H26" s="411"/>
      <c r="I26" s="411"/>
    </row>
    <row r="27" spans="1:9" s="20" customFormat="1" ht="49.5" customHeight="1" x14ac:dyDescent="0.15">
      <c r="A27" s="17" t="s">
        <v>51</v>
      </c>
      <c r="B27" s="411" t="s">
        <v>217</v>
      </c>
      <c r="C27" s="411"/>
      <c r="D27" s="411"/>
      <c r="E27" s="411"/>
      <c r="F27" s="411"/>
      <c r="G27" s="411"/>
      <c r="H27" s="411"/>
      <c r="I27" s="411"/>
    </row>
  </sheetData>
  <mergeCells count="24">
    <mergeCell ref="A1:G1"/>
    <mergeCell ref="D25:I25"/>
    <mergeCell ref="D26:I26"/>
    <mergeCell ref="C7:I7"/>
    <mergeCell ref="C8:I8"/>
    <mergeCell ref="D17:I17"/>
    <mergeCell ref="B9:I9"/>
    <mergeCell ref="D24:I24"/>
    <mergeCell ref="D23:I23"/>
    <mergeCell ref="D21:I21"/>
    <mergeCell ref="D20:I20"/>
    <mergeCell ref="D19:I19"/>
    <mergeCell ref="B5:I5"/>
    <mergeCell ref="B6:I6"/>
    <mergeCell ref="B27:I27"/>
    <mergeCell ref="B13:I13"/>
    <mergeCell ref="B10:I10"/>
    <mergeCell ref="B11:I11"/>
    <mergeCell ref="B12:I12"/>
    <mergeCell ref="D22:I22"/>
    <mergeCell ref="B14:I14"/>
    <mergeCell ref="D15:I15"/>
    <mergeCell ref="D16:I16"/>
    <mergeCell ref="D18:I18"/>
  </mergeCells>
  <phoneticPr fontId="0" type="noConversion"/>
  <pageMargins left="0.75" right="0.75" top="1" bottom="1" header="0.5" footer="0.5"/>
  <pageSetup scale="62"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baseColWidth="10" defaultColWidth="6.33203125" defaultRowHeight="13" x14ac:dyDescent="0.15"/>
  <cols>
    <col min="1" max="1" width="3.1640625" style="3" customWidth="1"/>
    <col min="2" max="2" width="8.6640625" style="3" customWidth="1"/>
    <col min="3" max="12" width="12.33203125" style="3" customWidth="1"/>
    <col min="13" max="16384" width="6.33203125" style="3"/>
  </cols>
  <sheetData>
    <row r="1" spans="1:12" s="175" customFormat="1" ht="20" x14ac:dyDescent="0.2">
      <c r="A1" s="1" t="s">
        <v>307</v>
      </c>
      <c r="B1" s="1"/>
      <c r="C1" s="1"/>
      <c r="D1" s="1"/>
      <c r="E1" s="1"/>
      <c r="F1" s="1"/>
      <c r="G1" s="1"/>
      <c r="H1" s="1"/>
      <c r="I1" s="1"/>
      <c r="J1" s="1"/>
      <c r="K1" s="1"/>
      <c r="L1" s="1"/>
    </row>
    <row r="2" spans="1:12" s="175" customFormat="1" ht="20" hidden="1" x14ac:dyDescent="0.2">
      <c r="A2" s="1"/>
      <c r="B2" s="177"/>
      <c r="C2" s="1"/>
      <c r="D2" s="1"/>
      <c r="E2" s="1"/>
      <c r="F2" s="1"/>
      <c r="G2" s="1"/>
      <c r="H2" s="1"/>
      <c r="I2" s="1"/>
      <c r="J2" s="1"/>
      <c r="K2" s="1"/>
      <c r="L2" s="1"/>
    </row>
    <row r="3" spans="1:12" s="175" customFormat="1" ht="20" hidden="1" x14ac:dyDescent="0.2">
      <c r="A3" s="1"/>
      <c r="B3" s="177" t="s">
        <v>308</v>
      </c>
      <c r="C3" s="1"/>
      <c r="D3" s="1"/>
      <c r="E3" s="1"/>
      <c r="F3" s="1"/>
      <c r="G3" s="1"/>
      <c r="H3" s="1"/>
      <c r="I3" s="1"/>
      <c r="J3" s="1"/>
      <c r="K3" s="1"/>
      <c r="L3" s="1"/>
    </row>
    <row r="4" spans="1:12" s="175" customFormat="1" ht="20" x14ac:dyDescent="0.2">
      <c r="A4" s="1"/>
      <c r="B4" s="165"/>
      <c r="C4" s="523"/>
      <c r="D4" s="523"/>
      <c r="E4" s="523"/>
      <c r="F4" s="523"/>
      <c r="G4" s="523"/>
      <c r="H4" s="523"/>
      <c r="I4" s="523"/>
      <c r="J4" s="523"/>
      <c r="K4" s="523"/>
      <c r="L4" s="523"/>
    </row>
    <row r="5" spans="1:12" s="175" customFormat="1" ht="23" customHeight="1" x14ac:dyDescent="0.15">
      <c r="A5" s="175" t="s">
        <v>309</v>
      </c>
      <c r="B5" s="165"/>
      <c r="C5" s="179"/>
      <c r="D5" s="179"/>
      <c r="E5" s="179"/>
      <c r="F5" s="179"/>
      <c r="G5" s="179"/>
      <c r="H5" s="179"/>
      <c r="I5" s="179"/>
      <c r="J5" s="179"/>
      <c r="K5" s="179"/>
      <c r="L5" s="179"/>
    </row>
    <row r="6" spans="1:12" s="29" customFormat="1" ht="17" customHeight="1" x14ac:dyDescent="0.15">
      <c r="B6" s="8"/>
      <c r="C6" s="84"/>
      <c r="D6" s="84"/>
      <c r="E6" s="84"/>
      <c r="F6" s="84"/>
      <c r="G6" s="84"/>
      <c r="H6" s="84"/>
      <c r="I6" s="84"/>
      <c r="J6" s="84"/>
      <c r="K6" s="84"/>
      <c r="L6" s="84"/>
    </row>
    <row r="7" spans="1:12" s="175" customFormat="1" ht="25" customHeight="1" x14ac:dyDescent="0.15">
      <c r="A7" s="522"/>
      <c r="B7" s="176" t="e">
        <f>CONCATENATE("Scenario ", TEXT(#REF!,"#"))</f>
        <v>#REF!</v>
      </c>
      <c r="C7" s="178"/>
      <c r="D7" s="178"/>
      <c r="E7" s="178"/>
      <c r="F7" s="178"/>
      <c r="G7" s="178"/>
      <c r="H7" s="178"/>
      <c r="I7" s="178"/>
      <c r="J7" s="178"/>
      <c r="K7" s="178"/>
      <c r="L7" s="178"/>
    </row>
    <row r="8" spans="1:12" s="175" customFormat="1" ht="25" customHeight="1" x14ac:dyDescent="0.15">
      <c r="A8" s="522"/>
      <c r="B8" s="176" t="e">
        <f>CONCATENATE("Scenario ", TEXT(#REF!,"#"))</f>
        <v>#REF!</v>
      </c>
      <c r="C8" s="178"/>
      <c r="D8" s="178"/>
      <c r="E8" s="178"/>
      <c r="F8" s="178"/>
      <c r="G8" s="178"/>
      <c r="H8" s="178"/>
      <c r="I8" s="178"/>
      <c r="J8" s="178"/>
      <c r="K8" s="178"/>
      <c r="L8" s="178"/>
    </row>
    <row r="9" spans="1:12" s="175" customFormat="1" ht="25" customHeight="1" x14ac:dyDescent="0.15">
      <c r="A9" s="522"/>
      <c r="B9" s="176" t="e">
        <f>CONCATENATE("Scenario ", TEXT(#REF!,"#"))</f>
        <v>#REF!</v>
      </c>
      <c r="C9" s="178"/>
      <c r="D9" s="178"/>
      <c r="E9" s="178"/>
      <c r="F9" s="178"/>
      <c r="G9" s="178"/>
      <c r="H9" s="178"/>
      <c r="I9" s="178"/>
      <c r="J9" s="178"/>
      <c r="K9" s="178"/>
      <c r="L9" s="178"/>
    </row>
    <row r="10" spans="1:12" s="175" customFormat="1" ht="25" customHeight="1" x14ac:dyDescent="0.15">
      <c r="A10" s="522"/>
      <c r="B10" s="176" t="e">
        <f>CONCATENATE("Scenario ", TEXT(#REF!,"#"))</f>
        <v>#REF!</v>
      </c>
      <c r="C10" s="178"/>
      <c r="D10" s="178"/>
      <c r="E10" s="178"/>
      <c r="F10" s="178"/>
      <c r="G10" s="178"/>
      <c r="H10" s="178"/>
      <c r="I10" s="178"/>
      <c r="J10" s="178"/>
      <c r="K10" s="178"/>
      <c r="L10" s="178"/>
    </row>
    <row r="11" spans="1:12" s="175" customFormat="1" ht="25" customHeight="1" x14ac:dyDescent="0.15">
      <c r="A11" s="522"/>
      <c r="B11" s="176" t="e">
        <f>CONCATENATE("Scenario ", TEXT(#REF!,"#"))</f>
        <v>#REF!</v>
      </c>
      <c r="C11" s="178"/>
      <c r="D11" s="178"/>
      <c r="E11" s="178"/>
      <c r="F11" s="178"/>
      <c r="G11" s="178"/>
      <c r="H11" s="178"/>
      <c r="I11" s="178"/>
      <c r="J11" s="178"/>
      <c r="K11" s="178"/>
      <c r="L11" s="178"/>
    </row>
    <row r="12" spans="1:12" s="175" customFormat="1" ht="25" customHeight="1" x14ac:dyDescent="0.15">
      <c r="A12" s="522"/>
      <c r="B12" s="176" t="e">
        <f>CONCATENATE("Scenario ", TEXT(#REF!,"#"))</f>
        <v>#REF!</v>
      </c>
      <c r="C12" s="178"/>
      <c r="D12" s="178"/>
      <c r="E12" s="178"/>
      <c r="F12" s="178"/>
      <c r="G12" s="178"/>
      <c r="H12" s="178"/>
      <c r="I12" s="178"/>
      <c r="J12" s="178"/>
      <c r="K12" s="178"/>
      <c r="L12" s="178"/>
    </row>
    <row r="13" spans="1:12" s="175" customFormat="1" ht="25" customHeight="1" x14ac:dyDescent="0.15">
      <c r="A13" s="522"/>
      <c r="B13" s="176" t="e">
        <f>CONCATENATE("Scenario ", TEXT(#REF!,"#"))</f>
        <v>#REF!</v>
      </c>
      <c r="C13" s="178"/>
      <c r="D13" s="178"/>
      <c r="E13" s="178"/>
      <c r="F13" s="178"/>
      <c r="G13" s="178"/>
      <c r="H13" s="178"/>
      <c r="I13" s="178"/>
      <c r="J13" s="178"/>
      <c r="K13" s="178"/>
      <c r="L13" s="178"/>
    </row>
    <row r="14" spans="1:12" s="175" customFormat="1" ht="25" customHeight="1" x14ac:dyDescent="0.15">
      <c r="A14" s="522"/>
      <c r="B14" s="176" t="e">
        <f>CONCATENATE("Scenario ", TEXT(#REF!,"#"))</f>
        <v>#REF!</v>
      </c>
      <c r="C14" s="178"/>
      <c r="D14" s="178"/>
      <c r="E14" s="178"/>
      <c r="F14" s="178"/>
      <c r="G14" s="178"/>
      <c r="H14" s="178"/>
      <c r="I14" s="178"/>
      <c r="J14" s="178"/>
      <c r="K14" s="178"/>
      <c r="L14" s="178"/>
    </row>
    <row r="15" spans="1:12" s="175" customFormat="1" ht="25" customHeight="1" x14ac:dyDescent="0.15">
      <c r="A15" s="522"/>
      <c r="B15" s="176" t="e">
        <f>CONCATENATE("Scenario ", TEXT(#REF!,"#"))</f>
        <v>#REF!</v>
      </c>
      <c r="C15" s="178"/>
      <c r="D15" s="178"/>
      <c r="E15" s="178"/>
      <c r="F15" s="178"/>
      <c r="G15" s="178"/>
      <c r="H15" s="178"/>
      <c r="I15" s="178"/>
      <c r="J15" s="178"/>
      <c r="K15" s="178"/>
      <c r="L15" s="178"/>
    </row>
    <row r="16" spans="1:12" x14ac:dyDescent="0.15">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7"/>
  <sheetViews>
    <sheetView showGridLines="0" topLeftCell="B1" zoomScaleNormal="100" workbookViewId="0">
      <selection activeCell="C43" sqref="C43:C49"/>
    </sheetView>
  </sheetViews>
  <sheetFormatPr baseColWidth="10" defaultColWidth="6.33203125" defaultRowHeight="13" x14ac:dyDescent="0.15"/>
  <cols>
    <col min="1" max="1" width="0" style="3" hidden="1" customWidth="1"/>
    <col min="2" max="2" width="12.6640625" style="3" customWidth="1"/>
    <col min="3" max="3" width="77.83203125" style="3" customWidth="1"/>
    <col min="4" max="16384" width="6.33203125" style="3"/>
  </cols>
  <sheetData>
    <row r="1" spans="1:6" ht="20" x14ac:dyDescent="0.2">
      <c r="B1" s="1" t="s">
        <v>161</v>
      </c>
    </row>
    <row r="2" spans="1:6" ht="18" customHeight="1" x14ac:dyDescent="0.2">
      <c r="A2" s="521" t="s">
        <v>376</v>
      </c>
      <c r="B2" s="521"/>
      <c r="C2" s="521"/>
      <c r="D2" s="521"/>
      <c r="E2" s="521"/>
      <c r="F2" s="1"/>
    </row>
    <row r="3" spans="1:6" ht="14" hidden="1" thickBot="1" x14ac:dyDescent="0.2">
      <c r="B3" s="25"/>
      <c r="C3" s="25"/>
      <c r="D3" s="25"/>
      <c r="E3" s="25"/>
      <c r="F3" s="25"/>
    </row>
    <row r="4" spans="1:6" ht="20" hidden="1" x14ac:dyDescent="0.2">
      <c r="B4" s="95" t="s">
        <v>127</v>
      </c>
      <c r="C4" s="26"/>
      <c r="D4" s="26"/>
      <c r="E4" s="26"/>
      <c r="F4" s="26"/>
    </row>
    <row r="5" spans="1:6" hidden="1" x14ac:dyDescent="0.15">
      <c r="B5" s="26" t="s">
        <v>85</v>
      </c>
      <c r="C5" s="96">
        <v>36526</v>
      </c>
      <c r="D5" s="26"/>
      <c r="E5" s="26"/>
      <c r="F5" s="26"/>
    </row>
    <row r="6" spans="1:6" hidden="1" x14ac:dyDescent="0.15">
      <c r="B6" s="26" t="s">
        <v>114</v>
      </c>
      <c r="C6" s="96">
        <v>40179</v>
      </c>
      <c r="D6" s="26"/>
      <c r="E6" s="26"/>
      <c r="F6" s="26"/>
    </row>
    <row r="7" spans="1:6" hidden="1" x14ac:dyDescent="0.15">
      <c r="B7" s="27" t="s">
        <v>86</v>
      </c>
      <c r="C7" s="97" t="s">
        <v>136</v>
      </c>
      <c r="D7" s="26"/>
      <c r="E7" s="26"/>
      <c r="F7" s="26"/>
    </row>
    <row r="8" spans="1:6" hidden="1" x14ac:dyDescent="0.15">
      <c r="B8" s="26"/>
      <c r="C8" s="97" t="s">
        <v>187</v>
      </c>
      <c r="D8" s="26"/>
      <c r="E8" s="26"/>
      <c r="F8" s="26"/>
    </row>
    <row r="9" spans="1:6" hidden="1" x14ac:dyDescent="0.15">
      <c r="B9" s="26"/>
      <c r="C9" s="97" t="s">
        <v>188</v>
      </c>
      <c r="D9" s="26"/>
      <c r="E9" s="26"/>
      <c r="F9" s="26"/>
    </row>
    <row r="10" spans="1:6" hidden="1" x14ac:dyDescent="0.15">
      <c r="B10" s="26"/>
      <c r="C10" s="97" t="s">
        <v>189</v>
      </c>
      <c r="D10" s="26"/>
      <c r="E10" s="26"/>
      <c r="F10" s="26"/>
    </row>
    <row r="11" spans="1:6" hidden="1" x14ac:dyDescent="0.15">
      <c r="B11" s="26"/>
      <c r="C11" s="97" t="s">
        <v>190</v>
      </c>
      <c r="D11" s="26"/>
      <c r="E11" s="26"/>
      <c r="F11" s="26"/>
    </row>
    <row r="12" spans="1:6" hidden="1" x14ac:dyDescent="0.15">
      <c r="B12" s="26"/>
      <c r="C12" s="97" t="s">
        <v>191</v>
      </c>
      <c r="D12" s="26"/>
      <c r="E12" s="26"/>
      <c r="F12" s="26"/>
    </row>
    <row r="13" spans="1:6" hidden="1" x14ac:dyDescent="0.15">
      <c r="B13" s="26"/>
      <c r="C13" s="97" t="s">
        <v>192</v>
      </c>
      <c r="D13" s="26"/>
      <c r="E13" s="26"/>
      <c r="F13" s="26"/>
    </row>
    <row r="14" spans="1:6" hidden="1" x14ac:dyDescent="0.15">
      <c r="B14" s="26"/>
      <c r="C14" s="97" t="s">
        <v>185</v>
      </c>
      <c r="D14" s="26"/>
      <c r="E14" s="26"/>
      <c r="F14" s="26"/>
    </row>
    <row r="15" spans="1:6" hidden="1" x14ac:dyDescent="0.15">
      <c r="B15" s="26" t="s">
        <v>90</v>
      </c>
      <c r="C15" s="26" t="s">
        <v>91</v>
      </c>
      <c r="D15" s="26"/>
      <c r="E15" s="26"/>
      <c r="F15" s="26"/>
    </row>
    <row r="16" spans="1:6" hidden="1" x14ac:dyDescent="0.15">
      <c r="B16" s="26"/>
      <c r="C16" s="26" t="s">
        <v>193</v>
      </c>
      <c r="D16" s="26"/>
      <c r="E16" s="26"/>
      <c r="F16" s="26"/>
    </row>
    <row r="17" spans="2:6" hidden="1" x14ac:dyDescent="0.15">
      <c r="B17" s="26"/>
      <c r="C17" s="26" t="s">
        <v>194</v>
      </c>
      <c r="D17" s="26"/>
      <c r="E17" s="26"/>
      <c r="F17" s="26"/>
    </row>
    <row r="18" spans="2:6" hidden="1" x14ac:dyDescent="0.15">
      <c r="B18" s="26"/>
      <c r="C18" s="26" t="s">
        <v>195</v>
      </c>
      <c r="D18" s="26"/>
      <c r="E18" s="26"/>
      <c r="F18" s="26"/>
    </row>
    <row r="19" spans="2:6" hidden="1" x14ac:dyDescent="0.15">
      <c r="B19" s="26"/>
      <c r="C19" s="26" t="s">
        <v>196</v>
      </c>
      <c r="D19" s="26"/>
      <c r="E19" s="26"/>
      <c r="F19" s="26"/>
    </row>
    <row r="20" spans="2:6" hidden="1" x14ac:dyDescent="0.15">
      <c r="B20" s="26"/>
      <c r="C20" s="26" t="s">
        <v>197</v>
      </c>
      <c r="D20" s="26"/>
      <c r="E20" s="26"/>
      <c r="F20" s="26"/>
    </row>
    <row r="21" spans="2:6" hidden="1" x14ac:dyDescent="0.15">
      <c r="B21" s="26"/>
      <c r="C21" s="26" t="s">
        <v>92</v>
      </c>
      <c r="D21" s="26"/>
      <c r="E21" s="26"/>
      <c r="F21" s="26"/>
    </row>
    <row r="22" spans="2:6" hidden="1" x14ac:dyDescent="0.15">
      <c r="B22" s="26"/>
      <c r="C22" s="26" t="s">
        <v>198</v>
      </c>
      <c r="D22" s="26"/>
      <c r="E22" s="26"/>
      <c r="F22" s="26"/>
    </row>
    <row r="23" spans="2:6" hidden="1" x14ac:dyDescent="0.15">
      <c r="B23" s="26"/>
      <c r="C23" s="26" t="s">
        <v>199</v>
      </c>
      <c r="D23" s="26"/>
      <c r="E23" s="26"/>
      <c r="F23" s="26"/>
    </row>
    <row r="24" spans="2:6" hidden="1" x14ac:dyDescent="0.15">
      <c r="B24" s="26"/>
      <c r="C24" s="26" t="s">
        <v>200</v>
      </c>
      <c r="D24" s="26"/>
      <c r="E24" s="26"/>
      <c r="F24" s="26"/>
    </row>
    <row r="25" spans="2:6" hidden="1" x14ac:dyDescent="0.15">
      <c r="B25" s="26" t="s">
        <v>52</v>
      </c>
      <c r="C25" s="26" t="s">
        <v>53</v>
      </c>
      <c r="D25" s="26"/>
      <c r="E25" s="26"/>
      <c r="F25" s="26"/>
    </row>
    <row r="26" spans="2:6" s="19" customFormat="1" hidden="1" x14ac:dyDescent="0.15">
      <c r="B26" s="27"/>
      <c r="C26" s="27" t="s">
        <v>54</v>
      </c>
      <c r="D26" s="27"/>
      <c r="E26" s="27"/>
      <c r="F26" s="27"/>
    </row>
    <row r="27" spans="2:6" hidden="1" x14ac:dyDescent="0.15">
      <c r="B27" s="27" t="s">
        <v>212</v>
      </c>
      <c r="C27" s="27" t="s">
        <v>56</v>
      </c>
      <c r="D27" s="27"/>
      <c r="E27" s="27"/>
      <c r="F27" s="27"/>
    </row>
    <row r="28" spans="2:6" hidden="1" x14ac:dyDescent="0.15">
      <c r="B28" s="27"/>
      <c r="C28" s="27" t="s">
        <v>92</v>
      </c>
      <c r="D28" s="27"/>
      <c r="E28" s="27"/>
      <c r="F28" s="27"/>
    </row>
    <row r="29" spans="2:6" hidden="1" x14ac:dyDescent="0.15">
      <c r="B29" s="27"/>
      <c r="C29" s="27" t="s">
        <v>58</v>
      </c>
      <c r="D29" s="27"/>
      <c r="E29" s="27"/>
      <c r="F29" s="27"/>
    </row>
    <row r="30" spans="2:6" hidden="1" x14ac:dyDescent="0.15">
      <c r="B30" s="27"/>
      <c r="C30" s="27" t="s">
        <v>57</v>
      </c>
      <c r="D30" s="27"/>
      <c r="E30" s="27"/>
      <c r="F30" s="27"/>
    </row>
    <row r="31" spans="2:6" hidden="1" x14ac:dyDescent="0.15">
      <c r="B31" s="27" t="s">
        <v>201</v>
      </c>
      <c r="C31" s="27" t="s">
        <v>202</v>
      </c>
      <c r="D31" s="27"/>
      <c r="E31" s="27"/>
      <c r="F31" s="27"/>
    </row>
    <row r="32" spans="2:6" hidden="1" x14ac:dyDescent="0.15">
      <c r="B32" s="27"/>
      <c r="C32" s="27" t="s">
        <v>203</v>
      </c>
      <c r="D32" s="27"/>
      <c r="E32" s="27"/>
      <c r="F32" s="27"/>
    </row>
    <row r="33" spans="1:6" hidden="1" x14ac:dyDescent="0.15">
      <c r="B33" s="27" t="s">
        <v>59</v>
      </c>
      <c r="C33" s="27" t="s">
        <v>60</v>
      </c>
      <c r="D33" s="27"/>
      <c r="E33" s="27"/>
      <c r="F33" s="27"/>
    </row>
    <row r="34" spans="1:6" hidden="1" x14ac:dyDescent="0.15">
      <c r="B34" s="27"/>
      <c r="C34" s="27" t="s">
        <v>61</v>
      </c>
      <c r="D34" s="27"/>
      <c r="E34" s="27"/>
      <c r="F34" s="27"/>
    </row>
    <row r="35" spans="1:6" hidden="1" x14ac:dyDescent="0.15">
      <c r="B35" s="27"/>
      <c r="C35" s="27" t="s">
        <v>62</v>
      </c>
      <c r="D35" s="27"/>
      <c r="E35" s="27"/>
      <c r="F35" s="27"/>
    </row>
    <row r="36" spans="1:6" hidden="1" x14ac:dyDescent="0.15">
      <c r="B36" s="27"/>
      <c r="C36" s="27" t="s">
        <v>63</v>
      </c>
      <c r="D36" s="27"/>
      <c r="E36" s="27"/>
      <c r="F36" s="27"/>
    </row>
    <row r="37" spans="1:6" hidden="1" x14ac:dyDescent="0.15">
      <c r="B37" s="27"/>
      <c r="C37" s="27" t="s">
        <v>64</v>
      </c>
      <c r="D37" s="27"/>
      <c r="E37" s="27"/>
      <c r="F37" s="27"/>
    </row>
    <row r="38" spans="1:6" hidden="1" x14ac:dyDescent="0.15">
      <c r="B38" s="27" t="s">
        <v>171</v>
      </c>
      <c r="C38" s="27" t="s">
        <v>172</v>
      </c>
      <c r="D38" s="27"/>
      <c r="E38" s="27"/>
      <c r="F38" s="27"/>
    </row>
    <row r="39" spans="1:6" hidden="1" x14ac:dyDescent="0.15">
      <c r="B39" s="27"/>
      <c r="C39" s="27" t="s">
        <v>173</v>
      </c>
      <c r="D39" s="27"/>
      <c r="E39" s="27"/>
      <c r="F39" s="27"/>
    </row>
    <row r="40" spans="1:6" hidden="1" x14ac:dyDescent="0.15">
      <c r="B40" s="27"/>
      <c r="C40" s="27" t="s">
        <v>174</v>
      </c>
      <c r="D40" s="27"/>
      <c r="E40" s="27"/>
      <c r="F40" s="27"/>
    </row>
    <row r="41" spans="1:6" hidden="1" x14ac:dyDescent="0.15">
      <c r="B41" s="27"/>
      <c r="C41" s="27"/>
      <c r="D41" s="27"/>
      <c r="E41" s="27"/>
      <c r="F41" s="27"/>
    </row>
    <row r="42" spans="1:6" ht="14" hidden="1" thickBot="1" x14ac:dyDescent="0.2">
      <c r="B42" s="25"/>
      <c r="C42" s="25"/>
      <c r="D42" s="25"/>
      <c r="E42" s="25"/>
      <c r="F42" s="25"/>
    </row>
    <row r="43" spans="1:6" x14ac:dyDescent="0.15">
      <c r="A43" s="524">
        <v>1</v>
      </c>
      <c r="B43" s="3" t="s">
        <v>210</v>
      </c>
      <c r="C43" s="9"/>
    </row>
    <row r="44" spans="1:6" x14ac:dyDescent="0.15">
      <c r="A44" s="524"/>
      <c r="B44" s="3" t="s">
        <v>204</v>
      </c>
      <c r="C44" s="9"/>
    </row>
    <row r="45" spans="1:6" x14ac:dyDescent="0.15">
      <c r="A45" s="524"/>
      <c r="B45" s="3" t="s">
        <v>211</v>
      </c>
      <c r="C45" s="9"/>
    </row>
    <row r="46" spans="1:6" ht="12" hidden="1" customHeight="1" x14ac:dyDescent="0.15">
      <c r="A46" s="524"/>
      <c r="B46" s="3" t="s">
        <v>205</v>
      </c>
      <c r="C46" s="9"/>
    </row>
    <row r="47" spans="1:6" x14ac:dyDescent="0.15">
      <c r="A47" s="524"/>
      <c r="B47" s="3" t="s">
        <v>206</v>
      </c>
      <c r="C47" s="9"/>
    </row>
    <row r="48" spans="1:6" x14ac:dyDescent="0.15">
      <c r="A48" s="524"/>
      <c r="B48" s="3" t="s">
        <v>207</v>
      </c>
      <c r="C48" s="9"/>
    </row>
    <row r="49" spans="1:3" x14ac:dyDescent="0.15">
      <c r="A49" s="524"/>
      <c r="B49" s="3" t="s">
        <v>208</v>
      </c>
      <c r="C49" s="9"/>
    </row>
    <row r="50" spans="1:3" ht="12" hidden="1" customHeight="1" x14ac:dyDescent="0.15">
      <c r="A50" s="524"/>
      <c r="C50" s="9"/>
    </row>
    <row r="51" spans="1:3" ht="12" hidden="1" customHeight="1" x14ac:dyDescent="0.15">
      <c r="A51" s="524"/>
      <c r="C51" s="9"/>
    </row>
    <row r="52" spans="1:3" ht="12" hidden="1" customHeight="1" x14ac:dyDescent="0.15">
      <c r="A52" s="524"/>
      <c r="C52" s="9"/>
    </row>
    <row r="53" spans="1:3" ht="12" hidden="1" customHeight="1" x14ac:dyDescent="0.15">
      <c r="A53" s="524"/>
      <c r="C53" s="9"/>
    </row>
    <row r="54" spans="1:3" ht="12" hidden="1" customHeight="1" x14ac:dyDescent="0.15">
      <c r="A54" s="524"/>
      <c r="C54" s="9"/>
    </row>
    <row r="55" spans="1:3" ht="12" hidden="1" customHeight="1" x14ac:dyDescent="0.15">
      <c r="A55" s="524"/>
      <c r="C55" s="9"/>
    </row>
    <row r="56" spans="1:3" ht="12" hidden="1" customHeight="1" x14ac:dyDescent="0.15">
      <c r="A56" s="524"/>
      <c r="C56" s="9"/>
    </row>
    <row r="57" spans="1:3" ht="12" hidden="1" customHeight="1" x14ac:dyDescent="0.15">
      <c r="A57" s="524"/>
      <c r="C57" s="9"/>
    </row>
    <row r="58" spans="1:3" ht="12" hidden="1" customHeight="1" x14ac:dyDescent="0.15">
      <c r="A58" s="524"/>
      <c r="C58" s="9"/>
    </row>
    <row r="59" spans="1:3" x14ac:dyDescent="0.15">
      <c r="A59" s="524"/>
    </row>
    <row r="60" spans="1:3" x14ac:dyDescent="0.15">
      <c r="A60" s="524">
        <f>A43+1</f>
        <v>2</v>
      </c>
      <c r="B60" s="3" t="s">
        <v>210</v>
      </c>
      <c r="C60" s="9"/>
    </row>
    <row r="61" spans="1:3" x14ac:dyDescent="0.15">
      <c r="A61" s="524"/>
      <c r="B61" s="3" t="s">
        <v>204</v>
      </c>
      <c r="C61" s="9"/>
    </row>
    <row r="62" spans="1:3" x14ac:dyDescent="0.15">
      <c r="A62" s="524"/>
      <c r="B62" s="3" t="s">
        <v>211</v>
      </c>
      <c r="C62" s="9"/>
    </row>
    <row r="63" spans="1:3" ht="12" hidden="1" customHeight="1" x14ac:dyDescent="0.15">
      <c r="A63" s="524"/>
      <c r="B63" s="3" t="s">
        <v>205</v>
      </c>
      <c r="C63" s="9"/>
    </row>
    <row r="64" spans="1:3" x14ac:dyDescent="0.15">
      <c r="A64" s="524"/>
      <c r="B64" s="3" t="s">
        <v>206</v>
      </c>
      <c r="C64" s="9"/>
    </row>
    <row r="65" spans="1:3" x14ac:dyDescent="0.15">
      <c r="A65" s="524"/>
      <c r="B65" s="3" t="s">
        <v>207</v>
      </c>
      <c r="C65" s="9"/>
    </row>
    <row r="66" spans="1:3" x14ac:dyDescent="0.15">
      <c r="A66" s="524"/>
      <c r="B66" s="3" t="s">
        <v>208</v>
      </c>
      <c r="C66" s="9"/>
    </row>
    <row r="67" spans="1:3" ht="12" hidden="1" customHeight="1" x14ac:dyDescent="0.15">
      <c r="A67" s="524"/>
      <c r="C67" s="9"/>
    </row>
    <row r="68" spans="1:3" ht="12" hidden="1" customHeight="1" x14ac:dyDescent="0.15">
      <c r="A68" s="524"/>
      <c r="C68" s="9"/>
    </row>
    <row r="69" spans="1:3" ht="12" hidden="1" customHeight="1" x14ac:dyDescent="0.15">
      <c r="A69" s="524"/>
      <c r="C69" s="9"/>
    </row>
    <row r="70" spans="1:3" ht="12" hidden="1" customHeight="1" x14ac:dyDescent="0.15">
      <c r="A70" s="524"/>
      <c r="C70" s="9"/>
    </row>
    <row r="71" spans="1:3" ht="12" hidden="1" customHeight="1" x14ac:dyDescent="0.15">
      <c r="A71" s="524"/>
      <c r="C71" s="9"/>
    </row>
    <row r="72" spans="1:3" ht="12" hidden="1" customHeight="1" x14ac:dyDescent="0.15">
      <c r="A72" s="524"/>
      <c r="C72" s="9"/>
    </row>
    <row r="73" spans="1:3" ht="12" hidden="1" customHeight="1" x14ac:dyDescent="0.15">
      <c r="A73" s="524"/>
      <c r="C73" s="9"/>
    </row>
    <row r="74" spans="1:3" ht="12" hidden="1" customHeight="1" x14ac:dyDescent="0.15">
      <c r="A74" s="524"/>
      <c r="C74" s="9"/>
    </row>
    <row r="75" spans="1:3" ht="12" hidden="1" customHeight="1" x14ac:dyDescent="0.15">
      <c r="A75" s="524"/>
      <c r="C75" s="9"/>
    </row>
    <row r="76" spans="1:3" x14ac:dyDescent="0.15">
      <c r="A76" s="524"/>
    </row>
    <row r="77" spans="1:3" x14ac:dyDescent="0.15">
      <c r="A77" s="524">
        <f>A60+1</f>
        <v>3</v>
      </c>
      <c r="B77" s="3" t="s">
        <v>210</v>
      </c>
      <c r="C77" s="9"/>
    </row>
    <row r="78" spans="1:3" x14ac:dyDescent="0.15">
      <c r="A78" s="524"/>
      <c r="B78" s="3" t="s">
        <v>204</v>
      </c>
      <c r="C78" s="9"/>
    </row>
    <row r="79" spans="1:3" x14ac:dyDescent="0.15">
      <c r="A79" s="524"/>
      <c r="B79" s="3" t="s">
        <v>211</v>
      </c>
      <c r="C79" s="9"/>
    </row>
    <row r="80" spans="1:3" ht="12" hidden="1" customHeight="1" x14ac:dyDescent="0.15">
      <c r="A80" s="524"/>
      <c r="B80" s="3" t="s">
        <v>205</v>
      </c>
      <c r="C80" s="9"/>
    </row>
    <row r="81" spans="1:3" x14ac:dyDescent="0.15">
      <c r="A81" s="524"/>
      <c r="B81" s="3" t="s">
        <v>206</v>
      </c>
      <c r="C81" s="9"/>
    </row>
    <row r="82" spans="1:3" x14ac:dyDescent="0.15">
      <c r="A82" s="524"/>
      <c r="B82" s="3" t="s">
        <v>207</v>
      </c>
      <c r="C82" s="9"/>
    </row>
    <row r="83" spans="1:3" x14ac:dyDescent="0.15">
      <c r="A83" s="524"/>
      <c r="B83" s="3" t="s">
        <v>208</v>
      </c>
      <c r="C83" s="9"/>
    </row>
    <row r="84" spans="1:3" ht="12" hidden="1" customHeight="1" x14ac:dyDescent="0.15">
      <c r="A84" s="524"/>
      <c r="C84" s="9"/>
    </row>
    <row r="85" spans="1:3" ht="12" hidden="1" customHeight="1" x14ac:dyDescent="0.15">
      <c r="A85" s="524"/>
      <c r="C85" s="9"/>
    </row>
    <row r="86" spans="1:3" ht="12" hidden="1" customHeight="1" x14ac:dyDescent="0.15">
      <c r="A86" s="524"/>
      <c r="C86" s="9"/>
    </row>
    <row r="87" spans="1:3" ht="12" hidden="1" customHeight="1" x14ac:dyDescent="0.15">
      <c r="A87" s="524"/>
      <c r="C87" s="9"/>
    </row>
    <row r="88" spans="1:3" ht="12" hidden="1" customHeight="1" x14ac:dyDescent="0.15">
      <c r="A88" s="524"/>
      <c r="C88" s="9"/>
    </row>
    <row r="89" spans="1:3" ht="12" hidden="1" customHeight="1" x14ac:dyDescent="0.15">
      <c r="A89" s="524"/>
      <c r="C89" s="9"/>
    </row>
    <row r="90" spans="1:3" ht="12" hidden="1" customHeight="1" x14ac:dyDescent="0.15">
      <c r="A90" s="524"/>
      <c r="C90" s="9"/>
    </row>
    <row r="91" spans="1:3" ht="12" hidden="1" customHeight="1" x14ac:dyDescent="0.15">
      <c r="A91" s="524"/>
      <c r="C91" s="9"/>
    </row>
    <row r="92" spans="1:3" ht="12" hidden="1" customHeight="1" x14ac:dyDescent="0.15">
      <c r="A92" s="524"/>
      <c r="C92" s="9"/>
    </row>
    <row r="93" spans="1:3" x14ac:dyDescent="0.15">
      <c r="A93" s="524"/>
    </row>
    <row r="94" spans="1:3" x14ac:dyDescent="0.15">
      <c r="A94" s="524">
        <f>A77+1</f>
        <v>4</v>
      </c>
      <c r="B94" s="3" t="s">
        <v>210</v>
      </c>
      <c r="C94" s="9"/>
    </row>
    <row r="95" spans="1:3" x14ac:dyDescent="0.15">
      <c r="A95" s="524"/>
      <c r="B95" s="3" t="s">
        <v>204</v>
      </c>
      <c r="C95" s="9"/>
    </row>
    <row r="96" spans="1:3" x14ac:dyDescent="0.15">
      <c r="A96" s="524"/>
      <c r="B96" s="3" t="s">
        <v>211</v>
      </c>
      <c r="C96" s="9"/>
    </row>
    <row r="97" spans="1:3" ht="12" hidden="1" customHeight="1" x14ac:dyDescent="0.15">
      <c r="A97" s="524"/>
      <c r="B97" s="3" t="s">
        <v>205</v>
      </c>
      <c r="C97" s="9"/>
    </row>
    <row r="98" spans="1:3" x14ac:dyDescent="0.15">
      <c r="A98" s="524"/>
      <c r="B98" s="3" t="s">
        <v>206</v>
      </c>
      <c r="C98" s="9"/>
    </row>
    <row r="99" spans="1:3" x14ac:dyDescent="0.15">
      <c r="A99" s="524"/>
      <c r="B99" s="3" t="s">
        <v>207</v>
      </c>
      <c r="C99" s="9"/>
    </row>
    <row r="100" spans="1:3" x14ac:dyDescent="0.15">
      <c r="A100" s="524"/>
      <c r="B100" s="3" t="s">
        <v>208</v>
      </c>
      <c r="C100" s="9"/>
    </row>
    <row r="101" spans="1:3" ht="12" hidden="1" customHeight="1" x14ac:dyDescent="0.15">
      <c r="A101" s="524"/>
      <c r="C101" s="9"/>
    </row>
    <row r="102" spans="1:3" ht="12" hidden="1" customHeight="1" x14ac:dyDescent="0.15">
      <c r="A102" s="524"/>
      <c r="C102" s="9"/>
    </row>
    <row r="103" spans="1:3" ht="12" hidden="1" customHeight="1" x14ac:dyDescent="0.15">
      <c r="A103" s="524"/>
      <c r="C103" s="9"/>
    </row>
    <row r="104" spans="1:3" ht="12" hidden="1" customHeight="1" x14ac:dyDescent="0.15">
      <c r="A104" s="524"/>
      <c r="C104" s="9"/>
    </row>
    <row r="105" spans="1:3" ht="12" hidden="1" customHeight="1" x14ac:dyDescent="0.15">
      <c r="A105" s="524"/>
      <c r="C105" s="9"/>
    </row>
    <row r="106" spans="1:3" ht="12" hidden="1" customHeight="1" x14ac:dyDescent="0.15">
      <c r="A106" s="524"/>
      <c r="C106" s="9"/>
    </row>
    <row r="107" spans="1:3" ht="12" hidden="1" customHeight="1" x14ac:dyDescent="0.15">
      <c r="A107" s="524"/>
      <c r="C107" s="9"/>
    </row>
    <row r="108" spans="1:3" ht="12" hidden="1" customHeight="1" x14ac:dyDescent="0.15">
      <c r="A108" s="524"/>
      <c r="C108" s="9"/>
    </row>
    <row r="109" spans="1:3" ht="12" hidden="1" customHeight="1" x14ac:dyDescent="0.15">
      <c r="A109" s="524"/>
      <c r="C109" s="9"/>
    </row>
    <row r="110" spans="1:3" x14ac:dyDescent="0.15">
      <c r="A110" s="524"/>
    </row>
    <row r="111" spans="1:3" x14ac:dyDescent="0.15">
      <c r="A111" s="524">
        <f>A94+1</f>
        <v>5</v>
      </c>
      <c r="B111" s="3" t="s">
        <v>210</v>
      </c>
      <c r="C111" s="9"/>
    </row>
    <row r="112" spans="1:3" x14ac:dyDescent="0.15">
      <c r="A112" s="524"/>
      <c r="B112" s="3" t="s">
        <v>204</v>
      </c>
      <c r="C112" s="9"/>
    </row>
    <row r="113" spans="1:3" x14ac:dyDescent="0.15">
      <c r="A113" s="524"/>
      <c r="B113" s="3" t="s">
        <v>211</v>
      </c>
      <c r="C113" s="9"/>
    </row>
    <row r="114" spans="1:3" ht="12" hidden="1" customHeight="1" x14ac:dyDescent="0.15">
      <c r="A114" s="524"/>
      <c r="B114" s="3" t="s">
        <v>205</v>
      </c>
      <c r="C114" s="9"/>
    </row>
    <row r="115" spans="1:3" x14ac:dyDescent="0.15">
      <c r="A115" s="524"/>
      <c r="B115" s="3" t="s">
        <v>206</v>
      </c>
      <c r="C115" s="9"/>
    </row>
    <row r="116" spans="1:3" x14ac:dyDescent="0.15">
      <c r="A116" s="524"/>
      <c r="B116" s="3" t="s">
        <v>207</v>
      </c>
      <c r="C116" s="9"/>
    </row>
    <row r="117" spans="1:3" x14ac:dyDescent="0.15">
      <c r="A117" s="524"/>
      <c r="B117" s="3" t="s">
        <v>208</v>
      </c>
      <c r="C117" s="9"/>
    </row>
    <row r="118" spans="1:3" ht="12" hidden="1" customHeight="1" x14ac:dyDescent="0.15">
      <c r="A118" s="524"/>
      <c r="C118" s="9"/>
    </row>
    <row r="119" spans="1:3" ht="12" hidden="1" customHeight="1" x14ac:dyDescent="0.15">
      <c r="A119" s="524"/>
      <c r="C119" s="9"/>
    </row>
    <row r="120" spans="1:3" ht="12" hidden="1" customHeight="1" x14ac:dyDescent="0.15">
      <c r="A120" s="524"/>
      <c r="C120" s="9"/>
    </row>
    <row r="121" spans="1:3" ht="12" hidden="1" customHeight="1" x14ac:dyDescent="0.15">
      <c r="A121" s="524"/>
      <c r="C121" s="9"/>
    </row>
    <row r="122" spans="1:3" ht="12" hidden="1" customHeight="1" x14ac:dyDescent="0.15">
      <c r="A122" s="524"/>
      <c r="C122" s="9"/>
    </row>
    <row r="123" spans="1:3" ht="12" hidden="1" customHeight="1" x14ac:dyDescent="0.15">
      <c r="A123" s="524"/>
      <c r="C123" s="9"/>
    </row>
    <row r="124" spans="1:3" ht="12" hidden="1" customHeight="1" x14ac:dyDescent="0.15">
      <c r="A124" s="524"/>
      <c r="C124" s="9"/>
    </row>
    <row r="125" spans="1:3" ht="12" hidden="1" customHeight="1" x14ac:dyDescent="0.15">
      <c r="A125" s="524"/>
      <c r="C125" s="9"/>
    </row>
    <row r="126" spans="1:3" ht="12" hidden="1" customHeight="1" x14ac:dyDescent="0.15">
      <c r="A126" s="524"/>
      <c r="C126" s="9"/>
    </row>
    <row r="127" spans="1:3" x14ac:dyDescent="0.15">
      <c r="A127" s="524"/>
    </row>
    <row r="128" spans="1:3" x14ac:dyDescent="0.15">
      <c r="A128" s="524">
        <f>A111+1</f>
        <v>6</v>
      </c>
      <c r="B128" s="3" t="s">
        <v>210</v>
      </c>
      <c r="C128" s="9"/>
    </row>
    <row r="129" spans="1:3" x14ac:dyDescent="0.15">
      <c r="A129" s="524"/>
      <c r="B129" s="3" t="s">
        <v>204</v>
      </c>
      <c r="C129" s="9"/>
    </row>
    <row r="130" spans="1:3" x14ac:dyDescent="0.15">
      <c r="A130" s="524"/>
      <c r="B130" s="3" t="s">
        <v>211</v>
      </c>
      <c r="C130" s="9"/>
    </row>
    <row r="131" spans="1:3" ht="12" hidden="1" customHeight="1" x14ac:dyDescent="0.15">
      <c r="A131" s="524"/>
      <c r="B131" s="3" t="s">
        <v>205</v>
      </c>
      <c r="C131" s="9"/>
    </row>
    <row r="132" spans="1:3" x14ac:dyDescent="0.15">
      <c r="A132" s="524"/>
      <c r="B132" s="3" t="s">
        <v>206</v>
      </c>
      <c r="C132" s="9"/>
    </row>
    <row r="133" spans="1:3" x14ac:dyDescent="0.15">
      <c r="A133" s="524"/>
      <c r="B133" s="3" t="s">
        <v>207</v>
      </c>
      <c r="C133" s="9"/>
    </row>
    <row r="134" spans="1:3" x14ac:dyDescent="0.15">
      <c r="A134" s="524"/>
      <c r="B134" s="3" t="s">
        <v>208</v>
      </c>
      <c r="C134" s="9"/>
    </row>
    <row r="135" spans="1:3" ht="12" hidden="1" customHeight="1" x14ac:dyDescent="0.15">
      <c r="A135" s="524"/>
      <c r="C135" s="9"/>
    </row>
    <row r="136" spans="1:3" ht="12" hidden="1" customHeight="1" x14ac:dyDescent="0.15">
      <c r="A136" s="524"/>
      <c r="C136" s="9"/>
    </row>
    <row r="137" spans="1:3" ht="12" hidden="1" customHeight="1" x14ac:dyDescent="0.15">
      <c r="A137" s="524"/>
      <c r="C137" s="9"/>
    </row>
    <row r="138" spans="1:3" ht="12" hidden="1" customHeight="1" x14ac:dyDescent="0.15">
      <c r="A138" s="524"/>
      <c r="C138" s="9"/>
    </row>
    <row r="139" spans="1:3" ht="12" hidden="1" customHeight="1" x14ac:dyDescent="0.15">
      <c r="A139" s="524"/>
      <c r="C139" s="9"/>
    </row>
    <row r="140" spans="1:3" ht="12" hidden="1" customHeight="1" x14ac:dyDescent="0.15">
      <c r="A140" s="524"/>
      <c r="C140" s="9"/>
    </row>
    <row r="141" spans="1:3" ht="12" hidden="1" customHeight="1" x14ac:dyDescent="0.15">
      <c r="A141" s="524"/>
      <c r="C141" s="9"/>
    </row>
    <row r="142" spans="1:3" ht="12" hidden="1" customHeight="1" x14ac:dyDescent="0.15">
      <c r="A142" s="524"/>
      <c r="C142" s="9"/>
    </row>
    <row r="143" spans="1:3" ht="12" hidden="1" customHeight="1" x14ac:dyDescent="0.15">
      <c r="A143" s="524"/>
      <c r="C143" s="9"/>
    </row>
    <row r="144" spans="1:3" x14ac:dyDescent="0.15">
      <c r="A144" s="524"/>
    </row>
    <row r="145" spans="1:3" x14ac:dyDescent="0.15">
      <c r="A145" s="524">
        <f>A128+1</f>
        <v>7</v>
      </c>
      <c r="B145" s="3" t="s">
        <v>210</v>
      </c>
      <c r="C145" s="9"/>
    </row>
    <row r="146" spans="1:3" x14ac:dyDescent="0.15">
      <c r="A146" s="524"/>
      <c r="B146" s="3" t="s">
        <v>204</v>
      </c>
      <c r="C146" s="9"/>
    </row>
    <row r="147" spans="1:3" x14ac:dyDescent="0.15">
      <c r="A147" s="524"/>
      <c r="B147" s="3" t="s">
        <v>211</v>
      </c>
      <c r="C147" s="9"/>
    </row>
    <row r="148" spans="1:3" ht="12" hidden="1" customHeight="1" x14ac:dyDescent="0.15">
      <c r="A148" s="524"/>
      <c r="B148" s="3" t="s">
        <v>205</v>
      </c>
      <c r="C148" s="9"/>
    </row>
    <row r="149" spans="1:3" x14ac:dyDescent="0.15">
      <c r="A149" s="524"/>
      <c r="B149" s="3" t="s">
        <v>206</v>
      </c>
      <c r="C149" s="9"/>
    </row>
    <row r="150" spans="1:3" x14ac:dyDescent="0.15">
      <c r="A150" s="524"/>
      <c r="B150" s="3" t="s">
        <v>207</v>
      </c>
      <c r="C150" s="9"/>
    </row>
    <row r="151" spans="1:3" x14ac:dyDescent="0.15">
      <c r="A151" s="524"/>
      <c r="B151" s="3" t="s">
        <v>208</v>
      </c>
      <c r="C151" s="9"/>
    </row>
    <row r="152" spans="1:3" ht="12" hidden="1" customHeight="1" x14ac:dyDescent="0.15">
      <c r="A152" s="524"/>
      <c r="C152" s="9"/>
    </row>
    <row r="153" spans="1:3" ht="12" hidden="1" customHeight="1" x14ac:dyDescent="0.15">
      <c r="A153" s="524"/>
      <c r="C153" s="9"/>
    </row>
    <row r="154" spans="1:3" ht="12" hidden="1" customHeight="1" x14ac:dyDescent="0.15">
      <c r="A154" s="524"/>
      <c r="C154" s="9"/>
    </row>
    <row r="155" spans="1:3" ht="12" hidden="1" customHeight="1" x14ac:dyDescent="0.15">
      <c r="A155" s="524"/>
      <c r="C155" s="9"/>
    </row>
    <row r="156" spans="1:3" ht="12" hidden="1" customHeight="1" x14ac:dyDescent="0.15">
      <c r="A156" s="524"/>
      <c r="C156" s="9"/>
    </row>
    <row r="157" spans="1:3" ht="12" hidden="1" customHeight="1" x14ac:dyDescent="0.15">
      <c r="A157" s="524"/>
      <c r="C157" s="9"/>
    </row>
    <row r="158" spans="1:3" ht="12" hidden="1" customHeight="1" x14ac:dyDescent="0.15">
      <c r="A158" s="524"/>
      <c r="C158" s="9"/>
    </row>
    <row r="159" spans="1:3" ht="12" hidden="1" customHeight="1" x14ac:dyDescent="0.15">
      <c r="A159" s="524"/>
      <c r="C159" s="9"/>
    </row>
    <row r="160" spans="1:3" ht="12" hidden="1" customHeight="1" x14ac:dyDescent="0.15">
      <c r="A160" s="524"/>
      <c r="C160" s="9"/>
    </row>
    <row r="161" spans="1:3" x14ac:dyDescent="0.15">
      <c r="A161" s="524"/>
    </row>
    <row r="162" spans="1:3" x14ac:dyDescent="0.15">
      <c r="A162" s="524">
        <f>A145+1</f>
        <v>8</v>
      </c>
      <c r="B162" s="3" t="s">
        <v>210</v>
      </c>
      <c r="C162" s="9"/>
    </row>
    <row r="163" spans="1:3" x14ac:dyDescent="0.15">
      <c r="A163" s="524"/>
      <c r="B163" s="3" t="s">
        <v>204</v>
      </c>
      <c r="C163" s="9"/>
    </row>
    <row r="164" spans="1:3" x14ac:dyDescent="0.15">
      <c r="A164" s="524"/>
      <c r="B164" s="3" t="s">
        <v>211</v>
      </c>
      <c r="C164" s="9"/>
    </row>
    <row r="165" spans="1:3" ht="12" hidden="1" customHeight="1" x14ac:dyDescent="0.15">
      <c r="A165" s="524"/>
      <c r="B165" s="3" t="s">
        <v>205</v>
      </c>
      <c r="C165" s="9"/>
    </row>
    <row r="166" spans="1:3" x14ac:dyDescent="0.15">
      <c r="A166" s="524"/>
      <c r="B166" s="3" t="s">
        <v>206</v>
      </c>
      <c r="C166" s="9"/>
    </row>
    <row r="167" spans="1:3" x14ac:dyDescent="0.15">
      <c r="A167" s="524"/>
      <c r="B167" s="3" t="s">
        <v>207</v>
      </c>
      <c r="C167" s="9"/>
    </row>
    <row r="168" spans="1:3" x14ac:dyDescent="0.15">
      <c r="A168" s="524"/>
      <c r="B168" s="3" t="s">
        <v>208</v>
      </c>
      <c r="C168" s="9"/>
    </row>
    <row r="169" spans="1:3" ht="12" hidden="1" customHeight="1" x14ac:dyDescent="0.15">
      <c r="A169" s="524"/>
      <c r="C169" s="9"/>
    </row>
    <row r="170" spans="1:3" ht="12" hidden="1" customHeight="1" x14ac:dyDescent="0.15">
      <c r="A170" s="524"/>
      <c r="C170" s="9"/>
    </row>
    <row r="171" spans="1:3" ht="12" hidden="1" customHeight="1" x14ac:dyDescent="0.15">
      <c r="A171" s="524"/>
      <c r="C171" s="9"/>
    </row>
    <row r="172" spans="1:3" ht="12" hidden="1" customHeight="1" x14ac:dyDescent="0.15">
      <c r="A172" s="524"/>
      <c r="C172" s="9"/>
    </row>
    <row r="173" spans="1:3" ht="12" hidden="1" customHeight="1" x14ac:dyDescent="0.15">
      <c r="A173" s="524"/>
      <c r="C173" s="9"/>
    </row>
    <row r="174" spans="1:3" ht="12" hidden="1" customHeight="1" x14ac:dyDescent="0.15">
      <c r="A174" s="524"/>
      <c r="C174" s="9"/>
    </row>
    <row r="175" spans="1:3" ht="12" hidden="1" customHeight="1" x14ac:dyDescent="0.15">
      <c r="A175" s="524"/>
      <c r="C175" s="9"/>
    </row>
    <row r="176" spans="1:3" ht="12" hidden="1" customHeight="1" x14ac:dyDescent="0.15">
      <c r="A176" s="524"/>
      <c r="C176" s="9"/>
    </row>
    <row r="177" spans="1:3" ht="12" hidden="1" customHeight="1" x14ac:dyDescent="0.15">
      <c r="A177" s="524"/>
      <c r="C177" s="9"/>
    </row>
    <row r="178" spans="1:3" x14ac:dyDescent="0.15">
      <c r="A178" s="524"/>
    </row>
    <row r="179" spans="1:3" x14ac:dyDescent="0.15">
      <c r="A179" s="524">
        <f>A162+1</f>
        <v>9</v>
      </c>
      <c r="B179" s="3" t="s">
        <v>210</v>
      </c>
      <c r="C179" s="9"/>
    </row>
    <row r="180" spans="1:3" x14ac:dyDescent="0.15">
      <c r="A180" s="524"/>
      <c r="B180" s="3" t="s">
        <v>204</v>
      </c>
      <c r="C180" s="9"/>
    </row>
    <row r="181" spans="1:3" x14ac:dyDescent="0.15">
      <c r="A181" s="524"/>
      <c r="B181" s="3" t="s">
        <v>211</v>
      </c>
      <c r="C181" s="9"/>
    </row>
    <row r="182" spans="1:3" ht="12" hidden="1" customHeight="1" x14ac:dyDescent="0.15">
      <c r="A182" s="524"/>
      <c r="B182" s="3" t="s">
        <v>205</v>
      </c>
      <c r="C182" s="9"/>
    </row>
    <row r="183" spans="1:3" x14ac:dyDescent="0.15">
      <c r="A183" s="524"/>
      <c r="B183" s="3" t="s">
        <v>206</v>
      </c>
      <c r="C183" s="9"/>
    </row>
    <row r="184" spans="1:3" x14ac:dyDescent="0.15">
      <c r="A184" s="524"/>
      <c r="B184" s="3" t="s">
        <v>207</v>
      </c>
      <c r="C184" s="9"/>
    </row>
    <row r="185" spans="1:3" x14ac:dyDescent="0.15">
      <c r="A185" s="524"/>
      <c r="B185" s="3" t="s">
        <v>208</v>
      </c>
      <c r="C185" s="9"/>
    </row>
    <row r="186" spans="1:3" ht="12" hidden="1" customHeight="1" x14ac:dyDescent="0.15">
      <c r="A186" s="524"/>
      <c r="C186" s="9"/>
    </row>
    <row r="187" spans="1:3" ht="12" hidden="1" customHeight="1" x14ac:dyDescent="0.15">
      <c r="A187" s="524"/>
      <c r="C187" s="9"/>
    </row>
    <row r="188" spans="1:3" ht="12" hidden="1" customHeight="1" x14ac:dyDescent="0.15">
      <c r="A188" s="524"/>
      <c r="C188" s="9"/>
    </row>
    <row r="189" spans="1:3" ht="12" hidden="1" customHeight="1" x14ac:dyDescent="0.15">
      <c r="A189" s="524"/>
      <c r="C189" s="9"/>
    </row>
    <row r="190" spans="1:3" ht="12" hidden="1" customHeight="1" x14ac:dyDescent="0.15">
      <c r="A190" s="524"/>
      <c r="C190" s="9"/>
    </row>
    <row r="191" spans="1:3" ht="12" hidden="1" customHeight="1" x14ac:dyDescent="0.15">
      <c r="A191" s="524"/>
      <c r="C191" s="9"/>
    </row>
    <row r="192" spans="1:3" ht="12" hidden="1" customHeight="1" x14ac:dyDescent="0.15">
      <c r="A192" s="524"/>
      <c r="C192" s="9"/>
    </row>
    <row r="193" spans="1:3" ht="12" hidden="1" customHeight="1" x14ac:dyDescent="0.15">
      <c r="A193" s="524"/>
      <c r="C193" s="9"/>
    </row>
    <row r="194" spans="1:3" ht="12" hidden="1" customHeight="1" x14ac:dyDescent="0.15">
      <c r="A194" s="524"/>
      <c r="C194" s="9"/>
    </row>
    <row r="195" spans="1:3" x14ac:dyDescent="0.15">
      <c r="A195" s="524"/>
    </row>
    <row r="196" spans="1:3" x14ac:dyDescent="0.15">
      <c r="A196" s="524">
        <f>A179+1</f>
        <v>10</v>
      </c>
      <c r="B196" s="3" t="s">
        <v>210</v>
      </c>
      <c r="C196" s="9"/>
    </row>
    <row r="197" spans="1:3" x14ac:dyDescent="0.15">
      <c r="A197" s="524"/>
      <c r="B197" s="3" t="s">
        <v>204</v>
      </c>
      <c r="C197" s="9"/>
    </row>
    <row r="198" spans="1:3" x14ac:dyDescent="0.15">
      <c r="A198" s="524"/>
      <c r="B198" s="3" t="s">
        <v>211</v>
      </c>
      <c r="C198" s="9"/>
    </row>
    <row r="199" spans="1:3" ht="12" hidden="1" customHeight="1" x14ac:dyDescent="0.15">
      <c r="A199" s="524"/>
      <c r="B199" s="3" t="s">
        <v>205</v>
      </c>
      <c r="C199" s="9"/>
    </row>
    <row r="200" spans="1:3" x14ac:dyDescent="0.15">
      <c r="A200" s="524"/>
      <c r="B200" s="3" t="s">
        <v>206</v>
      </c>
      <c r="C200" s="9"/>
    </row>
    <row r="201" spans="1:3" x14ac:dyDescent="0.15">
      <c r="A201" s="524"/>
      <c r="B201" s="3" t="s">
        <v>207</v>
      </c>
      <c r="C201" s="9"/>
    </row>
    <row r="202" spans="1:3" x14ac:dyDescent="0.15">
      <c r="A202" s="524"/>
      <c r="B202" s="3" t="s">
        <v>208</v>
      </c>
      <c r="C202" s="9"/>
    </row>
    <row r="203" spans="1:3" ht="12" hidden="1" customHeight="1" x14ac:dyDescent="0.15">
      <c r="A203" s="524"/>
      <c r="C203" s="9"/>
    </row>
    <row r="204" spans="1:3" ht="12" hidden="1" customHeight="1" x14ac:dyDescent="0.15">
      <c r="A204" s="524"/>
      <c r="C204" s="9"/>
    </row>
    <row r="205" spans="1:3" ht="12" hidden="1" customHeight="1" x14ac:dyDescent="0.15">
      <c r="A205" s="524"/>
      <c r="C205" s="9"/>
    </row>
    <row r="206" spans="1:3" ht="12" hidden="1" customHeight="1" x14ac:dyDescent="0.15">
      <c r="A206" s="524"/>
      <c r="C206" s="9"/>
    </row>
    <row r="207" spans="1:3" ht="12" hidden="1" customHeight="1" x14ac:dyDescent="0.15">
      <c r="A207" s="524"/>
      <c r="C207" s="9"/>
    </row>
    <row r="208" spans="1:3" ht="12" hidden="1" customHeight="1" x14ac:dyDescent="0.15">
      <c r="A208" s="524"/>
      <c r="C208" s="9"/>
    </row>
    <row r="209" spans="1:3" ht="12" hidden="1" customHeight="1" x14ac:dyDescent="0.15">
      <c r="A209" s="524"/>
      <c r="C209" s="9"/>
    </row>
    <row r="210" spans="1:3" ht="12" hidden="1" customHeight="1" x14ac:dyDescent="0.15">
      <c r="A210" s="524"/>
      <c r="C210" s="9"/>
    </row>
    <row r="211" spans="1:3" ht="12" hidden="1" customHeight="1" x14ac:dyDescent="0.15">
      <c r="A211" s="524"/>
      <c r="C211" s="9"/>
    </row>
    <row r="212" spans="1:3" hidden="1" x14ac:dyDescent="0.15">
      <c r="A212" s="524"/>
    </row>
    <row r="213" spans="1:3" hidden="1" x14ac:dyDescent="0.15">
      <c r="A213" s="524">
        <f>A196+1</f>
        <v>11</v>
      </c>
      <c r="B213" s="3" t="s">
        <v>210</v>
      </c>
      <c r="C213" s="9">
        <f ca="1">OFFSET(Map!$C$5,0,A213-1)</f>
        <v>0</v>
      </c>
    </row>
    <row r="214" spans="1:3" hidden="1" x14ac:dyDescent="0.15">
      <c r="A214" s="524"/>
      <c r="B214" s="3" t="s">
        <v>204</v>
      </c>
      <c r="C214" s="9"/>
    </row>
    <row r="215" spans="1:3" hidden="1" x14ac:dyDescent="0.15">
      <c r="A215" s="524"/>
      <c r="B215" s="3" t="s">
        <v>211</v>
      </c>
      <c r="C215" s="9"/>
    </row>
    <row r="216" spans="1:3" ht="12" hidden="1" customHeight="1" x14ac:dyDescent="0.15">
      <c r="A216" s="524"/>
      <c r="B216" s="3" t="s">
        <v>205</v>
      </c>
      <c r="C216" s="9"/>
    </row>
    <row r="217" spans="1:3" hidden="1" x14ac:dyDescent="0.15">
      <c r="A217" s="524"/>
      <c r="B217" s="3" t="s">
        <v>206</v>
      </c>
      <c r="C217" s="9"/>
    </row>
    <row r="218" spans="1:3" hidden="1" x14ac:dyDescent="0.15">
      <c r="A218" s="524"/>
      <c r="B218" s="3" t="s">
        <v>207</v>
      </c>
      <c r="C218" s="9"/>
    </row>
    <row r="219" spans="1:3" hidden="1" x14ac:dyDescent="0.15">
      <c r="A219" s="524"/>
      <c r="B219" s="3" t="s">
        <v>208</v>
      </c>
      <c r="C219" s="9"/>
    </row>
    <row r="220" spans="1:3" ht="12" hidden="1" customHeight="1" x14ac:dyDescent="0.15">
      <c r="A220" s="524"/>
      <c r="C220" s="9"/>
    </row>
    <row r="221" spans="1:3" ht="12" hidden="1" customHeight="1" x14ac:dyDescent="0.15">
      <c r="A221" s="524"/>
      <c r="C221" s="9"/>
    </row>
    <row r="222" spans="1:3" ht="12" hidden="1" customHeight="1" x14ac:dyDescent="0.15">
      <c r="A222" s="524"/>
      <c r="C222" s="9"/>
    </row>
    <row r="223" spans="1:3" ht="12" hidden="1" customHeight="1" x14ac:dyDescent="0.15">
      <c r="A223" s="524"/>
      <c r="C223" s="9"/>
    </row>
    <row r="224" spans="1:3" ht="12" hidden="1" customHeight="1" x14ac:dyDescent="0.15">
      <c r="A224" s="524"/>
      <c r="C224" s="9"/>
    </row>
    <row r="225" spans="1:3" ht="12" hidden="1" customHeight="1" x14ac:dyDescent="0.15">
      <c r="A225" s="524"/>
      <c r="C225" s="9"/>
    </row>
    <row r="226" spans="1:3" ht="12" hidden="1" customHeight="1" x14ac:dyDescent="0.15">
      <c r="A226" s="524"/>
      <c r="C226" s="9"/>
    </row>
    <row r="227" spans="1:3" ht="12" hidden="1" customHeight="1" x14ac:dyDescent="0.15">
      <c r="A227" s="524"/>
      <c r="C227" s="9"/>
    </row>
    <row r="228" spans="1:3" ht="12" hidden="1" customHeight="1" x14ac:dyDescent="0.15">
      <c r="A228" s="524"/>
      <c r="C228" s="9"/>
    </row>
    <row r="229" spans="1:3" hidden="1" x14ac:dyDescent="0.15">
      <c r="A229" s="524"/>
    </row>
    <row r="230" spans="1:3" hidden="1" x14ac:dyDescent="0.15">
      <c r="A230" s="524">
        <f>A213+1</f>
        <v>12</v>
      </c>
      <c r="B230" s="3" t="s">
        <v>210</v>
      </c>
      <c r="C230" s="9">
        <f ca="1">OFFSET(Map!$C$5,0,A230-1)</f>
        <v>0</v>
      </c>
    </row>
    <row r="231" spans="1:3" hidden="1" x14ac:dyDescent="0.15">
      <c r="A231" s="524"/>
      <c r="B231" s="3" t="s">
        <v>204</v>
      </c>
      <c r="C231" s="9"/>
    </row>
    <row r="232" spans="1:3" hidden="1" x14ac:dyDescent="0.15">
      <c r="A232" s="524"/>
      <c r="B232" s="3" t="s">
        <v>211</v>
      </c>
      <c r="C232" s="9"/>
    </row>
    <row r="233" spans="1:3" ht="12" hidden="1" customHeight="1" x14ac:dyDescent="0.15">
      <c r="A233" s="524"/>
      <c r="B233" s="3" t="s">
        <v>205</v>
      </c>
      <c r="C233" s="9"/>
    </row>
    <row r="234" spans="1:3" hidden="1" x14ac:dyDescent="0.15">
      <c r="A234" s="524"/>
      <c r="B234" s="3" t="s">
        <v>206</v>
      </c>
      <c r="C234" s="9"/>
    </row>
    <row r="235" spans="1:3" hidden="1" x14ac:dyDescent="0.15">
      <c r="A235" s="524"/>
      <c r="B235" s="3" t="s">
        <v>207</v>
      </c>
      <c r="C235" s="9"/>
    </row>
    <row r="236" spans="1:3" hidden="1" x14ac:dyDescent="0.15">
      <c r="A236" s="524"/>
      <c r="B236" s="3" t="s">
        <v>208</v>
      </c>
      <c r="C236" s="9"/>
    </row>
    <row r="237" spans="1:3" ht="12" hidden="1" customHeight="1" x14ac:dyDescent="0.15">
      <c r="A237" s="524"/>
      <c r="C237" s="9"/>
    </row>
    <row r="238" spans="1:3" ht="12" hidden="1" customHeight="1" x14ac:dyDescent="0.15">
      <c r="A238" s="524"/>
      <c r="C238" s="9"/>
    </row>
    <row r="239" spans="1:3" ht="12" hidden="1" customHeight="1" x14ac:dyDescent="0.15">
      <c r="A239" s="524"/>
      <c r="C239" s="9"/>
    </row>
    <row r="240" spans="1:3" ht="12" hidden="1" customHeight="1" x14ac:dyDescent="0.15">
      <c r="A240" s="524"/>
      <c r="C240" s="9"/>
    </row>
    <row r="241" spans="1:3" ht="12" hidden="1" customHeight="1" x14ac:dyDescent="0.15">
      <c r="A241" s="524"/>
      <c r="C241" s="9"/>
    </row>
    <row r="242" spans="1:3" ht="12" hidden="1" customHeight="1" x14ac:dyDescent="0.15">
      <c r="A242" s="524"/>
      <c r="C242" s="9"/>
    </row>
    <row r="243" spans="1:3" ht="12" hidden="1" customHeight="1" x14ac:dyDescent="0.15">
      <c r="A243" s="524"/>
      <c r="C243" s="9"/>
    </row>
    <row r="244" spans="1:3" ht="12" hidden="1" customHeight="1" x14ac:dyDescent="0.15">
      <c r="A244" s="524"/>
      <c r="C244" s="9"/>
    </row>
    <row r="245" spans="1:3" ht="12" hidden="1" customHeight="1" x14ac:dyDescent="0.15">
      <c r="A245" s="524"/>
      <c r="C245" s="9"/>
    </row>
    <row r="246" spans="1:3" hidden="1" x14ac:dyDescent="0.15">
      <c r="A246" s="524"/>
    </row>
    <row r="247" spans="1:3" hidden="1" x14ac:dyDescent="0.15">
      <c r="A247" s="524">
        <f>A230+1</f>
        <v>13</v>
      </c>
      <c r="B247" s="3" t="s">
        <v>210</v>
      </c>
      <c r="C247" s="9">
        <f ca="1">OFFSET(Map!$C$5,0,A247-1)</f>
        <v>0</v>
      </c>
    </row>
    <row r="248" spans="1:3" hidden="1" x14ac:dyDescent="0.15">
      <c r="A248" s="524"/>
      <c r="B248" s="3" t="s">
        <v>204</v>
      </c>
      <c r="C248" s="9"/>
    </row>
    <row r="249" spans="1:3" hidden="1" x14ac:dyDescent="0.15">
      <c r="A249" s="524"/>
      <c r="B249" s="3" t="s">
        <v>211</v>
      </c>
      <c r="C249" s="9"/>
    </row>
    <row r="250" spans="1:3" ht="12" hidden="1" customHeight="1" x14ac:dyDescent="0.15">
      <c r="A250" s="524"/>
      <c r="B250" s="3" t="s">
        <v>205</v>
      </c>
      <c r="C250" s="9"/>
    </row>
    <row r="251" spans="1:3" hidden="1" x14ac:dyDescent="0.15">
      <c r="A251" s="524"/>
      <c r="B251" s="3" t="s">
        <v>206</v>
      </c>
      <c r="C251" s="9"/>
    </row>
    <row r="252" spans="1:3" hidden="1" x14ac:dyDescent="0.15">
      <c r="A252" s="524"/>
      <c r="B252" s="3" t="s">
        <v>207</v>
      </c>
      <c r="C252" s="9"/>
    </row>
    <row r="253" spans="1:3" hidden="1" x14ac:dyDescent="0.15">
      <c r="A253" s="524"/>
      <c r="B253" s="3" t="s">
        <v>208</v>
      </c>
      <c r="C253" s="9"/>
    </row>
    <row r="254" spans="1:3" ht="12" hidden="1" customHeight="1" x14ac:dyDescent="0.15">
      <c r="A254" s="524"/>
      <c r="C254" s="9"/>
    </row>
    <row r="255" spans="1:3" ht="12" hidden="1" customHeight="1" x14ac:dyDescent="0.15">
      <c r="A255" s="524"/>
      <c r="C255" s="9"/>
    </row>
    <row r="256" spans="1:3" ht="12" hidden="1" customHeight="1" x14ac:dyDescent="0.15">
      <c r="A256" s="524"/>
      <c r="C256" s="9"/>
    </row>
    <row r="257" spans="1:3" ht="12" hidden="1" customHeight="1" x14ac:dyDescent="0.15">
      <c r="A257" s="524"/>
      <c r="C257" s="9"/>
    </row>
    <row r="258" spans="1:3" ht="12" hidden="1" customHeight="1" x14ac:dyDescent="0.15">
      <c r="A258" s="524"/>
      <c r="C258" s="9"/>
    </row>
    <row r="259" spans="1:3" ht="12" hidden="1" customHeight="1" x14ac:dyDescent="0.15">
      <c r="A259" s="524"/>
      <c r="C259" s="9"/>
    </row>
    <row r="260" spans="1:3" ht="12" hidden="1" customHeight="1" x14ac:dyDescent="0.15">
      <c r="A260" s="524"/>
      <c r="C260" s="9"/>
    </row>
    <row r="261" spans="1:3" ht="12" hidden="1" customHeight="1" x14ac:dyDescent="0.15">
      <c r="A261" s="524"/>
      <c r="C261" s="9"/>
    </row>
    <row r="262" spans="1:3" ht="12" hidden="1" customHeight="1" x14ac:dyDescent="0.15">
      <c r="A262" s="524"/>
      <c r="C262" s="9"/>
    </row>
    <row r="263" spans="1:3" hidden="1" x14ac:dyDescent="0.15">
      <c r="A263" s="524"/>
    </row>
    <row r="264" spans="1:3" hidden="1" x14ac:dyDescent="0.15">
      <c r="A264" s="524">
        <f>A247+1</f>
        <v>14</v>
      </c>
      <c r="B264" s="3" t="s">
        <v>210</v>
      </c>
      <c r="C264" s="9">
        <f ca="1">OFFSET(Map!$C$5,0,A264-1)</f>
        <v>0</v>
      </c>
    </row>
    <row r="265" spans="1:3" hidden="1" x14ac:dyDescent="0.15">
      <c r="A265" s="524"/>
      <c r="B265" s="3" t="s">
        <v>204</v>
      </c>
      <c r="C265" s="9"/>
    </row>
    <row r="266" spans="1:3" hidden="1" x14ac:dyDescent="0.15">
      <c r="A266" s="524"/>
      <c r="B266" s="3" t="s">
        <v>211</v>
      </c>
      <c r="C266" s="9"/>
    </row>
    <row r="267" spans="1:3" ht="12" hidden="1" customHeight="1" x14ac:dyDescent="0.15">
      <c r="A267" s="524"/>
      <c r="B267" s="3" t="s">
        <v>205</v>
      </c>
      <c r="C267" s="9"/>
    </row>
    <row r="268" spans="1:3" hidden="1" x14ac:dyDescent="0.15">
      <c r="A268" s="524"/>
      <c r="B268" s="3" t="s">
        <v>206</v>
      </c>
      <c r="C268" s="9"/>
    </row>
    <row r="269" spans="1:3" hidden="1" x14ac:dyDescent="0.15">
      <c r="A269" s="524"/>
      <c r="B269" s="3" t="s">
        <v>207</v>
      </c>
      <c r="C269" s="9"/>
    </row>
    <row r="270" spans="1:3" hidden="1" x14ac:dyDescent="0.15">
      <c r="A270" s="524"/>
      <c r="B270" s="3" t="s">
        <v>208</v>
      </c>
      <c r="C270" s="9"/>
    </row>
    <row r="271" spans="1:3" ht="12" hidden="1" customHeight="1" x14ac:dyDescent="0.15">
      <c r="A271" s="524"/>
      <c r="C271" s="9"/>
    </row>
    <row r="272" spans="1:3" ht="12" hidden="1" customHeight="1" x14ac:dyDescent="0.15">
      <c r="A272" s="524"/>
      <c r="C272" s="9"/>
    </row>
    <row r="273" spans="1:3" ht="12" hidden="1" customHeight="1" x14ac:dyDescent="0.15">
      <c r="A273" s="524"/>
      <c r="C273" s="9"/>
    </row>
    <row r="274" spans="1:3" ht="12" hidden="1" customHeight="1" x14ac:dyDescent="0.15">
      <c r="A274" s="524"/>
      <c r="C274" s="9"/>
    </row>
    <row r="275" spans="1:3" ht="12" hidden="1" customHeight="1" x14ac:dyDescent="0.15">
      <c r="A275" s="524"/>
      <c r="C275" s="9"/>
    </row>
    <row r="276" spans="1:3" ht="12" hidden="1" customHeight="1" x14ac:dyDescent="0.15">
      <c r="A276" s="524"/>
      <c r="C276" s="9"/>
    </row>
    <row r="277" spans="1:3" ht="12" hidden="1" customHeight="1" x14ac:dyDescent="0.15">
      <c r="A277" s="524"/>
      <c r="C277" s="9"/>
    </row>
    <row r="278" spans="1:3" ht="12" hidden="1" customHeight="1" x14ac:dyDescent="0.15">
      <c r="A278" s="524"/>
      <c r="C278" s="9"/>
    </row>
    <row r="279" spans="1:3" ht="12" hidden="1" customHeight="1" x14ac:dyDescent="0.15">
      <c r="A279" s="524"/>
      <c r="C279" s="9"/>
    </row>
    <row r="280" spans="1:3" hidden="1" x14ac:dyDescent="0.15">
      <c r="A280" s="524"/>
    </row>
    <row r="281" spans="1:3" hidden="1" x14ac:dyDescent="0.15">
      <c r="A281" s="524">
        <f>A264+1</f>
        <v>15</v>
      </c>
      <c r="B281" s="3" t="s">
        <v>210</v>
      </c>
      <c r="C281" s="9">
        <f ca="1">OFFSET(Map!$C$5,0,A281-1)</f>
        <v>0</v>
      </c>
    </row>
    <row r="282" spans="1:3" hidden="1" x14ac:dyDescent="0.15">
      <c r="A282" s="524"/>
      <c r="B282" s="3" t="s">
        <v>204</v>
      </c>
      <c r="C282" s="9"/>
    </row>
    <row r="283" spans="1:3" hidden="1" x14ac:dyDescent="0.15">
      <c r="A283" s="524"/>
      <c r="B283" s="3" t="s">
        <v>211</v>
      </c>
      <c r="C283" s="9"/>
    </row>
    <row r="284" spans="1:3" ht="12" hidden="1" customHeight="1" x14ac:dyDescent="0.15">
      <c r="A284" s="524"/>
      <c r="B284" s="3" t="s">
        <v>205</v>
      </c>
      <c r="C284" s="9"/>
    </row>
    <row r="285" spans="1:3" hidden="1" x14ac:dyDescent="0.15">
      <c r="A285" s="524"/>
      <c r="B285" s="3" t="s">
        <v>206</v>
      </c>
      <c r="C285" s="9"/>
    </row>
    <row r="286" spans="1:3" hidden="1" x14ac:dyDescent="0.15">
      <c r="A286" s="524"/>
      <c r="B286" s="3" t="s">
        <v>207</v>
      </c>
      <c r="C286" s="9"/>
    </row>
    <row r="287" spans="1:3" hidden="1" x14ac:dyDescent="0.15">
      <c r="A287" s="524"/>
      <c r="B287" s="3" t="s">
        <v>208</v>
      </c>
      <c r="C287" s="9"/>
    </row>
    <row r="288" spans="1:3" ht="12" hidden="1" customHeight="1" x14ac:dyDescent="0.15">
      <c r="A288" s="524"/>
      <c r="C288" s="9"/>
    </row>
    <row r="289" spans="1:3" ht="12" hidden="1" customHeight="1" x14ac:dyDescent="0.15">
      <c r="A289" s="524"/>
      <c r="C289" s="9"/>
    </row>
    <row r="290" spans="1:3" ht="12" hidden="1" customHeight="1" x14ac:dyDescent="0.15">
      <c r="A290" s="524"/>
      <c r="C290" s="9"/>
    </row>
    <row r="291" spans="1:3" ht="12" hidden="1" customHeight="1" x14ac:dyDescent="0.15">
      <c r="A291" s="524"/>
      <c r="C291" s="9"/>
    </row>
    <row r="292" spans="1:3" ht="12" hidden="1" customHeight="1" x14ac:dyDescent="0.15">
      <c r="A292" s="524"/>
      <c r="C292" s="9"/>
    </row>
    <row r="293" spans="1:3" ht="12" hidden="1" customHeight="1" x14ac:dyDescent="0.15">
      <c r="A293" s="524"/>
      <c r="C293" s="9"/>
    </row>
    <row r="294" spans="1:3" ht="12" hidden="1" customHeight="1" x14ac:dyDescent="0.15">
      <c r="A294" s="524"/>
      <c r="C294" s="9"/>
    </row>
    <row r="295" spans="1:3" ht="12" hidden="1" customHeight="1" x14ac:dyDescent="0.15">
      <c r="A295" s="524"/>
      <c r="C295" s="9"/>
    </row>
    <row r="296" spans="1:3" ht="12" hidden="1" customHeight="1" x14ac:dyDescent="0.15">
      <c r="A296" s="524"/>
      <c r="C296" s="9"/>
    </row>
    <row r="297" spans="1:3" hidden="1" x14ac:dyDescent="0.15">
      <c r="A297" s="524"/>
    </row>
  </sheetData>
  <sheetProtection sheet="1" objects="1" scenarios="1"/>
  <mergeCells count="16">
    <mergeCell ref="A128:A144"/>
    <mergeCell ref="A2:E2"/>
    <mergeCell ref="A247:A263"/>
    <mergeCell ref="A264:A280"/>
    <mergeCell ref="A281:A297"/>
    <mergeCell ref="A145:A161"/>
    <mergeCell ref="A162:A178"/>
    <mergeCell ref="A179:A195"/>
    <mergeCell ref="A196:A212"/>
    <mergeCell ref="A213:A229"/>
    <mergeCell ref="A230:A246"/>
    <mergeCell ref="A43:A59"/>
    <mergeCell ref="A60:A76"/>
    <mergeCell ref="A77:A93"/>
    <mergeCell ref="A94:A110"/>
    <mergeCell ref="A111:A127"/>
  </mergeCells>
  <phoneticPr fontId="9" type="noConversion"/>
  <conditionalFormatting sqref="C50:C58">
    <cfRule type="expression" dxfId="14" priority="1" stopIfTrue="1">
      <formula>$C$44="Functional"</formula>
    </cfRule>
  </conditionalFormatting>
  <conditionalFormatting sqref="C67:C75">
    <cfRule type="expression" dxfId="13" priority="2" stopIfTrue="1">
      <formula>$C$61="Functional"</formula>
    </cfRule>
  </conditionalFormatting>
  <conditionalFormatting sqref="C84:C92">
    <cfRule type="expression" dxfId="12" priority="3" stopIfTrue="1">
      <formula>$C$78="Functional"</formula>
    </cfRule>
  </conditionalFormatting>
  <conditionalFormatting sqref="C101:C109">
    <cfRule type="expression" dxfId="11" priority="4" stopIfTrue="1">
      <formula>$C$95="Functional"</formula>
    </cfRule>
  </conditionalFormatting>
  <conditionalFormatting sqref="C118:C126">
    <cfRule type="expression" dxfId="10" priority="5" stopIfTrue="1">
      <formula>$C$112="Functional"</formula>
    </cfRule>
  </conditionalFormatting>
  <conditionalFormatting sqref="C135:C143">
    <cfRule type="expression" dxfId="9" priority="6" stopIfTrue="1">
      <formula>$C$129="Functional"</formula>
    </cfRule>
  </conditionalFormatting>
  <conditionalFormatting sqref="C152:C160">
    <cfRule type="expression" dxfId="8" priority="7" stopIfTrue="1">
      <formula>$C$146="Functional"</formula>
    </cfRule>
  </conditionalFormatting>
  <conditionalFormatting sqref="C169:C177">
    <cfRule type="expression" dxfId="7" priority="8" stopIfTrue="1">
      <formula>$C$163="Functional"</formula>
    </cfRule>
  </conditionalFormatting>
  <conditionalFormatting sqref="C186:C194">
    <cfRule type="expression" dxfId="6" priority="9" stopIfTrue="1">
      <formula>$C$180="Functional"</formula>
    </cfRule>
  </conditionalFormatting>
  <conditionalFormatting sqref="C203:C211">
    <cfRule type="expression" dxfId="5" priority="10" stopIfTrue="1">
      <formula>$C$197="Functional"</formula>
    </cfRule>
  </conditionalFormatting>
  <conditionalFormatting sqref="C220:C228">
    <cfRule type="expression" dxfId="4" priority="11" stopIfTrue="1">
      <formula>$C$214="Functional"</formula>
    </cfRule>
  </conditionalFormatting>
  <conditionalFormatting sqref="C237:C245">
    <cfRule type="expression" dxfId="3" priority="12" stopIfTrue="1">
      <formula>$C$231="Functional"</formula>
    </cfRule>
  </conditionalFormatting>
  <conditionalFormatting sqref="C254:C262">
    <cfRule type="expression" dxfId="2" priority="13" stopIfTrue="1">
      <formula>$C$248="Functional"</formula>
    </cfRule>
  </conditionalFormatting>
  <conditionalFormatting sqref="C271:C279">
    <cfRule type="expression" dxfId="1" priority="14" stopIfTrue="1">
      <formula>$C$265="Functional"</formula>
    </cfRule>
  </conditionalFormatting>
  <conditionalFormatting sqref="C288:C296">
    <cfRule type="expression" dxfId="0" priority="15" stopIfTrue="1">
      <formula>$C$282="Functional"</formula>
    </cfRule>
  </conditionalFormatting>
  <dataValidations count="2">
    <dataValidation type="list" allowBlank="1" showInputMessage="1" showErrorMessage="1" sqref="C47 C64 C81 C98 C115 C132 C149 C166 C183 C200 C217 C234 C251 C268 C285" xr:uid="{00000000-0002-0000-0A00-000000000000}">
      <formula1>$C$27:$C$30</formula1>
    </dataValidation>
    <dataValidation type="list" allowBlank="1" showInputMessage="1" showErrorMessage="1" sqref="C44 C61 C78 C95 C112 C129 C146 C163 C180 C197 C214 C231 C248 C265 C282"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6"/>
  <sheetViews>
    <sheetView showGridLines="0" zoomScaleNormal="100" workbookViewId="0">
      <selection activeCell="N81" sqref="N81"/>
    </sheetView>
  </sheetViews>
  <sheetFormatPr baseColWidth="10" defaultColWidth="11.5" defaultRowHeight="13" x14ac:dyDescent="0.15"/>
  <cols>
    <col min="1" max="1" width="16.83203125" customWidth="1"/>
    <col min="2" max="5" width="7.6640625" customWidth="1"/>
    <col min="6" max="6" width="3.6640625" customWidth="1"/>
    <col min="7" max="7" width="7.83203125" customWidth="1"/>
  </cols>
  <sheetData>
    <row r="1" spans="1:12" s="3" customFormat="1" ht="20" x14ac:dyDescent="0.2">
      <c r="A1" s="127" t="s">
        <v>229</v>
      </c>
      <c r="B1" s="29"/>
      <c r="C1" s="29"/>
      <c r="D1" s="29"/>
      <c r="E1" s="29"/>
      <c r="F1" s="29"/>
      <c r="G1" s="29"/>
      <c r="H1" s="29"/>
      <c r="I1" s="29"/>
      <c r="J1" s="29"/>
      <c r="K1" s="29"/>
      <c r="L1" s="29"/>
    </row>
    <row r="2" spans="1:12" s="3" customFormat="1" ht="14" hidden="1" thickBot="1" x14ac:dyDescent="0.2">
      <c r="A2" s="25"/>
      <c r="B2" s="25"/>
      <c r="C2" s="25"/>
      <c r="D2" s="25"/>
      <c r="E2" s="25"/>
      <c r="F2" s="25"/>
      <c r="G2" s="25"/>
    </row>
    <row r="3" spans="1:12" s="3" customFormat="1" ht="20" hidden="1" x14ac:dyDescent="0.2">
      <c r="A3" s="128" t="s">
        <v>127</v>
      </c>
      <c r="B3" s="27"/>
      <c r="C3" s="27"/>
      <c r="D3" s="27"/>
      <c r="E3" s="27"/>
      <c r="F3" s="27"/>
      <c r="G3" s="27"/>
      <c r="H3" s="27"/>
    </row>
    <row r="4" spans="1:12" s="3" customFormat="1" hidden="1" x14ac:dyDescent="0.15">
      <c r="A4" s="27" t="s">
        <v>85</v>
      </c>
      <c r="B4" s="129">
        <v>36526</v>
      </c>
      <c r="C4" s="129"/>
      <c r="D4" s="27"/>
      <c r="E4" s="27" t="s">
        <v>157</v>
      </c>
      <c r="F4" s="27" t="s">
        <v>150</v>
      </c>
      <c r="G4" s="27"/>
      <c r="H4" s="27"/>
    </row>
    <row r="5" spans="1:12" s="3" customFormat="1" hidden="1" x14ac:dyDescent="0.15">
      <c r="A5" s="27" t="s">
        <v>114</v>
      </c>
      <c r="B5" s="129">
        <v>43831</v>
      </c>
      <c r="C5" s="129"/>
      <c r="D5" s="27"/>
      <c r="E5" s="27"/>
      <c r="F5" s="27" t="s">
        <v>158</v>
      </c>
      <c r="G5" s="27"/>
      <c r="H5" s="27"/>
    </row>
    <row r="6" spans="1:12" s="3" customFormat="1" hidden="1" x14ac:dyDescent="0.15">
      <c r="A6" s="27" t="s">
        <v>86</v>
      </c>
      <c r="B6" s="130" t="s">
        <v>136</v>
      </c>
      <c r="C6" s="130"/>
      <c r="D6" s="27"/>
      <c r="E6" s="27"/>
      <c r="F6" s="27" t="s">
        <v>111</v>
      </c>
      <c r="G6" s="27"/>
      <c r="H6" s="27"/>
    </row>
    <row r="7" spans="1:12" s="3" customFormat="1" hidden="1" x14ac:dyDescent="0.15">
      <c r="A7" s="27"/>
      <c r="B7" s="130" t="s">
        <v>161</v>
      </c>
      <c r="C7" s="130"/>
      <c r="D7" s="27"/>
      <c r="E7" s="27"/>
      <c r="F7" s="130" t="s">
        <v>112</v>
      </c>
      <c r="G7" s="27"/>
      <c r="H7" s="27"/>
    </row>
    <row r="8" spans="1:12" s="3" customFormat="1" hidden="1" x14ac:dyDescent="0.15">
      <c r="A8" s="27"/>
      <c r="B8" s="130" t="s">
        <v>121</v>
      </c>
      <c r="C8" s="130"/>
      <c r="D8" s="27"/>
      <c r="E8" s="27"/>
      <c r="F8" s="130" t="s">
        <v>43</v>
      </c>
      <c r="G8" s="27"/>
      <c r="H8" s="27"/>
    </row>
    <row r="9" spans="1:12" s="3" customFormat="1" hidden="1" x14ac:dyDescent="0.15">
      <c r="A9" s="27"/>
      <c r="B9" s="130" t="s">
        <v>159</v>
      </c>
      <c r="C9" s="130"/>
      <c r="D9" s="27"/>
      <c r="E9" s="27"/>
      <c r="F9" s="27" t="s">
        <v>44</v>
      </c>
      <c r="G9" s="27"/>
      <c r="H9" s="27"/>
    </row>
    <row r="10" spans="1:12" s="3" customFormat="1" hidden="1" x14ac:dyDescent="0.15">
      <c r="A10" s="27"/>
      <c r="B10" s="130" t="s">
        <v>160</v>
      </c>
      <c r="C10" s="130"/>
      <c r="D10" s="27"/>
      <c r="E10" s="27"/>
      <c r="F10" s="27" t="s">
        <v>45</v>
      </c>
      <c r="G10" s="27"/>
      <c r="H10" s="27"/>
    </row>
    <row r="11" spans="1:12" s="3" customFormat="1" hidden="1" x14ac:dyDescent="0.15">
      <c r="A11" s="27"/>
      <c r="B11" s="130" t="s">
        <v>137</v>
      </c>
      <c r="C11" s="130"/>
      <c r="D11" s="27"/>
      <c r="E11" s="27"/>
      <c r="F11" s="27" t="s">
        <v>46</v>
      </c>
      <c r="G11" s="27"/>
      <c r="H11" s="27"/>
    </row>
    <row r="12" spans="1:12" s="3" customFormat="1" hidden="1" x14ac:dyDescent="0.15">
      <c r="A12" s="27"/>
      <c r="B12" s="130" t="s">
        <v>138</v>
      </c>
      <c r="C12" s="130"/>
      <c r="D12" s="27"/>
      <c r="E12" s="27"/>
      <c r="F12" s="27" t="s">
        <v>115</v>
      </c>
      <c r="G12" s="27"/>
      <c r="H12" s="27"/>
    </row>
    <row r="13" spans="1:12" s="3" customFormat="1" hidden="1" x14ac:dyDescent="0.15">
      <c r="A13" s="27"/>
      <c r="B13" s="130" t="s">
        <v>185</v>
      </c>
      <c r="C13" s="130"/>
      <c r="D13" s="27"/>
      <c r="E13" s="27"/>
      <c r="F13" s="27"/>
      <c r="G13" s="27"/>
      <c r="H13" s="27"/>
    </row>
    <row r="14" spans="1:12" s="3" customFormat="1" hidden="1" x14ac:dyDescent="0.15">
      <c r="A14" s="27" t="s">
        <v>90</v>
      </c>
      <c r="B14" s="27" t="s">
        <v>91</v>
      </c>
      <c r="C14" s="27"/>
      <c r="D14" s="27"/>
      <c r="E14" s="27"/>
      <c r="F14" s="27"/>
      <c r="G14" s="27"/>
      <c r="H14" s="27"/>
    </row>
    <row r="15" spans="1:12" s="3" customFormat="1" hidden="1" x14ac:dyDescent="0.15">
      <c r="A15" s="27"/>
      <c r="B15" s="27" t="s">
        <v>162</v>
      </c>
      <c r="C15" s="27"/>
      <c r="D15" s="27"/>
      <c r="E15" s="27" t="s">
        <v>230</v>
      </c>
      <c r="F15" s="27" t="s">
        <v>231</v>
      </c>
      <c r="G15" s="27"/>
      <c r="H15" s="27"/>
    </row>
    <row r="16" spans="1:12" s="3" customFormat="1" hidden="1" x14ac:dyDescent="0.15">
      <c r="A16" s="27"/>
      <c r="B16" s="27" t="s">
        <v>139</v>
      </c>
      <c r="C16" s="27"/>
      <c r="D16" s="27"/>
      <c r="E16" s="27"/>
      <c r="F16" s="27" t="s">
        <v>232</v>
      </c>
      <c r="G16" s="27"/>
      <c r="H16" s="27"/>
    </row>
    <row r="17" spans="1:8" s="3" customFormat="1" hidden="1" x14ac:dyDescent="0.15">
      <c r="A17" s="27"/>
      <c r="B17" s="27" t="s">
        <v>140</v>
      </c>
      <c r="C17" s="27"/>
      <c r="D17" s="27"/>
      <c r="E17" s="27" t="s">
        <v>233</v>
      </c>
      <c r="F17" s="27" t="s">
        <v>234</v>
      </c>
      <c r="G17" s="27"/>
      <c r="H17" s="27"/>
    </row>
    <row r="18" spans="1:8" s="3" customFormat="1" hidden="1" x14ac:dyDescent="0.15">
      <c r="A18" s="27"/>
      <c r="B18" s="27" t="s">
        <v>178</v>
      </c>
      <c r="C18" s="27"/>
      <c r="D18" s="27"/>
      <c r="E18" s="27"/>
      <c r="F18" s="27" t="s">
        <v>235</v>
      </c>
      <c r="G18" s="27"/>
      <c r="H18" s="27"/>
    </row>
    <row r="19" spans="1:8" s="3" customFormat="1" hidden="1" x14ac:dyDescent="0.15">
      <c r="A19" s="27"/>
      <c r="B19" s="27" t="s">
        <v>93</v>
      </c>
      <c r="C19" s="27"/>
      <c r="D19" s="27"/>
      <c r="E19" s="27"/>
      <c r="F19" s="27" t="s">
        <v>236</v>
      </c>
      <c r="G19" s="27"/>
      <c r="H19" s="27"/>
    </row>
    <row r="20" spans="1:8" s="3" customFormat="1" hidden="1" x14ac:dyDescent="0.15">
      <c r="A20" s="27"/>
      <c r="B20" s="27" t="s">
        <v>28</v>
      </c>
      <c r="C20" s="27"/>
      <c r="D20" s="27"/>
      <c r="E20" s="27"/>
      <c r="F20" s="27" t="s">
        <v>237</v>
      </c>
      <c r="G20" s="27"/>
      <c r="H20" s="27"/>
    </row>
    <row r="21" spans="1:8" s="3" customFormat="1" hidden="1" x14ac:dyDescent="0.15">
      <c r="A21" s="27"/>
      <c r="B21" s="27" t="s">
        <v>179</v>
      </c>
      <c r="C21" s="27"/>
      <c r="D21" s="27"/>
      <c r="E21" s="27" t="s">
        <v>238</v>
      </c>
      <c r="F21" s="27" t="s">
        <v>236</v>
      </c>
      <c r="G21" s="27"/>
      <c r="H21" s="27"/>
    </row>
    <row r="22" spans="1:8" s="3" customFormat="1" hidden="1" x14ac:dyDescent="0.15">
      <c r="A22" s="27"/>
      <c r="B22" s="27" t="s">
        <v>180</v>
      </c>
      <c r="C22" s="27"/>
      <c r="D22" s="27"/>
      <c r="E22" s="27"/>
      <c r="F22" s="27" t="s">
        <v>239</v>
      </c>
      <c r="G22" s="27"/>
      <c r="H22" s="27"/>
    </row>
    <row r="23" spans="1:8" s="3" customFormat="1" hidden="1" x14ac:dyDescent="0.15">
      <c r="A23" s="27"/>
      <c r="B23" s="27" t="s">
        <v>181</v>
      </c>
      <c r="C23" s="27"/>
      <c r="D23" s="27"/>
      <c r="E23" s="27"/>
      <c r="F23" s="27"/>
      <c r="G23" s="27"/>
      <c r="H23" s="27"/>
    </row>
    <row r="24" spans="1:8" s="3" customFormat="1" hidden="1" x14ac:dyDescent="0.15">
      <c r="A24" s="27" t="s">
        <v>52</v>
      </c>
      <c r="B24" s="27" t="s">
        <v>53</v>
      </c>
      <c r="C24" s="27"/>
      <c r="D24" s="27"/>
      <c r="E24" s="27"/>
      <c r="F24" s="27"/>
      <c r="G24" s="27"/>
      <c r="H24" s="27"/>
    </row>
    <row r="25" spans="1:8" s="19" customFormat="1" hidden="1" x14ac:dyDescent="0.15">
      <c r="A25" s="27"/>
      <c r="B25" s="27" t="s">
        <v>54</v>
      </c>
      <c r="C25" s="27"/>
      <c r="D25" s="27"/>
      <c r="E25" s="27"/>
      <c r="F25" s="27"/>
      <c r="G25" s="27"/>
      <c r="H25" s="27"/>
    </row>
    <row r="26" spans="1:8" s="3" customFormat="1" hidden="1" x14ac:dyDescent="0.15">
      <c r="A26" s="27" t="s">
        <v>55</v>
      </c>
      <c r="B26" s="27" t="s">
        <v>56</v>
      </c>
      <c r="C26" s="27"/>
      <c r="D26" s="27"/>
      <c r="E26" s="27"/>
      <c r="F26" s="27"/>
      <c r="G26" s="27"/>
      <c r="H26" s="27"/>
    </row>
    <row r="27" spans="1:8" s="3" customFormat="1" hidden="1" x14ac:dyDescent="0.15">
      <c r="A27" s="27"/>
      <c r="B27" s="27" t="s">
        <v>92</v>
      </c>
      <c r="C27" s="27"/>
      <c r="D27" s="27"/>
      <c r="E27" s="27"/>
      <c r="F27" s="27"/>
      <c r="G27" s="27"/>
      <c r="H27" s="27"/>
    </row>
    <row r="28" spans="1:8" s="3" customFormat="1" hidden="1" x14ac:dyDescent="0.15">
      <c r="A28" s="27"/>
      <c r="B28" s="27" t="s">
        <v>58</v>
      </c>
      <c r="C28" s="27"/>
      <c r="D28" s="27"/>
      <c r="E28" s="27"/>
      <c r="F28" s="27"/>
      <c r="G28" s="27"/>
      <c r="H28" s="27"/>
    </row>
    <row r="29" spans="1:8" s="3" customFormat="1" hidden="1" x14ac:dyDescent="0.15">
      <c r="A29" s="27"/>
      <c r="B29" s="27" t="s">
        <v>57</v>
      </c>
      <c r="C29" s="27"/>
      <c r="D29" s="27"/>
      <c r="E29" s="27"/>
      <c r="F29" s="27"/>
      <c r="G29" s="27"/>
      <c r="H29" s="27"/>
    </row>
    <row r="30" spans="1:8" s="3" customFormat="1" hidden="1" x14ac:dyDescent="0.15">
      <c r="A30" s="27" t="s">
        <v>240</v>
      </c>
      <c r="B30" s="27" t="s">
        <v>202</v>
      </c>
      <c r="C30" s="27"/>
      <c r="D30" s="27"/>
      <c r="E30" s="27"/>
      <c r="F30" s="27"/>
      <c r="G30" s="27"/>
      <c r="H30" s="27"/>
    </row>
    <row r="31" spans="1:8" s="3" customFormat="1" hidden="1" x14ac:dyDescent="0.15">
      <c r="A31" s="27"/>
      <c r="B31" s="27" t="s">
        <v>203</v>
      </c>
      <c r="C31" s="27"/>
      <c r="D31" s="27"/>
      <c r="E31" s="27"/>
      <c r="F31" s="27"/>
      <c r="G31" s="27"/>
      <c r="H31" s="27"/>
    </row>
    <row r="32" spans="1:8" s="3" customFormat="1" hidden="1" x14ac:dyDescent="0.15">
      <c r="A32" s="27" t="s">
        <v>59</v>
      </c>
      <c r="B32" s="27" t="s">
        <v>60</v>
      </c>
      <c r="C32" s="27"/>
      <c r="D32" s="27"/>
      <c r="E32" s="27"/>
      <c r="F32" s="27"/>
      <c r="G32" s="27"/>
      <c r="H32" s="27"/>
    </row>
    <row r="33" spans="1:12" s="3" customFormat="1" hidden="1" x14ac:dyDescent="0.15">
      <c r="A33" s="27"/>
      <c r="B33" s="27" t="s">
        <v>61</v>
      </c>
      <c r="C33" s="27"/>
      <c r="D33" s="27"/>
      <c r="E33" s="27"/>
      <c r="F33" s="27"/>
      <c r="G33" s="27"/>
      <c r="H33" s="27"/>
    </row>
    <row r="34" spans="1:12" s="3" customFormat="1" hidden="1" x14ac:dyDescent="0.15">
      <c r="A34" s="27"/>
      <c r="B34" s="27" t="s">
        <v>62</v>
      </c>
      <c r="C34" s="27"/>
      <c r="D34" s="27"/>
      <c r="E34" s="27"/>
      <c r="F34" s="27"/>
      <c r="G34" s="27"/>
      <c r="H34" s="27"/>
    </row>
    <row r="35" spans="1:12" s="3" customFormat="1" hidden="1" x14ac:dyDescent="0.15">
      <c r="A35" s="27"/>
      <c r="B35" s="27" t="s">
        <v>63</v>
      </c>
      <c r="C35" s="27"/>
      <c r="D35" s="27"/>
      <c r="E35" s="27"/>
      <c r="F35" s="27"/>
      <c r="G35" s="27"/>
      <c r="H35" s="27"/>
    </row>
    <row r="36" spans="1:12" s="3" customFormat="1" hidden="1" x14ac:dyDescent="0.15">
      <c r="A36" s="27"/>
      <c r="B36" s="27" t="s">
        <v>64</v>
      </c>
      <c r="C36" s="27"/>
      <c r="D36" s="27"/>
      <c r="E36" s="27"/>
      <c r="F36" s="27"/>
      <c r="G36" s="27"/>
      <c r="H36" s="27"/>
    </row>
    <row r="37" spans="1:12" s="3" customFormat="1" hidden="1" x14ac:dyDescent="0.15">
      <c r="A37" s="27" t="s">
        <v>171</v>
      </c>
      <c r="B37" s="27" t="s">
        <v>172</v>
      </c>
      <c r="C37" s="27"/>
      <c r="D37" s="27"/>
      <c r="E37" s="27"/>
      <c r="F37" s="27"/>
      <c r="G37" s="27"/>
      <c r="H37" s="27"/>
    </row>
    <row r="38" spans="1:12" s="3" customFormat="1" hidden="1" x14ac:dyDescent="0.15">
      <c r="A38" s="27"/>
      <c r="B38" s="27" t="s">
        <v>173</v>
      </c>
      <c r="C38" s="27"/>
      <c r="D38" s="27"/>
      <c r="E38" s="27"/>
      <c r="F38" s="27"/>
      <c r="G38" s="27"/>
      <c r="H38" s="27"/>
    </row>
    <row r="39" spans="1:12" s="3" customFormat="1" hidden="1" x14ac:dyDescent="0.15">
      <c r="A39" s="27"/>
      <c r="B39" s="27" t="s">
        <v>174</v>
      </c>
      <c r="C39" s="27"/>
      <c r="D39" s="27"/>
      <c r="E39" s="27"/>
      <c r="F39" s="27"/>
      <c r="G39" s="27"/>
      <c r="H39" s="27"/>
    </row>
    <row r="40" spans="1:12" s="3" customFormat="1" hidden="1" x14ac:dyDescent="0.15">
      <c r="A40" s="27"/>
      <c r="B40" s="27"/>
      <c r="C40" s="27"/>
      <c r="D40" s="27"/>
      <c r="E40" s="27"/>
      <c r="F40" s="27"/>
      <c r="G40" s="27"/>
      <c r="H40" s="27"/>
    </row>
    <row r="41" spans="1:12" s="3" customFormat="1" hidden="1" x14ac:dyDescent="0.15">
      <c r="A41" s="27"/>
      <c r="B41" s="27"/>
      <c r="C41" s="27"/>
      <c r="D41" s="27"/>
      <c r="E41" s="27"/>
      <c r="F41" s="27"/>
      <c r="G41" s="27"/>
      <c r="H41" s="27"/>
    </row>
    <row r="42" spans="1:12" s="3" customFormat="1" ht="20" x14ac:dyDescent="0.2">
      <c r="A42" s="127"/>
      <c r="B42" s="525" t="s">
        <v>241</v>
      </c>
      <c r="C42" s="526"/>
      <c r="D42" s="526"/>
      <c r="E42" s="527"/>
      <c r="F42" s="131"/>
      <c r="G42" s="525" t="s">
        <v>83</v>
      </c>
      <c r="H42" s="526"/>
      <c r="I42" s="526"/>
      <c r="J42" s="527"/>
      <c r="K42" s="29"/>
      <c r="L42" s="29"/>
    </row>
    <row r="43" spans="1:12" s="4" customFormat="1" x14ac:dyDescent="0.15">
      <c r="A43" s="80" t="s">
        <v>268</v>
      </c>
      <c r="B43" s="67" t="s">
        <v>242</v>
      </c>
      <c r="C43" s="68" t="s">
        <v>243</v>
      </c>
      <c r="D43" s="68" t="s">
        <v>244</v>
      </c>
      <c r="E43" s="69" t="s">
        <v>245</v>
      </c>
      <c r="F43" s="62"/>
      <c r="G43" s="132" t="s">
        <v>242</v>
      </c>
      <c r="H43" s="133" t="s">
        <v>243</v>
      </c>
      <c r="I43" s="133" t="s">
        <v>244</v>
      </c>
      <c r="J43" s="134" t="s">
        <v>245</v>
      </c>
      <c r="K43" s="135"/>
      <c r="L43" s="135"/>
    </row>
    <row r="44" spans="1:12" s="4" customFormat="1" x14ac:dyDescent="0.15">
      <c r="A44" s="136"/>
      <c r="B44" s="137"/>
      <c r="C44" s="137"/>
      <c r="D44" s="137"/>
      <c r="E44" s="137"/>
      <c r="F44" s="138"/>
      <c r="G44" s="139"/>
      <c r="H44" s="139"/>
      <c r="I44" s="139"/>
      <c r="J44" s="139"/>
      <c r="K44" s="135"/>
      <c r="L44" s="135"/>
    </row>
    <row r="45" spans="1:12" s="4" customFormat="1" x14ac:dyDescent="0.15">
      <c r="A45" s="136"/>
      <c r="B45" s="137"/>
      <c r="C45" s="137"/>
      <c r="D45" s="137"/>
      <c r="E45" s="137"/>
      <c r="F45" s="138"/>
      <c r="G45" s="137"/>
      <c r="H45" s="137"/>
      <c r="I45" s="137"/>
      <c r="J45" s="137"/>
      <c r="K45" s="135"/>
      <c r="L45" s="135"/>
    </row>
    <row r="46" spans="1:12" s="4" customFormat="1" x14ac:dyDescent="0.15">
      <c r="A46" s="136"/>
      <c r="B46" s="137"/>
      <c r="C46" s="137"/>
      <c r="D46" s="137"/>
      <c r="E46" s="137"/>
      <c r="F46" s="138"/>
      <c r="G46" s="137"/>
      <c r="H46" s="137"/>
      <c r="I46" s="137"/>
      <c r="J46" s="137"/>
      <c r="K46" s="135"/>
      <c r="L46" s="135"/>
    </row>
    <row r="47" spans="1:12" s="4" customFormat="1" x14ac:dyDescent="0.15">
      <c r="A47" s="136"/>
      <c r="B47" s="137"/>
      <c r="C47" s="137"/>
      <c r="D47" s="137"/>
      <c r="E47" s="137"/>
      <c r="F47" s="138"/>
      <c r="G47" s="137"/>
      <c r="H47" s="137"/>
      <c r="I47" s="137"/>
      <c r="J47" s="137"/>
      <c r="K47" s="135"/>
      <c r="L47" s="135"/>
    </row>
    <row r="48" spans="1:12" s="4" customFormat="1" x14ac:dyDescent="0.15">
      <c r="A48" s="136"/>
      <c r="B48" s="137"/>
      <c r="C48" s="137"/>
      <c r="D48" s="137"/>
      <c r="E48" s="137"/>
      <c r="F48" s="138"/>
      <c r="G48" s="137"/>
      <c r="H48" s="137"/>
      <c r="I48" s="137"/>
      <c r="J48" s="137"/>
      <c r="K48" s="135"/>
      <c r="L48" s="135"/>
    </row>
    <row r="49" spans="1:12" s="4" customFormat="1" x14ac:dyDescent="0.15">
      <c r="A49" s="136"/>
      <c r="B49" s="137"/>
      <c r="C49" s="137"/>
      <c r="D49" s="137"/>
      <c r="E49" s="137"/>
      <c r="F49" s="138"/>
      <c r="G49" s="137"/>
      <c r="H49" s="137"/>
      <c r="I49" s="137"/>
      <c r="J49" s="137"/>
      <c r="K49" s="135"/>
      <c r="L49" s="135"/>
    </row>
    <row r="50" spans="1:12" s="4" customFormat="1" x14ac:dyDescent="0.15">
      <c r="A50" s="136"/>
      <c r="B50" s="137"/>
      <c r="C50" s="137"/>
      <c r="D50" s="137"/>
      <c r="E50" s="137"/>
      <c r="F50" s="138"/>
      <c r="G50" s="137"/>
      <c r="H50" s="137"/>
      <c r="I50" s="137"/>
      <c r="J50" s="137"/>
      <c r="K50" s="135"/>
      <c r="L50" s="135"/>
    </row>
    <row r="51" spans="1:12" s="4" customFormat="1" x14ac:dyDescent="0.15">
      <c r="A51" s="151"/>
      <c r="B51" s="73"/>
      <c r="C51" s="73"/>
      <c r="D51" s="73"/>
      <c r="E51" s="73"/>
      <c r="F51" s="66"/>
      <c r="G51" s="137"/>
      <c r="H51" s="73"/>
      <c r="I51" s="73"/>
      <c r="J51" s="73"/>
      <c r="K51" s="135"/>
      <c r="L51" s="135"/>
    </row>
    <row r="52" spans="1:12" s="4" customFormat="1" x14ac:dyDescent="0.15">
      <c r="A52" s="151"/>
      <c r="B52" s="73"/>
      <c r="C52" s="73"/>
      <c r="D52" s="73"/>
      <c r="E52" s="73"/>
      <c r="F52" s="66"/>
      <c r="G52" s="137"/>
      <c r="H52" s="73"/>
      <c r="I52" s="73"/>
      <c r="J52" s="73"/>
      <c r="K52" s="135"/>
      <c r="L52" s="135"/>
    </row>
    <row r="53" spans="1:12" s="4" customFormat="1" x14ac:dyDescent="0.15">
      <c r="A53" s="151"/>
      <c r="B53" s="73"/>
      <c r="C53" s="73"/>
      <c r="D53" s="73"/>
      <c r="E53" s="73"/>
      <c r="F53" s="66"/>
      <c r="G53" s="137"/>
      <c r="H53" s="73"/>
      <c r="I53" s="73"/>
      <c r="J53" s="73"/>
      <c r="K53" s="135"/>
      <c r="L53" s="135"/>
    </row>
    <row r="54" spans="1:12" s="4" customFormat="1" hidden="1" x14ac:dyDescent="0.15">
      <c r="A54" s="140"/>
      <c r="B54" s="63"/>
      <c r="C54" s="63"/>
      <c r="D54" s="63"/>
      <c r="E54" s="63"/>
      <c r="F54" s="66"/>
      <c r="G54" s="141"/>
      <c r="H54" s="63"/>
      <c r="I54" s="63"/>
      <c r="J54" s="63"/>
      <c r="K54" s="135"/>
      <c r="L54" s="135"/>
    </row>
    <row r="55" spans="1:12" s="4" customFormat="1" hidden="1" x14ac:dyDescent="0.15">
      <c r="A55" s="140"/>
      <c r="B55" s="63"/>
      <c r="C55" s="63"/>
      <c r="D55" s="63"/>
      <c r="E55" s="63"/>
      <c r="F55" s="66"/>
      <c r="G55" s="141"/>
      <c r="H55" s="63"/>
      <c r="I55" s="63"/>
      <c r="J55" s="63"/>
      <c r="K55" s="135"/>
      <c r="L55" s="135"/>
    </row>
    <row r="56" spans="1:12" s="4" customFormat="1" hidden="1" x14ac:dyDescent="0.15">
      <c r="A56" s="140"/>
      <c r="B56" s="63"/>
      <c r="C56" s="63"/>
      <c r="D56" s="63"/>
      <c r="E56" s="63"/>
      <c r="F56" s="66"/>
      <c r="G56" s="141"/>
      <c r="H56" s="63"/>
      <c r="I56" s="63"/>
      <c r="J56" s="63"/>
      <c r="K56" s="135"/>
      <c r="L56" s="135"/>
    </row>
    <row r="57" spans="1:12" s="4" customFormat="1" hidden="1" x14ac:dyDescent="0.15">
      <c r="A57" s="140"/>
      <c r="B57" s="63"/>
      <c r="C57" s="63"/>
      <c r="D57" s="63"/>
      <c r="E57" s="63"/>
      <c r="F57" s="66"/>
      <c r="G57" s="141"/>
      <c r="H57" s="63"/>
      <c r="I57" s="63"/>
      <c r="J57" s="63"/>
      <c r="K57" s="135"/>
      <c r="L57" s="135"/>
    </row>
    <row r="58" spans="1:12" s="4" customFormat="1" hidden="1" x14ac:dyDescent="0.15">
      <c r="A58" s="140"/>
      <c r="B58" s="63"/>
      <c r="C58" s="63"/>
      <c r="D58" s="63"/>
      <c r="E58" s="63"/>
      <c r="F58" s="66"/>
      <c r="G58" s="141"/>
      <c r="H58" s="63"/>
      <c r="I58" s="63"/>
      <c r="J58" s="63"/>
      <c r="K58" s="135"/>
      <c r="L58" s="135"/>
    </row>
    <row r="59" spans="1:12" s="4" customFormat="1" hidden="1" x14ac:dyDescent="0.15">
      <c r="A59" s="140"/>
      <c r="B59" s="63"/>
      <c r="C59" s="63"/>
      <c r="D59" s="63"/>
      <c r="E59" s="63"/>
      <c r="F59" s="66"/>
      <c r="G59" s="141"/>
      <c r="H59" s="63"/>
      <c r="I59" s="63"/>
      <c r="J59" s="63"/>
      <c r="K59" s="135"/>
      <c r="L59" s="135"/>
    </row>
    <row r="60" spans="1:12" s="4" customFormat="1" hidden="1" x14ac:dyDescent="0.15">
      <c r="A60" s="140"/>
      <c r="B60" s="63"/>
      <c r="C60" s="63"/>
      <c r="D60" s="63"/>
      <c r="E60" s="63"/>
      <c r="F60" s="66"/>
      <c r="G60" s="141"/>
      <c r="H60" s="63"/>
      <c r="I60" s="63"/>
      <c r="J60" s="63"/>
      <c r="K60" s="135"/>
      <c r="L60" s="135"/>
    </row>
    <row r="61" spans="1:12" s="4" customFormat="1" hidden="1" x14ac:dyDescent="0.15">
      <c r="A61" s="140"/>
      <c r="B61" s="63"/>
      <c r="C61" s="63"/>
      <c r="D61" s="63"/>
      <c r="E61" s="63"/>
      <c r="F61" s="66"/>
      <c r="G61" s="141"/>
      <c r="H61" s="63"/>
      <c r="I61" s="63"/>
      <c r="J61" s="63"/>
      <c r="K61" s="135"/>
      <c r="L61" s="135"/>
    </row>
    <row r="62" spans="1:12" s="4" customFormat="1" hidden="1" x14ac:dyDescent="0.15">
      <c r="A62" s="140"/>
      <c r="B62" s="63"/>
      <c r="C62" s="63"/>
      <c r="D62" s="63"/>
      <c r="E62" s="63"/>
      <c r="F62" s="66"/>
      <c r="G62" s="141"/>
      <c r="H62" s="63"/>
      <c r="I62" s="63"/>
      <c r="J62" s="63"/>
      <c r="K62" s="135"/>
      <c r="L62" s="135"/>
    </row>
    <row r="63" spans="1:12" s="4" customFormat="1" hidden="1" x14ac:dyDescent="0.15">
      <c r="A63" s="140"/>
      <c r="B63" s="63"/>
      <c r="C63" s="63"/>
      <c r="D63" s="63"/>
      <c r="E63" s="63"/>
      <c r="F63" s="66"/>
      <c r="G63" s="141"/>
      <c r="H63" s="63"/>
      <c r="I63" s="63"/>
      <c r="J63" s="63"/>
      <c r="K63" s="135"/>
      <c r="L63" s="135"/>
    </row>
    <row r="64" spans="1:12" s="144" customFormat="1" x14ac:dyDescent="0.15">
      <c r="A64" s="142" t="s">
        <v>246</v>
      </c>
      <c r="B64" s="143">
        <f>SUM(B44:B63)</f>
        <v>0</v>
      </c>
      <c r="C64" s="143">
        <f t="shared" ref="C64:J64" si="0">SUM(C44:C63)</f>
        <v>0</v>
      </c>
      <c r="D64" s="143">
        <f t="shared" si="0"/>
        <v>0</v>
      </c>
      <c r="E64" s="143">
        <f t="shared" si="0"/>
        <v>0</v>
      </c>
      <c r="F64" s="66"/>
      <c r="G64" s="143">
        <f t="shared" si="0"/>
        <v>0</v>
      </c>
      <c r="H64" s="143">
        <f t="shared" si="0"/>
        <v>0</v>
      </c>
      <c r="I64" s="143">
        <f t="shared" si="0"/>
        <v>0</v>
      </c>
      <c r="J64" s="143">
        <f t="shared" si="0"/>
        <v>0</v>
      </c>
      <c r="K64" s="135"/>
      <c r="L64" s="135"/>
    </row>
    <row r="65" spans="1:12" s="4" customFormat="1" x14ac:dyDescent="0.15">
      <c r="A65" s="80"/>
      <c r="B65" s="62"/>
      <c r="C65" s="62"/>
      <c r="D65" s="62"/>
      <c r="E65" s="62"/>
      <c r="F65" s="62"/>
      <c r="G65" s="138"/>
      <c r="H65" s="62"/>
      <c r="I65" s="62"/>
      <c r="J65" s="62"/>
      <c r="K65" s="135"/>
      <c r="L65" s="135"/>
    </row>
    <row r="66" spans="1:12" s="3" customFormat="1" ht="20" x14ac:dyDescent="0.2">
      <c r="A66" s="127"/>
      <c r="B66" s="525" t="s">
        <v>247</v>
      </c>
      <c r="C66" s="526"/>
      <c r="D66" s="526"/>
      <c r="E66" s="527"/>
      <c r="G66" s="509" t="s">
        <v>83</v>
      </c>
      <c r="H66" s="510"/>
      <c r="I66" s="511"/>
    </row>
    <row r="67" spans="1:12" s="4" customFormat="1" x14ac:dyDescent="0.15">
      <c r="A67" s="80" t="s">
        <v>269</v>
      </c>
      <c r="B67" s="67" t="s">
        <v>248</v>
      </c>
      <c r="C67" s="68" t="s">
        <v>249</v>
      </c>
      <c r="D67" s="68" t="s">
        <v>250</v>
      </c>
      <c r="E67" s="145" t="s">
        <v>251</v>
      </c>
      <c r="G67" s="67" t="s">
        <v>248</v>
      </c>
      <c r="H67" s="68" t="s">
        <v>252</v>
      </c>
      <c r="I67" s="69" t="s">
        <v>253</v>
      </c>
    </row>
    <row r="68" spans="1:12" s="4" customFormat="1" x14ac:dyDescent="0.15">
      <c r="A68" s="228"/>
      <c r="B68" s="146"/>
      <c r="C68" s="147"/>
      <c r="D68" s="148">
        <f>IF(OR(ISBLANK(A68),ISBLANK(B68),ISBLANK(C68)),0,HLOOKUP(C68,'Historical Data'!$B$107:$F$109,3,FALSE)*B68)</f>
        <v>0</v>
      </c>
      <c r="E68" s="146"/>
      <c r="G68" s="139"/>
      <c r="H68" s="139"/>
      <c r="I68" s="146"/>
    </row>
    <row r="69" spans="1:12" s="4" customFormat="1" x14ac:dyDescent="0.15">
      <c r="A69" s="228"/>
      <c r="B69" s="136"/>
      <c r="C69" s="147"/>
      <c r="D69" s="148">
        <f>IF(OR(ISBLANK(A69),ISBLANK(B69),ISBLANK(C69)),0,HLOOKUP(C69,'Historical Data'!$B$107:$F$109,3,FALSE)*B69)</f>
        <v>0</v>
      </c>
      <c r="E69" s="146"/>
      <c r="G69" s="137"/>
      <c r="H69" s="137"/>
      <c r="I69" s="146"/>
    </row>
    <row r="70" spans="1:12" s="4" customFormat="1" x14ac:dyDescent="0.15">
      <c r="A70" s="228"/>
      <c r="B70" s="136"/>
      <c r="C70" s="147"/>
      <c r="D70" s="148">
        <f>IF(OR(ISBLANK(A70),ISBLANK(B70),ISBLANK(C70)),0,HLOOKUP(C70,'Historical Data'!$B$107:$F$109,3,FALSE)*B70)</f>
        <v>0</v>
      </c>
      <c r="E70" s="146"/>
      <c r="G70" s="137"/>
      <c r="H70" s="137"/>
      <c r="I70" s="146"/>
    </row>
    <row r="71" spans="1:12" s="4" customFormat="1" x14ac:dyDescent="0.15">
      <c r="A71" s="228"/>
      <c r="B71" s="136"/>
      <c r="C71" s="147"/>
      <c r="D71" s="148">
        <f>IF(OR(ISBLANK(A71),ISBLANK(B71),ISBLANK(C71)),0,HLOOKUP(C71,'Historical Data'!$B$107:$F$109,3,FALSE)*B71)</f>
        <v>0</v>
      </c>
      <c r="E71" s="146"/>
      <c r="G71" s="137"/>
      <c r="H71" s="137"/>
      <c r="I71" s="146"/>
    </row>
    <row r="72" spans="1:12" s="4" customFormat="1" x14ac:dyDescent="0.15">
      <c r="A72" s="228"/>
      <c r="B72" s="136"/>
      <c r="C72" s="147"/>
      <c r="D72" s="148">
        <f>IF(OR(ISBLANK(A72),ISBLANK(B72),ISBLANK(C72)),0,HLOOKUP(C72,'Historical Data'!$B$107:$F$109,3,FALSE)*B72)</f>
        <v>0</v>
      </c>
      <c r="E72" s="146"/>
      <c r="G72" s="137"/>
      <c r="H72" s="137"/>
      <c r="I72" s="146"/>
    </row>
    <row r="73" spans="1:12" s="4" customFormat="1" x14ac:dyDescent="0.15">
      <c r="A73" s="228"/>
      <c r="B73" s="136"/>
      <c r="C73" s="147"/>
      <c r="D73" s="148">
        <f>IF(OR(ISBLANK(A73),ISBLANK(B73),ISBLANK(C73)),0,HLOOKUP(C73,'Historical Data'!$B$107:$F$109,3,FALSE)*B73)</f>
        <v>0</v>
      </c>
      <c r="E73" s="146"/>
      <c r="G73" s="137"/>
      <c r="H73" s="137"/>
      <c r="I73" s="146"/>
    </row>
    <row r="74" spans="1:12" s="4" customFormat="1" x14ac:dyDescent="0.15">
      <c r="A74" s="228"/>
      <c r="B74" s="136"/>
      <c r="C74" s="147"/>
      <c r="D74" s="148">
        <f>IF(OR(ISBLANK(A74),ISBLANK(B74),ISBLANK(C74)),0,HLOOKUP(C74,'Historical Data'!$B$107:$F$109,3,FALSE)*B74)</f>
        <v>0</v>
      </c>
      <c r="E74" s="146"/>
      <c r="G74" s="137"/>
      <c r="H74" s="137"/>
      <c r="I74" s="146"/>
    </row>
    <row r="75" spans="1:12" s="4" customFormat="1" x14ac:dyDescent="0.15">
      <c r="A75" s="228"/>
      <c r="B75" s="136"/>
      <c r="C75" s="147"/>
      <c r="D75" s="148">
        <f>IF(OR(ISBLANK(A75),ISBLANK(B75),ISBLANK(C75)),0,HLOOKUP(C75,'Historical Data'!$B$107:$F$109,3,FALSE)*B75)</f>
        <v>0</v>
      </c>
      <c r="E75" s="146"/>
      <c r="G75" s="137"/>
      <c r="H75" s="137"/>
      <c r="I75" s="146"/>
    </row>
    <row r="76" spans="1:12" s="4" customFormat="1" x14ac:dyDescent="0.15">
      <c r="A76" s="136"/>
      <c r="B76" s="136"/>
      <c r="C76" s="147"/>
      <c r="D76" s="148">
        <f>IF(OR(ISBLANK(A76),ISBLANK(B76),ISBLANK(C76)),0,HLOOKUP(C76,'Historical Data'!$B$107:$F$109,3,FALSE)*B76)</f>
        <v>0</v>
      </c>
      <c r="E76" s="146"/>
      <c r="G76" s="137"/>
      <c r="H76" s="137"/>
      <c r="I76" s="146"/>
    </row>
    <row r="77" spans="1:12" s="4" customFormat="1" x14ac:dyDescent="0.15">
      <c r="A77" s="136"/>
      <c r="B77" s="136"/>
      <c r="C77" s="147"/>
      <c r="D77" s="148">
        <f>IF(OR(ISBLANK(A77),ISBLANK(B77),ISBLANK(C77)),0,HLOOKUP(C77,'Historical Data'!$B$107:$F$109,3,FALSE)*B77)</f>
        <v>0</v>
      </c>
      <c r="E77" s="146"/>
      <c r="G77" s="137"/>
      <c r="H77" s="137"/>
      <c r="I77" s="146"/>
    </row>
    <row r="78" spans="1:12" s="4" customFormat="1" x14ac:dyDescent="0.15">
      <c r="A78" s="136"/>
      <c r="B78" s="136"/>
      <c r="C78" s="147"/>
      <c r="D78" s="148">
        <f>IF(OR(ISBLANK(A78),ISBLANK(B78),ISBLANK(C78)),0,HLOOKUP(C78,'Historical Data'!$B$107:$F$109,3,FALSE)*B78)</f>
        <v>0</v>
      </c>
      <c r="E78" s="146"/>
      <c r="G78" s="137"/>
      <c r="H78" s="137"/>
      <c r="I78" s="146"/>
    </row>
    <row r="79" spans="1:12" s="4" customFormat="1" x14ac:dyDescent="0.15">
      <c r="A79" s="136"/>
      <c r="B79" s="136"/>
      <c r="C79" s="147"/>
      <c r="D79" s="148">
        <f>IF(OR(ISBLANK(A79),ISBLANK(B79),ISBLANK(C79)),0,HLOOKUP(C79,'Historical Data'!$B$107:$F$109,3,FALSE)*B79)</f>
        <v>0</v>
      </c>
      <c r="E79" s="146"/>
      <c r="G79" s="137"/>
      <c r="H79" s="137"/>
      <c r="I79" s="146"/>
    </row>
    <row r="80" spans="1:12" s="4" customFormat="1" x14ac:dyDescent="0.15">
      <c r="A80" s="136"/>
      <c r="B80" s="136"/>
      <c r="C80" s="147"/>
      <c r="D80" s="148">
        <f>IF(OR(ISBLANK(A80),ISBLANK(B80),ISBLANK(C80)),0,HLOOKUP(C80,'Historical Data'!$B$107:$F$109,3,FALSE)*B80)</f>
        <v>0</v>
      </c>
      <c r="E80" s="146"/>
      <c r="G80" s="137"/>
      <c r="H80" s="137"/>
      <c r="I80" s="146"/>
    </row>
    <row r="81" spans="1:11" s="4" customFormat="1" x14ac:dyDescent="0.15">
      <c r="A81" s="136"/>
      <c r="B81" s="136"/>
      <c r="C81" s="147"/>
      <c r="D81" s="148">
        <f>IF(OR(ISBLANK(A81),ISBLANK(B81),ISBLANK(C81)),0,HLOOKUP(C81,'Historical Data'!$B$107:$F$109,3,FALSE)*B81)</f>
        <v>0</v>
      </c>
      <c r="E81" s="146"/>
      <c r="G81" s="137"/>
      <c r="H81" s="137"/>
      <c r="I81" s="146"/>
    </row>
    <row r="82" spans="1:11" s="4" customFormat="1" x14ac:dyDescent="0.15">
      <c r="A82" s="136"/>
      <c r="B82" s="136"/>
      <c r="C82" s="147"/>
      <c r="D82" s="148">
        <f>IF(OR(ISBLANK(A82),ISBLANK(B82),ISBLANK(C82)),0,HLOOKUP(C82,'Historical Data'!$B$107:$F$109,3,FALSE)*B82)</f>
        <v>0</v>
      </c>
      <c r="E82" s="146"/>
      <c r="G82" s="137"/>
      <c r="H82" s="137"/>
      <c r="I82" s="146"/>
    </row>
    <row r="83" spans="1:11" s="4" customFormat="1" x14ac:dyDescent="0.15">
      <c r="A83" s="136"/>
      <c r="B83" s="146"/>
      <c r="C83" s="147"/>
      <c r="D83" s="148">
        <f>IF(OR(ISBLANK(A83),ISBLANK(B83),ISBLANK(C83)),0,HLOOKUP(C83,'Historical Data'!$B$107:$F$109,3,FALSE)*B83)</f>
        <v>0</v>
      </c>
      <c r="E83" s="146"/>
      <c r="G83" s="139"/>
      <c r="H83" s="139"/>
      <c r="I83" s="146"/>
    </row>
    <row r="84" spans="1:11" s="4" customFormat="1" x14ac:dyDescent="0.15">
      <c r="A84" s="136"/>
      <c r="B84" s="136"/>
      <c r="C84" s="147"/>
      <c r="D84" s="148">
        <f>IF(OR(ISBLANK(A84),ISBLANK(B84),ISBLANK(C84)),0,HLOOKUP(C84,'Historical Data'!$B$107:$F$109,3,FALSE)*B84)</f>
        <v>0</v>
      </c>
      <c r="E84" s="146"/>
      <c r="G84" s="137"/>
      <c r="H84" s="137"/>
      <c r="I84" s="146"/>
    </row>
    <row r="85" spans="1:11" s="4" customFormat="1" x14ac:dyDescent="0.15">
      <c r="A85" s="136"/>
      <c r="B85" s="136"/>
      <c r="C85" s="147"/>
      <c r="D85" s="148">
        <f>IF(OR(ISBLANK(A85),ISBLANK(B85),ISBLANK(C85)),0,HLOOKUP(C85,'Historical Data'!$B$107:$F$109,3,FALSE)*B85)</f>
        <v>0</v>
      </c>
      <c r="E85" s="146"/>
      <c r="G85" s="137"/>
      <c r="H85" s="137"/>
      <c r="I85" s="146"/>
    </row>
    <row r="86" spans="1:11" s="4" customFormat="1" x14ac:dyDescent="0.15">
      <c r="A86" s="136"/>
      <c r="B86" s="136"/>
      <c r="C86" s="147"/>
      <c r="D86" s="148">
        <f>IF(OR(ISBLANK(A86),ISBLANK(B86),ISBLANK(C86)),0,HLOOKUP(C86,'Historical Data'!$B$107:$F$109,3,FALSE)*B86)</f>
        <v>0</v>
      </c>
      <c r="E86" s="146"/>
      <c r="G86" s="137"/>
      <c r="H86" s="137"/>
      <c r="I86" s="146"/>
    </row>
    <row r="87" spans="1:11" s="4" customFormat="1" x14ac:dyDescent="0.15">
      <c r="A87" s="136"/>
      <c r="B87" s="136"/>
      <c r="C87" s="147"/>
      <c r="D87" s="148">
        <f>IF(OR(ISBLANK(A87),ISBLANK(B87),ISBLANK(C87)),0,HLOOKUP(C87,'Historical Data'!$B$107:$F$109,3,FALSE)*B87)</f>
        <v>0</v>
      </c>
      <c r="E87" s="146"/>
      <c r="G87" s="137"/>
      <c r="H87" s="137"/>
      <c r="I87" s="146"/>
    </row>
    <row r="88" spans="1:11" s="144" customFormat="1" x14ac:dyDescent="0.15">
      <c r="A88" s="142" t="s">
        <v>246</v>
      </c>
      <c r="B88" s="66"/>
      <c r="C88" s="66"/>
      <c r="D88" s="143">
        <f>SUM(D68:D87)</f>
        <v>0</v>
      </c>
      <c r="E88" s="66">
        <f>SUMIF(E68:E87,B24,D68:D87)</f>
        <v>0</v>
      </c>
      <c r="F88" s="66"/>
      <c r="G88" s="66"/>
      <c r="H88" s="143">
        <f>SUM(H68:H87)</f>
        <v>0</v>
      </c>
      <c r="I88" s="66">
        <f>SUMIF(I68:I87,B24,H68:H87)</f>
        <v>0</v>
      </c>
      <c r="J88" s="135"/>
      <c r="K88" s="135"/>
    </row>
    <row r="89" spans="1:11" s="144" customFormat="1" x14ac:dyDescent="0.15">
      <c r="A89" s="77"/>
      <c r="B89" s="66"/>
      <c r="C89" s="66"/>
      <c r="D89" s="66"/>
      <c r="E89" s="66"/>
      <c r="F89" s="66"/>
    </row>
    <row r="90" spans="1:11" s="3" customFormat="1" ht="20" x14ac:dyDescent="0.2">
      <c r="A90" s="127"/>
      <c r="B90" s="149" t="s">
        <v>241</v>
      </c>
      <c r="C90" s="149" t="s">
        <v>83</v>
      </c>
    </row>
    <row r="91" spans="1:11" s="4" customFormat="1" x14ac:dyDescent="0.15">
      <c r="A91" s="80" t="s">
        <v>254</v>
      </c>
      <c r="B91" s="150" t="s">
        <v>255</v>
      </c>
      <c r="C91" s="150" t="s">
        <v>255</v>
      </c>
    </row>
    <row r="92" spans="1:11" s="4" customFormat="1" x14ac:dyDescent="0.15">
      <c r="A92" s="151"/>
      <c r="B92" s="152"/>
      <c r="C92" s="152"/>
    </row>
    <row r="93" spans="1:11" s="4" customFormat="1" x14ac:dyDescent="0.15">
      <c r="A93" s="151"/>
      <c r="B93" s="73"/>
      <c r="C93" s="73"/>
      <c r="I93" s="143"/>
    </row>
    <row r="94" spans="1:11" s="4" customFormat="1" x14ac:dyDescent="0.15">
      <c r="A94" s="151"/>
      <c r="B94" s="73"/>
      <c r="C94" s="73"/>
    </row>
    <row r="95" spans="1:11" s="4" customFormat="1" x14ac:dyDescent="0.15">
      <c r="A95" s="151"/>
      <c r="B95" s="73"/>
      <c r="C95" s="73"/>
    </row>
    <row r="96" spans="1:11" s="4" customFormat="1" x14ac:dyDescent="0.15">
      <c r="A96" s="151"/>
      <c r="B96" s="73"/>
      <c r="C96" s="73"/>
    </row>
    <row r="97" spans="1:10" s="144" customFormat="1" x14ac:dyDescent="0.15">
      <c r="A97" s="142" t="s">
        <v>246</v>
      </c>
      <c r="B97" s="143">
        <f>SUM(B92:B96)</f>
        <v>0</v>
      </c>
      <c r="C97" s="143">
        <f>SUM(C92:C96)</f>
        <v>0</v>
      </c>
      <c r="D97" s="66"/>
      <c r="E97" s="66"/>
      <c r="F97" s="66"/>
      <c r="G97" s="135"/>
    </row>
    <row r="98" spans="1:10" s="4" customFormat="1" x14ac:dyDescent="0.15">
      <c r="A98" s="80"/>
      <c r="B98" s="62"/>
      <c r="C98" s="62"/>
      <c r="H98" s="62"/>
      <c r="I98" s="62"/>
      <c r="J98" s="62"/>
    </row>
    <row r="99" spans="1:10" s="3" customFormat="1" x14ac:dyDescent="0.15">
      <c r="A99" s="2" t="s">
        <v>256</v>
      </c>
    </row>
    <row r="100" spans="1:10" s="3" customFormat="1" x14ac:dyDescent="0.15">
      <c r="B100" s="3" t="s">
        <v>257</v>
      </c>
      <c r="D100" s="153">
        <f>D88+E64+D64</f>
        <v>0</v>
      </c>
    </row>
    <row r="101" spans="1:10" s="3" customFormat="1" x14ac:dyDescent="0.15">
      <c r="B101" s="3" t="s">
        <v>258</v>
      </c>
      <c r="D101" s="154">
        <f>IF(ISERR(SUM('Historical Data'!D116:D120)/SUM('Historical Data'!B116:B120)),0,SUM('Historical Data'!D116:D120)/SUM('Historical Data'!B116:B120))</f>
        <v>0</v>
      </c>
    </row>
    <row r="102" spans="1:10" s="3" customFormat="1" x14ac:dyDescent="0.15">
      <c r="B102" s="3" t="s">
        <v>259</v>
      </c>
      <c r="D102" s="153">
        <f>CEILING(D100*D101,1)</f>
        <v>0</v>
      </c>
    </row>
    <row r="103" spans="1:10" s="3" customFormat="1" x14ac:dyDescent="0.15">
      <c r="B103" s="3" t="s">
        <v>262</v>
      </c>
      <c r="D103" s="154">
        <f>IF(ISERR(CORREL('Historical Data'!B116:B120,'Historical Data'!D116:D120)^2),0,CORREL('Historical Data'!B116:B120,'Historical Data'!D116:D120)^2)</f>
        <v>0</v>
      </c>
      <c r="E103" s="3" t="str">
        <f>IF(D103&gt;=0.75,"High",IF(D103&gt;=0.5,"Medium","Low"))</f>
        <v>Low</v>
      </c>
      <c r="F103" s="201"/>
    </row>
    <row r="104" spans="1:10" s="3" customFormat="1" x14ac:dyDescent="0.15">
      <c r="D104" s="19"/>
    </row>
    <row r="105" spans="1:10" s="3" customFormat="1" x14ac:dyDescent="0.15">
      <c r="A105" s="2" t="s">
        <v>290</v>
      </c>
      <c r="D105" s="19"/>
    </row>
    <row r="106" spans="1:10" s="3" customFormat="1" x14ac:dyDescent="0.15">
      <c r="A106" s="4"/>
      <c r="B106" s="3" t="s">
        <v>263</v>
      </c>
      <c r="D106" s="153" t="str">
        <f>'Historical Data'!B123</f>
        <v/>
      </c>
    </row>
    <row r="107" spans="1:10" s="3" customFormat="1" x14ac:dyDescent="0.15">
      <c r="B107" s="3" t="s">
        <v>264</v>
      </c>
      <c r="D107" s="154">
        <f>IF(ISERR(SUM('Historical Data'!F116:F120)/SUM('Historical Data'!D116:D120)),0,SUM('Historical Data'!F116:F120)/SUM('Historical Data'!D116:D120))</f>
        <v>0</v>
      </c>
    </row>
    <row r="108" spans="1:10" s="3" customFormat="1" x14ac:dyDescent="0.15">
      <c r="B108" s="3" t="s">
        <v>265</v>
      </c>
      <c r="D108" s="153">
        <f>CEILING(D102*D107,1)</f>
        <v>0</v>
      </c>
    </row>
    <row r="109" spans="1:10" s="3" customFormat="1" x14ac:dyDescent="0.15">
      <c r="B109" s="3" t="s">
        <v>260</v>
      </c>
      <c r="D109" s="153">
        <f>FLOOR(D102*MIN('Historical Data'!$H$116:$H$119),1)</f>
        <v>0</v>
      </c>
    </row>
    <row r="110" spans="1:10" s="3" customFormat="1" x14ac:dyDescent="0.15">
      <c r="B110" s="3" t="s">
        <v>261</v>
      </c>
      <c r="D110" s="153">
        <f>CEILING(D102*MAX('Historical Data'!$H$116:$H$119),1)</f>
        <v>0</v>
      </c>
    </row>
    <row r="111" spans="1:10" s="3" customFormat="1" x14ac:dyDescent="0.15">
      <c r="B111" s="3" t="s">
        <v>262</v>
      </c>
      <c r="D111" s="154">
        <f>IF(ISERR(CORREL('Historical Data'!F116:F120,'Historical Data'!D116:D120)^2),0,CORREL('Historical Data'!F116:F120,'Historical Data'!D116:D120)^2)</f>
        <v>0</v>
      </c>
      <c r="E111" s="3" t="str">
        <f>IF(MIN(D111,D103)&gt;=0.75,"High",IF(MIN(D111,D103)&gt;=0.5,"Medium","Low"))</f>
        <v>Low</v>
      </c>
    </row>
    <row r="112" spans="1:10" s="3" customFormat="1" x14ac:dyDescent="0.15"/>
    <row r="113" spans="1:10" s="3" customFormat="1" x14ac:dyDescent="0.15"/>
    <row r="114" spans="1:10" s="3" customFormat="1" x14ac:dyDescent="0.15">
      <c r="A114" s="2" t="s">
        <v>266</v>
      </c>
      <c r="B114" s="3" t="s">
        <v>259</v>
      </c>
      <c r="D114" s="7">
        <f>D102</f>
        <v>0</v>
      </c>
    </row>
    <row r="115" spans="1:10" s="3" customFormat="1" x14ac:dyDescent="0.15">
      <c r="B115" s="3" t="s">
        <v>265</v>
      </c>
      <c r="D115" s="155">
        <f>D108</f>
        <v>0</v>
      </c>
    </row>
    <row r="116" spans="1:10" s="3" customFormat="1" ht="83" customHeight="1" x14ac:dyDescent="0.15">
      <c r="B116" s="104" t="s">
        <v>267</v>
      </c>
      <c r="D116" s="528"/>
      <c r="E116" s="529"/>
      <c r="F116" s="529"/>
      <c r="G116" s="529"/>
      <c r="H116" s="529"/>
      <c r="I116" s="529"/>
      <c r="J116" s="530"/>
    </row>
  </sheetData>
  <sheetProtection sheet="1" objects="1" scenarios="1"/>
  <mergeCells count="5">
    <mergeCell ref="B42:E42"/>
    <mergeCell ref="G42:J42"/>
    <mergeCell ref="B66:E66"/>
    <mergeCell ref="G66:I66"/>
    <mergeCell ref="D116:J116"/>
  </mergeCells>
  <phoneticPr fontId="9" type="noConversion"/>
  <dataValidations count="2">
    <dataValidation type="list" allowBlank="1" showInputMessage="1" showErrorMessage="1" sqref="E68:E87 I68:I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tabColor theme="9"/>
    <pageSetUpPr fitToPage="1"/>
  </sheetPr>
  <dimension ref="A1:K100"/>
  <sheetViews>
    <sheetView showGridLines="0" topLeftCell="A45" zoomScaleNormal="100" workbookViewId="0">
      <selection activeCell="E53" sqref="E53"/>
    </sheetView>
  </sheetViews>
  <sheetFormatPr baseColWidth="10" defaultColWidth="6.33203125" defaultRowHeight="13" x14ac:dyDescent="0.15"/>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Assignment 2</v>
      </c>
    </row>
    <row r="2" spans="1:8" hidden="1" x14ac:dyDescent="0.15">
      <c r="A2" s="3" t="str">
        <f>Constants!A2</f>
        <v>Start date:</v>
      </c>
      <c r="B2" s="3">
        <f>Constants!B2</f>
        <v>36526</v>
      </c>
      <c r="C2" s="3" t="str">
        <f>Constants!C2</f>
        <v xml:space="preserve"> </v>
      </c>
      <c r="D2" s="3" t="str">
        <f>Constants!D2</f>
        <v>Grades:</v>
      </c>
      <c r="E2" s="3" t="str">
        <f>Constants!E2</f>
        <v>AA</v>
      </c>
      <c r="F2" s="3">
        <f>Constants!F2</f>
        <v>1</v>
      </c>
      <c r="G2" s="29"/>
      <c r="H2" s="29"/>
    </row>
    <row r="3" spans="1:8" hidden="1" x14ac:dyDescent="0.15">
      <c r="A3" s="3" t="str">
        <f>Constants!A3</f>
        <v>End date:</v>
      </c>
      <c r="B3" s="3">
        <f>Constants!B3</f>
        <v>73051</v>
      </c>
      <c r="C3" s="3" t="str">
        <f>Constants!C3</f>
        <v xml:space="preserve"> </v>
      </c>
      <c r="D3" s="3" t="str">
        <f>Constants!D3</f>
        <v xml:space="preserve"> </v>
      </c>
      <c r="E3" s="3" t="str">
        <f>Constants!E3</f>
        <v>A</v>
      </c>
      <c r="F3" s="3">
        <f>Constants!F3</f>
        <v>0.95</v>
      </c>
      <c r="G3" s="29"/>
      <c r="H3" s="29"/>
    </row>
    <row r="4" spans="1:8" hidden="1" x14ac:dyDescent="0.15">
      <c r="A4" s="3" t="str">
        <f>Constants!A4</f>
        <v>Phases:</v>
      </c>
      <c r="B4" s="3" t="str">
        <f>Constants!B4</f>
        <v>Analysis</v>
      </c>
      <c r="C4" s="3" t="str">
        <f>Constants!C4</f>
        <v xml:space="preserve"> </v>
      </c>
      <c r="D4" s="3" t="str">
        <f>Constants!D4</f>
        <v xml:space="preserve"> </v>
      </c>
      <c r="E4" s="3" t="str">
        <f>Constants!E4</f>
        <v>AB</v>
      </c>
      <c r="F4" s="3">
        <f>Constants!F4</f>
        <v>0.9</v>
      </c>
      <c r="G4" s="29"/>
      <c r="H4" s="29"/>
    </row>
    <row r="5" spans="1:8" hidden="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29"/>
      <c r="H5" s="29"/>
    </row>
    <row r="6" spans="1:8" hidden="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29"/>
      <c r="H6" s="29"/>
    </row>
    <row r="7" spans="1:8" hidden="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29"/>
      <c r="H7" s="29"/>
    </row>
    <row r="8" spans="1:8" hidden="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29"/>
      <c r="H8" s="29"/>
    </row>
    <row r="9" spans="1:8" hidden="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29"/>
      <c r="H9" s="29"/>
    </row>
    <row r="10" spans="1:8" hidden="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29"/>
      <c r="H10" s="29"/>
    </row>
    <row r="11" spans="1:8" hidden="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29"/>
      <c r="H11" s="29"/>
    </row>
    <row r="12" spans="1:8" hidden="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29"/>
      <c r="H12" s="29"/>
    </row>
    <row r="13" spans="1:8" hidden="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29"/>
      <c r="H13" s="29"/>
    </row>
    <row r="14" spans="1:8" hidden="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29"/>
      <c r="H14" s="29"/>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8"/>
      <c r="H32" s="29"/>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8"/>
      <c r="H33" s="29"/>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8"/>
      <c r="H34" s="29"/>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29"/>
    </row>
    <row r="39" spans="1:11" hidden="1" x14ac:dyDescent="0.15">
      <c r="A39" s="3" t="str">
        <f>Constants!A39</f>
        <v>upper</v>
      </c>
      <c r="B39" s="3">
        <f>Constants!B39</f>
        <v>-1.5</v>
      </c>
      <c r="C39" s="3">
        <f>Constants!C39</f>
        <v>-0.5</v>
      </c>
      <c r="D39" s="3">
        <f>Constants!D39</f>
        <v>0.5</v>
      </c>
      <c r="E39" s="3">
        <f>Constants!E39</f>
        <v>1.5</v>
      </c>
      <c r="F39" s="3">
        <f>Constants!F39</f>
        <v>99999</v>
      </c>
      <c r="G39" s="8"/>
      <c r="H39" s="29"/>
    </row>
    <row r="40" spans="1:11" hidden="1" x14ac:dyDescent="0.15">
      <c r="A40" s="3" t="str">
        <f>Constants!A40</f>
        <v>mid</v>
      </c>
      <c r="B40" s="3">
        <f>Constants!B40</f>
        <v>-2</v>
      </c>
      <c r="C40" s="3">
        <f>Constants!C40</f>
        <v>-1</v>
      </c>
      <c r="D40" s="3">
        <f>Constants!D40</f>
        <v>0</v>
      </c>
      <c r="E40" s="3">
        <f>Constants!E40</f>
        <v>1</v>
      </c>
      <c r="F40" s="3">
        <f>Constants!F40</f>
        <v>2</v>
      </c>
      <c r="G40" s="8"/>
      <c r="H40" s="29"/>
    </row>
    <row r="41" spans="1:11" hidden="1" x14ac:dyDescent="0.15">
      <c r="A41" s="3" t="str">
        <f>Constants!A41</f>
        <v>lower</v>
      </c>
      <c r="B41" s="3">
        <f>Constants!B41</f>
        <v>0</v>
      </c>
      <c r="C41" s="3">
        <f>Constants!C41</f>
        <v>-1.5</v>
      </c>
      <c r="D41" s="3">
        <f>Constants!D41</f>
        <v>-0.5</v>
      </c>
      <c r="E41" s="3">
        <f>Constants!E41</f>
        <v>0.5</v>
      </c>
      <c r="F41" s="3">
        <f>Constants!F41</f>
        <v>1.5</v>
      </c>
      <c r="G41" s="8"/>
      <c r="H41" s="29"/>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 x14ac:dyDescent="0.2">
      <c r="A45" s="507" t="s">
        <v>125</v>
      </c>
      <c r="B45" s="507"/>
      <c r="C45" s="507"/>
      <c r="D45" s="1"/>
      <c r="E45" s="1"/>
      <c r="F45" s="1"/>
      <c r="G45" s="1"/>
      <c r="H45" s="1"/>
    </row>
    <row r="46" spans="1:11" ht="73" customHeight="1" x14ac:dyDescent="0.15">
      <c r="A46" s="521" t="s">
        <v>464</v>
      </c>
      <c r="B46" s="521"/>
      <c r="C46" s="521"/>
      <c r="D46" s="521"/>
      <c r="E46" s="521"/>
      <c r="F46" s="521"/>
      <c r="G46" s="273"/>
      <c r="H46" s="273"/>
      <c r="I46" s="273"/>
      <c r="J46" s="273"/>
    </row>
    <row r="47" spans="1:11" x14ac:dyDescent="0.15">
      <c r="A47" s="2" t="s">
        <v>182</v>
      </c>
      <c r="B47" s="2"/>
      <c r="C47" s="45" t="s">
        <v>82</v>
      </c>
      <c r="D47" s="45" t="s">
        <v>83</v>
      </c>
      <c r="E47" s="45" t="s">
        <v>84</v>
      </c>
      <c r="G47" s="2"/>
      <c r="H47" s="2"/>
    </row>
    <row r="48" spans="1:11" hidden="1" x14ac:dyDescent="0.15">
      <c r="A48" s="46" t="str">
        <f>'Historical Data'!A52</f>
        <v>Base code LOC count</v>
      </c>
      <c r="B48" s="2"/>
      <c r="C48" s="47"/>
      <c r="D48" s="169"/>
      <c r="E48" s="162">
        <f>D48+'Historical Data'!E52</f>
        <v>0</v>
      </c>
      <c r="G48" s="2"/>
      <c r="H48" s="2"/>
    </row>
    <row r="49" spans="1:8" hidden="1" x14ac:dyDescent="0.15">
      <c r="A49" s="46" t="str">
        <f>'Historical Data'!A53</f>
        <v xml:space="preserve">   Lines deleted from Base</v>
      </c>
      <c r="B49" s="2"/>
      <c r="C49" s="47"/>
      <c r="D49" s="169"/>
      <c r="E49" s="162">
        <f>D49+'Historical Data'!E53</f>
        <v>0</v>
      </c>
      <c r="G49" s="2"/>
      <c r="H49" s="2"/>
    </row>
    <row r="50" spans="1:8" hidden="1" x14ac:dyDescent="0.15">
      <c r="A50" s="46" t="str">
        <f>'Historical Data'!A54</f>
        <v xml:space="preserve">   Lines modified from Base</v>
      </c>
      <c r="B50" s="2"/>
      <c r="C50" s="47"/>
      <c r="D50" s="169"/>
      <c r="E50" s="162">
        <f>D50+'Historical Data'!E54</f>
        <v>0</v>
      </c>
      <c r="G50" s="2"/>
      <c r="H50" s="2"/>
    </row>
    <row r="51" spans="1:8" hidden="1" x14ac:dyDescent="0.15">
      <c r="A51" s="46" t="str">
        <f>'Historical Data'!A55</f>
        <v xml:space="preserve">   Lines added to Base</v>
      </c>
      <c r="B51" s="2"/>
      <c r="C51" s="47"/>
      <c r="D51" s="169"/>
      <c r="E51" s="162">
        <f>D51+'Historical Data'!E55</f>
        <v>0</v>
      </c>
      <c r="G51" s="2"/>
      <c r="H51" s="2"/>
    </row>
    <row r="52" spans="1:8" hidden="1" x14ac:dyDescent="0.15">
      <c r="A52" s="46" t="str">
        <f>'Historical Data'!A56</f>
        <v>Reused lines</v>
      </c>
      <c r="B52" s="2"/>
      <c r="C52" s="47"/>
      <c r="D52" s="169"/>
      <c r="E52" s="162">
        <f>D52+'Historical Data'!E56</f>
        <v>0</v>
      </c>
      <c r="G52" s="2"/>
      <c r="H52" s="2"/>
    </row>
    <row r="53" spans="1:8" x14ac:dyDescent="0.15">
      <c r="A53" s="46" t="str">
        <f>'Historical Data'!A57</f>
        <v>New lines of production code</v>
      </c>
      <c r="B53" s="46"/>
      <c r="C53" s="47">
        <v>200</v>
      </c>
      <c r="D53" s="169">
        <v>327</v>
      </c>
      <c r="E53" s="162">
        <f>D53+'Historical Data'!E57</f>
        <v>368</v>
      </c>
      <c r="G53" s="46"/>
      <c r="H53" s="46"/>
    </row>
    <row r="54" spans="1:8" x14ac:dyDescent="0.15">
      <c r="C54" s="2"/>
      <c r="D54" s="2"/>
      <c r="E54" s="2"/>
    </row>
    <row r="55" spans="1:8" hidden="1" x14ac:dyDescent="0.15">
      <c r="A55" s="2" t="s">
        <v>294</v>
      </c>
      <c r="B55" s="2"/>
      <c r="C55" s="2" t="s">
        <v>82</v>
      </c>
      <c r="D55" s="2" t="s">
        <v>83</v>
      </c>
      <c r="E55" s="2" t="s">
        <v>84</v>
      </c>
      <c r="G55" s="2"/>
      <c r="H55" s="2"/>
    </row>
    <row r="56" spans="1:8" hidden="1" x14ac:dyDescent="0.15">
      <c r="A56" s="160" t="str">
        <f>'Historical Data'!A60</f>
        <v>Reused components</v>
      </c>
      <c r="B56" s="2"/>
      <c r="C56" s="47"/>
      <c r="D56" s="169"/>
      <c r="E56" s="162">
        <f>D56+'Historical Data'!E60</f>
        <v>0</v>
      </c>
      <c r="G56" s="2"/>
      <c r="H56" s="2"/>
    </row>
    <row r="57" spans="1:8" hidden="1" x14ac:dyDescent="0.15">
      <c r="A57" s="160" t="str">
        <f>'Historical Data'!A61</f>
        <v>Modified components</v>
      </c>
      <c r="B57" s="46"/>
      <c r="C57" s="47"/>
      <c r="D57" s="169"/>
      <c r="E57" s="162">
        <f>D57+'Historical Data'!E61</f>
        <v>0</v>
      </c>
      <c r="G57" s="46"/>
      <c r="H57" s="46"/>
    </row>
    <row r="58" spans="1:8" hidden="1" x14ac:dyDescent="0.15">
      <c r="A58" s="160" t="str">
        <f>'Historical Data'!A62</f>
        <v>New components</v>
      </c>
      <c r="B58" s="46"/>
      <c r="C58" s="47"/>
      <c r="D58" s="169"/>
      <c r="E58" s="162">
        <f>D58+'Historical Data'!E62</f>
        <v>0</v>
      </c>
      <c r="G58" s="46"/>
      <c r="H58" s="46"/>
    </row>
    <row r="59" spans="1:8" s="2" customFormat="1" hidden="1" x14ac:dyDescent="0.15">
      <c r="C59" s="163"/>
      <c r="D59" s="163"/>
      <c r="E59" s="161"/>
    </row>
    <row r="60" spans="1:8" x14ac:dyDescent="0.15">
      <c r="A60" s="2" t="s">
        <v>184</v>
      </c>
      <c r="B60" s="2"/>
      <c r="C60" s="308" t="s">
        <v>82</v>
      </c>
      <c r="D60" s="308" t="s">
        <v>83</v>
      </c>
      <c r="E60" s="43" t="s">
        <v>367</v>
      </c>
      <c r="F60" s="45" t="s">
        <v>369</v>
      </c>
      <c r="G60" s="39"/>
      <c r="H60" s="2"/>
    </row>
    <row r="61" spans="1:8" x14ac:dyDescent="0.15">
      <c r="A61" s="60" t="str">
        <f t="shared" ref="A61:A71" si="0">B4</f>
        <v>Analysis</v>
      </c>
      <c r="C61" s="164">
        <f>IF($F$1="CA01","",$C$72*'Historical Data'!F65)</f>
        <v>4.4642857142857144</v>
      </c>
      <c r="D61" s="164">
        <f>SUMIF('Time Log'!$H$63:$H$153,A61,'Time Log'!$G$63:$G$153)</f>
        <v>105.00000000000003</v>
      </c>
      <c r="E61" s="153">
        <f>D61+'Historical Data'!E65</f>
        <v>110.00000000000003</v>
      </c>
      <c r="F61" s="23">
        <f>IF($E$72=0,0,E61/$E$72)</f>
        <v>6.9182389937106931E-2</v>
      </c>
    </row>
    <row r="62" spans="1:8" x14ac:dyDescent="0.15">
      <c r="A62" s="60" t="str">
        <f t="shared" si="0"/>
        <v>Architecture</v>
      </c>
      <c r="C62" s="164">
        <f>IF($F$1="CA01","",$C$72*'Historical Data'!F66)</f>
        <v>0</v>
      </c>
      <c r="D62" s="164">
        <f>SUMIF('Time Log'!$H$63:$H$153,A62,'Time Log'!$G$63:$G$153)</f>
        <v>0</v>
      </c>
      <c r="E62" s="153">
        <f>D62+'Historical Data'!E66</f>
        <v>0</v>
      </c>
      <c r="F62" s="23">
        <f t="shared" ref="F62:F70" si="1">IF($E$72=0,0,E62/$E$72)</f>
        <v>0</v>
      </c>
    </row>
    <row r="63" spans="1:8" x14ac:dyDescent="0.15">
      <c r="A63" s="60" t="str">
        <f t="shared" si="0"/>
        <v>Project planning</v>
      </c>
      <c r="C63" s="164">
        <f>IF($F$1="CA01","",$C$72*'Historical Data'!F67)</f>
        <v>138.39285714285714</v>
      </c>
      <c r="D63" s="164">
        <f>SUMIF('Time Log'!$H$63:$H$153,A63,'Time Log'!$G$63:$G$153)</f>
        <v>15.000000000000107</v>
      </c>
      <c r="E63" s="153">
        <f>D63+'Historical Data'!E67</f>
        <v>170.00000000000011</v>
      </c>
      <c r="F63" s="23">
        <f t="shared" si="1"/>
        <v>0.10691823899371077</v>
      </c>
    </row>
    <row r="64" spans="1:8" x14ac:dyDescent="0.15">
      <c r="A64" s="60" t="str">
        <f t="shared" si="0"/>
        <v>Interation planning</v>
      </c>
      <c r="C64" s="164">
        <f>IF($F$1="CA01","",$C$72*'Historical Data'!F68)</f>
        <v>0</v>
      </c>
      <c r="D64" s="164">
        <f>SUMIF('Time Log'!$H$63:$H$153,A64,'Time Log'!$G$63:$G$153)</f>
        <v>0</v>
      </c>
      <c r="E64" s="153">
        <f>D64+'Historical Data'!E68</f>
        <v>0</v>
      </c>
      <c r="F64" s="23">
        <f t="shared" si="1"/>
        <v>0</v>
      </c>
    </row>
    <row r="65" spans="1:8" x14ac:dyDescent="0.15">
      <c r="A65" s="60" t="str">
        <f t="shared" si="0"/>
        <v>Construction</v>
      </c>
      <c r="C65" s="164">
        <f>IF($F$1="CA01","",$C$72*'Historical Data'!F69)</f>
        <v>227.67857142857142</v>
      </c>
      <c r="D65" s="164">
        <f>SUMIF('Time Log'!$H$63:$H$153,A65,'Time Log'!$G$63:$G$153)</f>
        <v>714.99999999999977</v>
      </c>
      <c r="E65" s="153">
        <f>D65+'Historical Data'!E69</f>
        <v>969.99999999999977</v>
      </c>
      <c r="F65" s="23">
        <f t="shared" si="1"/>
        <v>0.61006289308176087</v>
      </c>
    </row>
    <row r="66" spans="1:8" x14ac:dyDescent="0.15">
      <c r="A66" s="60" t="str">
        <f t="shared" si="0"/>
        <v>Refactoring</v>
      </c>
      <c r="C66" s="164">
        <f>IF($F$1="CA01","",$C$72*'Historical Data'!F70)</f>
        <v>0</v>
      </c>
      <c r="D66" s="164">
        <f>SUMIF('Time Log'!$H$63:$H$153,A66,'Time Log'!$G$63:$G$153)</f>
        <v>150.00000000000014</v>
      </c>
      <c r="E66" s="153">
        <f>D66+'Historical Data'!E70</f>
        <v>150.00000000000014</v>
      </c>
      <c r="F66" s="23">
        <f t="shared" si="1"/>
        <v>9.4339622641509524E-2</v>
      </c>
    </row>
    <row r="67" spans="1:8" x14ac:dyDescent="0.15">
      <c r="A67" s="60" t="str">
        <f t="shared" si="0"/>
        <v>Review</v>
      </c>
      <c r="C67" s="164">
        <f>IF($F$1="CA01","",$C$72*'Historical Data'!F71)</f>
        <v>0</v>
      </c>
      <c r="D67" s="164">
        <f>SUMIF('Time Log'!$H$63:$H$153,A67,'Time Log'!$G$63:$G$153)</f>
        <v>0</v>
      </c>
      <c r="E67" s="153">
        <f>D67+'Historical Data'!E71</f>
        <v>0</v>
      </c>
      <c r="F67" s="23">
        <f t="shared" si="1"/>
        <v>0</v>
      </c>
    </row>
    <row r="68" spans="1:8" x14ac:dyDescent="0.15">
      <c r="A68" s="60" t="str">
        <f t="shared" si="0"/>
        <v>Integration test</v>
      </c>
      <c r="C68" s="164">
        <f>IF($F$1="CA01","",$C$72*'Historical Data'!F72)</f>
        <v>0</v>
      </c>
      <c r="D68" s="164">
        <f>SUMIF('Time Log'!$H$63:$H$153,A68,'Time Log'!$G$63:$G$153)</f>
        <v>0</v>
      </c>
      <c r="E68" s="153">
        <f>D68+'Historical Data'!E72</f>
        <v>0</v>
      </c>
      <c r="F68" s="23">
        <f t="shared" si="1"/>
        <v>0</v>
      </c>
    </row>
    <row r="69" spans="1:8" x14ac:dyDescent="0.15">
      <c r="A69" s="60" t="str">
        <f t="shared" si="0"/>
        <v>Repatterning</v>
      </c>
      <c r="C69" s="164">
        <f>IF($F$1="CA01","",$C$72*'Historical Data'!F73)</f>
        <v>26.785714285714285</v>
      </c>
      <c r="D69" s="164">
        <f>SUMIF('Time Log'!$H$63:$H$153,A69,'Time Log'!$G$63:$G$153)</f>
        <v>0</v>
      </c>
      <c r="E69" s="153">
        <f>D69+'Historical Data'!E73</f>
        <v>30</v>
      </c>
      <c r="F69" s="23">
        <f t="shared" si="1"/>
        <v>1.8867924528301886E-2</v>
      </c>
    </row>
    <row r="70" spans="1:8" x14ac:dyDescent="0.15">
      <c r="A70" s="60" t="str">
        <f t="shared" si="0"/>
        <v>Postmortem</v>
      </c>
      <c r="C70" s="164">
        <f>IF($F$1="CA01","",$C$72*'Historical Data'!F74)</f>
        <v>71.428571428571431</v>
      </c>
      <c r="D70" s="164">
        <f>SUMIF('Time Log'!$H$63:$H$153,A70,'Time Log'!$G$63:$G$153)</f>
        <v>45</v>
      </c>
      <c r="E70" s="153">
        <f>D70+'Historical Data'!E74</f>
        <v>125</v>
      </c>
      <c r="F70" s="23">
        <f t="shared" si="1"/>
        <v>7.8616352201257858E-2</v>
      </c>
    </row>
    <row r="71" spans="1:8" x14ac:dyDescent="0.15">
      <c r="A71" s="60" t="str">
        <f t="shared" si="0"/>
        <v>Sandbox</v>
      </c>
      <c r="C71" s="164">
        <f>IF($F$1="CA01","",$C$72*'Historical Data'!F75)</f>
        <v>31.25</v>
      </c>
      <c r="D71" s="164">
        <f>SUMIF('Time Log'!$H$63:$H$153,A71,'Time Log'!$G$63:$G$153)</f>
        <v>0</v>
      </c>
      <c r="E71" s="153">
        <f>D71+'Historical Data'!E75</f>
        <v>35</v>
      </c>
      <c r="F71" s="23">
        <f>IF($E$72=0,0,E71/$E$72)</f>
        <v>2.20125786163522E-2</v>
      </c>
    </row>
    <row r="72" spans="1:8" x14ac:dyDescent="0.15">
      <c r="A72" s="3" t="s">
        <v>186</v>
      </c>
      <c r="C72" s="169">
        <v>500</v>
      </c>
      <c r="D72" s="164">
        <f>SUM(D61:D71)</f>
        <v>1030</v>
      </c>
      <c r="E72" s="153">
        <f>D72+'Historical Data'!E76</f>
        <v>1590</v>
      </c>
      <c r="F72" s="23">
        <f>IF($E$72=0,0,E72/$E$72)</f>
        <v>1</v>
      </c>
    </row>
    <row r="73" spans="1:8" x14ac:dyDescent="0.15">
      <c r="C73" s="165"/>
      <c r="D73" s="165"/>
      <c r="E73" s="19"/>
    </row>
    <row r="74" spans="1:8" x14ac:dyDescent="0.15">
      <c r="A74" s="2" t="s">
        <v>561</v>
      </c>
      <c r="B74" s="2"/>
      <c r="C74" s="202"/>
      <c r="D74" s="310" t="s">
        <v>83</v>
      </c>
      <c r="E74" s="43" t="s">
        <v>367</v>
      </c>
      <c r="F74" s="45" t="s">
        <v>369</v>
      </c>
      <c r="H74" s="2"/>
    </row>
    <row r="75" spans="1:8" x14ac:dyDescent="0.15">
      <c r="A75" s="3" t="str">
        <f>B4</f>
        <v>Analysis</v>
      </c>
      <c r="D75" s="21">
        <f>COUNTIF('Change Log'!$D$61:$D$140,A75)</f>
        <v>0</v>
      </c>
      <c r="E75" s="21">
        <f>D75+'Historical Data'!E79</f>
        <v>1</v>
      </c>
      <c r="F75" s="23">
        <f>IF(E75=0,0,E75/$E$86)</f>
        <v>2.0408163265306121E-2</v>
      </c>
    </row>
    <row r="76" spans="1:8" x14ac:dyDescent="0.15">
      <c r="A76" s="3" t="str">
        <f t="shared" ref="A76:A85" si="2">B5</f>
        <v>Architecture</v>
      </c>
      <c r="D76" s="21">
        <f>COUNTIF('Change Log'!$D$61:$D$140,A76)</f>
        <v>0</v>
      </c>
      <c r="E76" s="21">
        <f>D76+'Historical Data'!E80</f>
        <v>0</v>
      </c>
      <c r="F76" s="23">
        <f t="shared" ref="F76:F86" si="3">IF(E76=0,0,E76/$E$86)</f>
        <v>0</v>
      </c>
    </row>
    <row r="77" spans="1:8" x14ac:dyDescent="0.15">
      <c r="A77" s="3" t="str">
        <f t="shared" si="2"/>
        <v>Project planning</v>
      </c>
      <c r="D77" s="21">
        <f>COUNTIF('Change Log'!$D$61:$D$140,A77)</f>
        <v>2</v>
      </c>
      <c r="E77" s="21">
        <f>D77+'Historical Data'!E81</f>
        <v>2</v>
      </c>
      <c r="F77" s="23">
        <f t="shared" si="3"/>
        <v>4.0816326530612242E-2</v>
      </c>
      <c r="H77" s="8"/>
    </row>
    <row r="78" spans="1:8" x14ac:dyDescent="0.15">
      <c r="A78" s="3" t="str">
        <f t="shared" si="2"/>
        <v>Interation planning</v>
      </c>
      <c r="D78" s="21">
        <f>COUNTIF('Change Log'!$D$61:$D$140,A78)</f>
        <v>0</v>
      </c>
      <c r="E78" s="21">
        <f>D78+'Historical Data'!E82</f>
        <v>0</v>
      </c>
      <c r="F78" s="23">
        <f t="shared" si="3"/>
        <v>0</v>
      </c>
      <c r="H78" s="8"/>
    </row>
    <row r="79" spans="1:8" x14ac:dyDescent="0.15">
      <c r="A79" s="3" t="str">
        <f t="shared" si="2"/>
        <v>Construction</v>
      </c>
      <c r="D79" s="21">
        <f>COUNTIF('Change Log'!$D$61:$D$140,A79)</f>
        <v>26</v>
      </c>
      <c r="E79" s="21">
        <f>D79+'Historical Data'!E83</f>
        <v>32</v>
      </c>
      <c r="F79" s="23">
        <f t="shared" si="3"/>
        <v>0.65306122448979587</v>
      </c>
    </row>
    <row r="80" spans="1:8" x14ac:dyDescent="0.15">
      <c r="A80" s="3" t="str">
        <f t="shared" si="2"/>
        <v>Refactoring</v>
      </c>
      <c r="D80" s="21">
        <f>COUNTIF('Change Log'!$D$61:$D$140,A80)</f>
        <v>14</v>
      </c>
      <c r="E80" s="21">
        <f>D80+'Historical Data'!E84</f>
        <v>14</v>
      </c>
      <c r="F80" s="23">
        <f t="shared" si="3"/>
        <v>0.2857142857142857</v>
      </c>
    </row>
    <row r="81" spans="1:8" x14ac:dyDescent="0.15">
      <c r="A81" s="3" t="str">
        <f t="shared" si="2"/>
        <v>Review</v>
      </c>
      <c r="D81" s="21">
        <f>COUNTIF('Change Log'!$D$61:$D$140,A81)</f>
        <v>0</v>
      </c>
      <c r="E81" s="21">
        <f>D81+'Historical Data'!E85</f>
        <v>0</v>
      </c>
      <c r="F81" s="23">
        <f t="shared" si="3"/>
        <v>0</v>
      </c>
    </row>
    <row r="82" spans="1:8" x14ac:dyDescent="0.15">
      <c r="A82" s="3" t="str">
        <f t="shared" si="2"/>
        <v>Integration test</v>
      </c>
      <c r="D82" s="21">
        <f>COUNTIF('Change Log'!$D$61:$D$140,A82)</f>
        <v>0</v>
      </c>
      <c r="E82" s="21">
        <f>D82+'Historical Data'!E86</f>
        <v>0</v>
      </c>
      <c r="F82" s="23">
        <f t="shared" si="3"/>
        <v>0</v>
      </c>
    </row>
    <row r="83" spans="1:8" x14ac:dyDescent="0.15">
      <c r="A83" s="3" t="str">
        <f t="shared" si="2"/>
        <v>Repatterning</v>
      </c>
      <c r="D83" s="21">
        <f>COUNTIF('Change Log'!$D$61:$D$140,A83)</f>
        <v>0</v>
      </c>
      <c r="E83" s="21">
        <f>D83+'Historical Data'!E87</f>
        <v>0</v>
      </c>
      <c r="F83" s="23">
        <f t="shared" si="3"/>
        <v>0</v>
      </c>
    </row>
    <row r="84" spans="1:8" x14ac:dyDescent="0.15">
      <c r="A84" s="3" t="str">
        <f t="shared" si="2"/>
        <v>Postmortem</v>
      </c>
      <c r="D84" s="21">
        <f>COUNTIF('Change Log'!$D$61:$D$140,A84)</f>
        <v>0</v>
      </c>
      <c r="E84" s="21">
        <f>D84+'Historical Data'!E88</f>
        <v>0</v>
      </c>
      <c r="F84" s="23">
        <f t="shared" si="3"/>
        <v>0</v>
      </c>
    </row>
    <row r="85" spans="1:8" x14ac:dyDescent="0.15">
      <c r="A85" s="3" t="str">
        <f t="shared" si="2"/>
        <v>Sandbox</v>
      </c>
      <c r="D85" s="21">
        <f>COUNTIF('Change Log'!$D$61:$D$140,A85)</f>
        <v>0</v>
      </c>
      <c r="E85" s="21">
        <f>D85+'Historical Data'!E89</f>
        <v>0</v>
      </c>
      <c r="F85" s="23">
        <f t="shared" si="3"/>
        <v>0</v>
      </c>
    </row>
    <row r="86" spans="1:8" x14ac:dyDescent="0.15">
      <c r="A86" s="3" t="s">
        <v>186</v>
      </c>
      <c r="D86" s="21">
        <f>SUM(D75:D85)</f>
        <v>42</v>
      </c>
      <c r="E86" s="21">
        <f>D86+'Historical Data'!E90</f>
        <v>49</v>
      </c>
      <c r="F86" s="23">
        <f t="shared" si="3"/>
        <v>1</v>
      </c>
    </row>
    <row r="87" spans="1:8" x14ac:dyDescent="0.15">
      <c r="E87" s="21"/>
    </row>
    <row r="88" spans="1:8" x14ac:dyDescent="0.15">
      <c r="A88" s="2" t="s">
        <v>353</v>
      </c>
      <c r="B88" s="2"/>
      <c r="C88" s="202"/>
      <c r="D88" s="310" t="s">
        <v>83</v>
      </c>
      <c r="E88" s="43" t="s">
        <v>367</v>
      </c>
      <c r="F88" s="45" t="s">
        <v>369</v>
      </c>
      <c r="H88" s="2"/>
    </row>
    <row r="89" spans="1:8" x14ac:dyDescent="0.15">
      <c r="A89" s="3" t="str">
        <f>B4</f>
        <v>Analysis</v>
      </c>
      <c r="D89" s="21">
        <f>COUNTIF('Change Log'!$F$61:$F$140,A89)</f>
        <v>0</v>
      </c>
      <c r="E89" s="21">
        <f>D89+'Historical Data'!E93</f>
        <v>1</v>
      </c>
      <c r="F89" s="223">
        <f>IF(E89=0,0,E89/$E$100)</f>
        <v>2.0408163265306121E-2</v>
      </c>
    </row>
    <row r="90" spans="1:8" x14ac:dyDescent="0.15">
      <c r="A90" s="3" t="str">
        <f t="shared" ref="A90:A99" si="4">B5</f>
        <v>Architecture</v>
      </c>
      <c r="D90" s="21">
        <f>COUNTIF('Change Log'!$F$61:$F$140,A90)</f>
        <v>0</v>
      </c>
      <c r="E90" s="21">
        <f>D90+'Historical Data'!E94</f>
        <v>0</v>
      </c>
      <c r="F90" s="223">
        <f t="shared" ref="F90:F100" si="5">IF(E90=0,0,E90/$E$100)</f>
        <v>0</v>
      </c>
    </row>
    <row r="91" spans="1:8" x14ac:dyDescent="0.15">
      <c r="A91" s="3" t="str">
        <f t="shared" si="4"/>
        <v>Project planning</v>
      </c>
      <c r="D91" s="21">
        <f>COUNTIF('Change Log'!$F$61:$F$140,A91)</f>
        <v>2</v>
      </c>
      <c r="E91" s="21">
        <f>D91+'Historical Data'!E95</f>
        <v>2</v>
      </c>
      <c r="F91" s="223">
        <f t="shared" si="5"/>
        <v>4.0816326530612242E-2</v>
      </c>
    </row>
    <row r="92" spans="1:8" x14ac:dyDescent="0.15">
      <c r="A92" s="3" t="str">
        <f t="shared" si="4"/>
        <v>Interation planning</v>
      </c>
      <c r="D92" s="21">
        <f>COUNTIF('Change Log'!$F$61:$F$140,A92)</f>
        <v>0</v>
      </c>
      <c r="E92" s="21">
        <f>D92+'Historical Data'!E96</f>
        <v>0</v>
      </c>
      <c r="F92" s="223">
        <f t="shared" si="5"/>
        <v>0</v>
      </c>
    </row>
    <row r="93" spans="1:8" x14ac:dyDescent="0.15">
      <c r="A93" s="3" t="str">
        <f t="shared" si="4"/>
        <v>Construction</v>
      </c>
      <c r="D93" s="21">
        <f>COUNTIF('Change Log'!$F$61:$F$140,A93)</f>
        <v>26</v>
      </c>
      <c r="E93" s="21">
        <f>D93+'Historical Data'!E97</f>
        <v>32</v>
      </c>
      <c r="F93" s="223">
        <f t="shared" si="5"/>
        <v>0.65306122448979587</v>
      </c>
    </row>
    <row r="94" spans="1:8" x14ac:dyDescent="0.15">
      <c r="A94" s="3" t="str">
        <f t="shared" si="4"/>
        <v>Refactoring</v>
      </c>
      <c r="D94" s="21">
        <f>COUNTIF('Change Log'!$F$61:$F$140,A94)</f>
        <v>14</v>
      </c>
      <c r="E94" s="21">
        <f>D94+'Historical Data'!E98</f>
        <v>14</v>
      </c>
      <c r="F94" s="223">
        <f t="shared" si="5"/>
        <v>0.2857142857142857</v>
      </c>
    </row>
    <row r="95" spans="1:8" x14ac:dyDescent="0.15">
      <c r="A95" s="3" t="str">
        <f t="shared" si="4"/>
        <v>Review</v>
      </c>
      <c r="D95" s="21">
        <f>COUNTIF('Change Log'!$F$61:$F$140,A95)</f>
        <v>0</v>
      </c>
      <c r="E95" s="21">
        <f>D95+'Historical Data'!E99</f>
        <v>0</v>
      </c>
      <c r="F95" s="223">
        <f t="shared" si="5"/>
        <v>0</v>
      </c>
    </row>
    <row r="96" spans="1:8" x14ac:dyDescent="0.15">
      <c r="A96" s="3" t="str">
        <f t="shared" si="4"/>
        <v>Integration test</v>
      </c>
      <c r="D96" s="21">
        <f>COUNTIF('Change Log'!$F$61:$F$140,A96)</f>
        <v>0</v>
      </c>
      <c r="E96" s="21">
        <f>D96+'Historical Data'!E100</f>
        <v>0</v>
      </c>
      <c r="F96" s="223">
        <f t="shared" si="5"/>
        <v>0</v>
      </c>
    </row>
    <row r="97" spans="1:6" x14ac:dyDescent="0.15">
      <c r="A97" s="3" t="str">
        <f t="shared" si="4"/>
        <v>Repatterning</v>
      </c>
      <c r="D97" s="21">
        <f>COUNTIF('Change Log'!$F$61:$F$140,A97)</f>
        <v>0</v>
      </c>
      <c r="E97" s="21">
        <f>D97+'Historical Data'!E101</f>
        <v>0</v>
      </c>
      <c r="F97" s="223">
        <f t="shared" si="5"/>
        <v>0</v>
      </c>
    </row>
    <row r="98" spans="1:6" x14ac:dyDescent="0.15">
      <c r="A98" s="3" t="str">
        <f t="shared" si="4"/>
        <v>Postmortem</v>
      </c>
      <c r="D98" s="21">
        <f>COUNTIF('Change Log'!$F$61:$F$140,A98)</f>
        <v>0</v>
      </c>
      <c r="E98" s="21">
        <f>D98+'Historical Data'!E102</f>
        <v>0</v>
      </c>
      <c r="F98" s="223">
        <f t="shared" si="5"/>
        <v>0</v>
      </c>
    </row>
    <row r="99" spans="1:6" x14ac:dyDescent="0.15">
      <c r="A99" s="3" t="str">
        <f t="shared" si="4"/>
        <v>Sandbox</v>
      </c>
      <c r="D99" s="21">
        <f>COUNTIF('Change Log'!$F$61:$F$140,A99)</f>
        <v>0</v>
      </c>
      <c r="E99" s="21">
        <f>D99+'Historical Data'!E103</f>
        <v>0</v>
      </c>
      <c r="F99" s="223">
        <f t="shared" si="5"/>
        <v>0</v>
      </c>
    </row>
    <row r="100" spans="1:6" x14ac:dyDescent="0.15">
      <c r="A100" s="3" t="s">
        <v>186</v>
      </c>
      <c r="D100" s="21">
        <f>SUM(D89:D99)</f>
        <v>42</v>
      </c>
      <c r="E100" s="21">
        <f>D100+'Historical Data'!E104</f>
        <v>49</v>
      </c>
      <c r="F100" s="223">
        <f t="shared" si="5"/>
        <v>1</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orientation="portrait"/>
  <headerFooter alignWithMargins="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x14ac:dyDescent="0.15"/>
  <cols>
    <col min="1" max="1" width="3.6640625" style="62" customWidth="1"/>
    <col min="2" max="16384" width="7.5" style="62"/>
  </cols>
  <sheetData>
    <row r="1" spans="1:6" s="3" customFormat="1" ht="20" x14ac:dyDescent="0.2">
      <c r="A1" s="1" t="s">
        <v>329</v>
      </c>
      <c r="B1" s="1"/>
      <c r="C1" s="1"/>
      <c r="D1" s="1"/>
      <c r="E1" s="1"/>
      <c r="F1" s="1"/>
    </row>
    <row r="2" spans="1:6" s="3" customFormat="1" ht="14" hidden="1" thickBot="1" x14ac:dyDescent="0.2">
      <c r="A2" s="25"/>
      <c r="B2" s="25"/>
      <c r="C2" s="25"/>
      <c r="D2" s="25"/>
      <c r="E2" s="25"/>
      <c r="F2" s="25"/>
    </row>
    <row r="3" spans="1:6" s="3" customFormat="1" ht="20" hidden="1" x14ac:dyDescent="0.2">
      <c r="A3" s="95" t="s">
        <v>127</v>
      </c>
      <c r="B3" s="26"/>
      <c r="C3" s="26"/>
      <c r="D3" s="26"/>
      <c r="E3" s="26"/>
      <c r="F3" s="26"/>
    </row>
    <row r="4" spans="1:6" s="3" customFormat="1" hidden="1" x14ac:dyDescent="0.15">
      <c r="A4" s="26" t="s">
        <v>85</v>
      </c>
      <c r="B4" s="96">
        <v>36526</v>
      </c>
      <c r="C4" s="26"/>
      <c r="D4" s="26"/>
      <c r="E4" s="26"/>
      <c r="F4" s="26"/>
    </row>
    <row r="5" spans="1:6" s="3" customFormat="1" hidden="1" x14ac:dyDescent="0.15">
      <c r="A5" s="26" t="s">
        <v>114</v>
      </c>
      <c r="B5" s="96">
        <v>45658</v>
      </c>
      <c r="C5" s="26"/>
      <c r="D5" s="26"/>
      <c r="E5" s="26"/>
      <c r="F5" s="26"/>
    </row>
    <row r="6" spans="1:6" s="3" customFormat="1" hidden="1" x14ac:dyDescent="0.15">
      <c r="A6" s="27" t="s">
        <v>86</v>
      </c>
      <c r="B6" s="97" t="s">
        <v>136</v>
      </c>
      <c r="C6" s="26"/>
      <c r="D6" s="26"/>
      <c r="E6" s="26"/>
      <c r="F6" s="26"/>
    </row>
    <row r="7" spans="1:6" s="3" customFormat="1" hidden="1" x14ac:dyDescent="0.15">
      <c r="A7" s="26"/>
      <c r="B7" s="97" t="s">
        <v>187</v>
      </c>
      <c r="C7" s="26"/>
      <c r="D7" s="26"/>
      <c r="E7" s="97"/>
      <c r="F7" s="26"/>
    </row>
    <row r="8" spans="1:6" s="3" customFormat="1" hidden="1" x14ac:dyDescent="0.15">
      <c r="A8" s="26"/>
      <c r="B8" s="97" t="s">
        <v>188</v>
      </c>
      <c r="C8" s="26"/>
      <c r="D8" s="26"/>
      <c r="E8" s="97"/>
      <c r="F8" s="26"/>
    </row>
    <row r="9" spans="1:6" s="3" customFormat="1" hidden="1" x14ac:dyDescent="0.15">
      <c r="A9" s="26"/>
      <c r="B9" s="97" t="s">
        <v>189</v>
      </c>
      <c r="C9" s="26"/>
      <c r="D9" s="26"/>
      <c r="E9" s="26"/>
      <c r="F9" s="26"/>
    </row>
    <row r="10" spans="1:6" s="3" customFormat="1" hidden="1" x14ac:dyDescent="0.15">
      <c r="A10" s="26"/>
      <c r="B10" s="97" t="s">
        <v>190</v>
      </c>
      <c r="C10" s="26"/>
      <c r="D10" s="26"/>
      <c r="E10" s="26"/>
      <c r="F10" s="26"/>
    </row>
    <row r="11" spans="1:6" s="3" customFormat="1" hidden="1" x14ac:dyDescent="0.15">
      <c r="A11" s="26"/>
      <c r="B11" s="97" t="s">
        <v>191</v>
      </c>
      <c r="C11" s="26"/>
      <c r="D11" s="26"/>
      <c r="E11" s="26"/>
      <c r="F11" s="26"/>
    </row>
    <row r="12" spans="1:6" s="3" customFormat="1" hidden="1" x14ac:dyDescent="0.15">
      <c r="A12" s="26"/>
      <c r="B12" s="97" t="s">
        <v>192</v>
      </c>
      <c r="C12" s="26"/>
      <c r="D12" s="26"/>
      <c r="E12" s="26"/>
      <c r="F12" s="26"/>
    </row>
    <row r="13" spans="1:6" s="3" customFormat="1" hidden="1" x14ac:dyDescent="0.15">
      <c r="A13" s="26"/>
      <c r="B13" s="97" t="s">
        <v>185</v>
      </c>
      <c r="C13" s="26"/>
      <c r="D13" s="26"/>
      <c r="E13" s="26"/>
      <c r="F13" s="26"/>
    </row>
    <row r="14" spans="1:6" s="3" customFormat="1" hidden="1" x14ac:dyDescent="0.15">
      <c r="A14" s="26"/>
      <c r="B14" s="26" t="s">
        <v>91</v>
      </c>
      <c r="C14" s="26"/>
      <c r="D14" s="26"/>
      <c r="E14" s="26"/>
      <c r="F14" s="26"/>
    </row>
    <row r="15" spans="1:6" s="3" customFormat="1" hidden="1" x14ac:dyDescent="0.15">
      <c r="A15" s="26"/>
      <c r="B15" s="26" t="s">
        <v>193</v>
      </c>
      <c r="C15" s="26"/>
      <c r="D15" s="26"/>
      <c r="E15" s="26"/>
      <c r="F15" s="26"/>
    </row>
    <row r="16" spans="1:6" s="3" customFormat="1" hidden="1" x14ac:dyDescent="0.15">
      <c r="A16" s="26" t="s">
        <v>90</v>
      </c>
      <c r="B16" s="26" t="s">
        <v>194</v>
      </c>
      <c r="C16" s="26"/>
      <c r="D16" s="26"/>
      <c r="E16" s="26"/>
      <c r="F16" s="26"/>
    </row>
    <row r="17" spans="1:6" s="3" customFormat="1" hidden="1" x14ac:dyDescent="0.15">
      <c r="A17" s="26"/>
      <c r="B17" s="26" t="s">
        <v>195</v>
      </c>
      <c r="C17" s="26"/>
      <c r="D17" s="26"/>
      <c r="E17" s="26"/>
      <c r="F17" s="26"/>
    </row>
    <row r="18" spans="1:6" s="3" customFormat="1" hidden="1" x14ac:dyDescent="0.15">
      <c r="A18" s="26"/>
      <c r="B18" s="26" t="s">
        <v>196</v>
      </c>
      <c r="C18" s="26"/>
      <c r="D18" s="26"/>
      <c r="E18" s="26"/>
      <c r="F18" s="26"/>
    </row>
    <row r="19" spans="1:6" s="3" customFormat="1" hidden="1" x14ac:dyDescent="0.15">
      <c r="A19" s="26"/>
      <c r="B19" s="26" t="s">
        <v>197</v>
      </c>
      <c r="C19" s="26"/>
      <c r="D19" s="26"/>
      <c r="E19" s="26"/>
      <c r="F19" s="26"/>
    </row>
    <row r="20" spans="1:6" s="3" customFormat="1" hidden="1" x14ac:dyDescent="0.15">
      <c r="A20" s="26"/>
      <c r="B20" s="26" t="s">
        <v>92</v>
      </c>
      <c r="C20" s="26"/>
      <c r="D20" s="26"/>
      <c r="E20" s="26"/>
      <c r="F20" s="26"/>
    </row>
    <row r="21" spans="1:6" s="3" customFormat="1" hidden="1" x14ac:dyDescent="0.15">
      <c r="A21" s="26"/>
      <c r="B21" s="26" t="s">
        <v>198</v>
      </c>
      <c r="C21" s="26"/>
      <c r="D21" s="26"/>
      <c r="E21" s="26"/>
      <c r="F21" s="26"/>
    </row>
    <row r="22" spans="1:6" s="3" customFormat="1" hidden="1" x14ac:dyDescent="0.15">
      <c r="A22" s="26"/>
      <c r="B22" s="26" t="s">
        <v>199</v>
      </c>
      <c r="C22" s="26"/>
      <c r="D22" s="26"/>
      <c r="E22" s="26"/>
      <c r="F22" s="26"/>
    </row>
    <row r="23" spans="1:6" s="3" customFormat="1" hidden="1" x14ac:dyDescent="0.15">
      <c r="A23" s="26"/>
      <c r="B23" s="26" t="s">
        <v>200</v>
      </c>
      <c r="C23" s="26"/>
      <c r="D23" s="26"/>
      <c r="E23" s="26"/>
      <c r="F23" s="26"/>
    </row>
    <row r="24" spans="1:6" s="3" customFormat="1" hidden="1" x14ac:dyDescent="0.15">
      <c r="A24" s="26" t="s">
        <v>52</v>
      </c>
      <c r="B24" s="26" t="s">
        <v>53</v>
      </c>
      <c r="C24" s="26"/>
      <c r="D24" s="26"/>
      <c r="E24" s="26"/>
      <c r="F24" s="26"/>
    </row>
    <row r="25" spans="1:6" s="19" customFormat="1" hidden="1" x14ac:dyDescent="0.15">
      <c r="A25" s="26"/>
      <c r="B25" s="27" t="s">
        <v>54</v>
      </c>
      <c r="C25" s="27"/>
      <c r="D25" s="27"/>
      <c r="E25" s="27"/>
      <c r="F25" s="27"/>
    </row>
    <row r="26" spans="1:6" s="3" customFormat="1" hidden="1" x14ac:dyDescent="0.15">
      <c r="A26" s="27" t="s">
        <v>55</v>
      </c>
      <c r="B26" s="27" t="s">
        <v>56</v>
      </c>
      <c r="C26" s="27"/>
      <c r="D26" s="27"/>
      <c r="E26" s="27"/>
      <c r="F26" s="27"/>
    </row>
    <row r="27" spans="1:6" s="3" customFormat="1" hidden="1" x14ac:dyDescent="0.15">
      <c r="A27" s="27"/>
      <c r="B27" s="27" t="s">
        <v>92</v>
      </c>
      <c r="C27" s="27"/>
      <c r="D27" s="27"/>
      <c r="E27" s="27"/>
      <c r="F27" s="27"/>
    </row>
    <row r="28" spans="1:6" s="3" customFormat="1" hidden="1" x14ac:dyDescent="0.15">
      <c r="A28" s="27"/>
      <c r="B28" s="27" t="s">
        <v>58</v>
      </c>
      <c r="C28" s="27"/>
      <c r="D28" s="27"/>
      <c r="E28" s="27"/>
      <c r="F28" s="27"/>
    </row>
    <row r="29" spans="1:6" s="3" customFormat="1" hidden="1" x14ac:dyDescent="0.15">
      <c r="A29" s="27"/>
      <c r="B29" s="27" t="s">
        <v>57</v>
      </c>
      <c r="C29" s="27"/>
      <c r="D29" s="27"/>
      <c r="E29" s="27"/>
      <c r="F29" s="27"/>
    </row>
    <row r="30" spans="1:6" s="3" customFormat="1" hidden="1" x14ac:dyDescent="0.15">
      <c r="A30" s="27"/>
      <c r="B30" s="27"/>
      <c r="C30" s="27"/>
      <c r="D30" s="27"/>
      <c r="E30" s="27"/>
      <c r="F30" s="27"/>
    </row>
    <row r="31" spans="1:6" s="3" customFormat="1" hidden="1" x14ac:dyDescent="0.15">
      <c r="A31" s="27"/>
      <c r="B31" s="27"/>
      <c r="C31" s="27"/>
      <c r="D31" s="27" t="s">
        <v>218</v>
      </c>
      <c r="E31" s="27" t="s">
        <v>158</v>
      </c>
      <c r="F31" s="27"/>
    </row>
    <row r="32" spans="1:6" s="3" customFormat="1" hidden="1" x14ac:dyDescent="0.15">
      <c r="A32" s="27" t="s">
        <v>59</v>
      </c>
      <c r="B32" s="27" t="s">
        <v>60</v>
      </c>
      <c r="C32" s="27"/>
      <c r="D32" s="27"/>
      <c r="E32" s="27" t="s">
        <v>112</v>
      </c>
      <c r="F32" s="27"/>
    </row>
    <row r="33" spans="1:13" s="3" customFormat="1" hidden="1" x14ac:dyDescent="0.15">
      <c r="A33" s="27"/>
      <c r="B33" s="27" t="s">
        <v>61</v>
      </c>
      <c r="C33" s="27"/>
      <c r="D33" s="27"/>
      <c r="E33" s="27" t="s">
        <v>44</v>
      </c>
      <c r="F33" s="27"/>
    </row>
    <row r="34" spans="1:13" s="3" customFormat="1" hidden="1" x14ac:dyDescent="0.15">
      <c r="A34" s="27"/>
      <c r="B34" s="27" t="s">
        <v>62</v>
      </c>
      <c r="C34" s="27"/>
      <c r="D34" s="27"/>
      <c r="E34" s="27" t="s">
        <v>46</v>
      </c>
      <c r="F34" s="27"/>
    </row>
    <row r="35" spans="1:13" s="3" customFormat="1" hidden="1" x14ac:dyDescent="0.15">
      <c r="A35" s="27"/>
      <c r="B35" s="27" t="s">
        <v>63</v>
      </c>
      <c r="C35" s="27"/>
      <c r="D35" s="27"/>
      <c r="E35" s="27"/>
      <c r="F35" s="27"/>
    </row>
    <row r="36" spans="1:13" s="3" customFormat="1" hidden="1" x14ac:dyDescent="0.15">
      <c r="A36" s="27"/>
      <c r="B36" s="27" t="s">
        <v>64</v>
      </c>
      <c r="C36" s="27"/>
      <c r="D36" s="27"/>
      <c r="E36" s="27"/>
      <c r="F36" s="27"/>
    </row>
    <row r="37" spans="1:13" s="3" customFormat="1" hidden="1" x14ac:dyDescent="0.15">
      <c r="A37" s="27" t="s">
        <v>171</v>
      </c>
      <c r="B37" s="27" t="s">
        <v>172</v>
      </c>
      <c r="C37" s="27"/>
      <c r="D37" s="27"/>
      <c r="E37" s="27"/>
      <c r="F37" s="27"/>
    </row>
    <row r="38" spans="1:13" s="3" customFormat="1" hidden="1" x14ac:dyDescent="0.15">
      <c r="A38" s="27"/>
      <c r="B38" s="27" t="s">
        <v>173</v>
      </c>
      <c r="C38" s="27"/>
      <c r="D38" s="27"/>
      <c r="E38" s="27"/>
      <c r="F38" s="27"/>
    </row>
    <row r="39" spans="1:13" s="3" customFormat="1" hidden="1" x14ac:dyDescent="0.15">
      <c r="A39" s="27"/>
      <c r="B39" s="27" t="s">
        <v>174</v>
      </c>
      <c r="C39" s="27"/>
      <c r="D39" s="27"/>
      <c r="E39" s="27"/>
      <c r="F39" s="27"/>
    </row>
    <row r="40" spans="1:13" s="3" customFormat="1" hidden="1" x14ac:dyDescent="0.15">
      <c r="A40" s="27"/>
      <c r="B40" s="27"/>
      <c r="C40" s="27"/>
      <c r="D40" s="27"/>
      <c r="E40" s="27"/>
      <c r="F40" s="27"/>
    </row>
    <row r="41" spans="1:13" s="3" customFormat="1" ht="14" hidden="1" thickBot="1" x14ac:dyDescent="0.2">
      <c r="A41" s="25"/>
      <c r="B41" s="25"/>
      <c r="C41" s="25"/>
      <c r="D41" s="25"/>
      <c r="E41" s="25"/>
      <c r="F41" s="25"/>
    </row>
    <row r="42" spans="1:13" s="29" customFormat="1" x14ac:dyDescent="0.15">
      <c r="A42" s="8"/>
      <c r="B42" s="8"/>
      <c r="C42" s="8"/>
      <c r="D42" s="8"/>
      <c r="E42" s="8"/>
      <c r="F42" s="8"/>
    </row>
    <row r="43" spans="1:13" s="175" customFormat="1" ht="20" x14ac:dyDescent="0.2">
      <c r="A43" s="1" t="s">
        <v>314</v>
      </c>
      <c r="B43" s="1"/>
      <c r="C43" s="1"/>
      <c r="D43" s="165"/>
      <c r="E43" s="165"/>
      <c r="F43" s="165"/>
    </row>
    <row r="44" spans="1:13" s="175" customFormat="1" ht="14" thickBot="1" x14ac:dyDescent="0.2">
      <c r="B44" s="165" t="s">
        <v>315</v>
      </c>
      <c r="C44" s="183" t="s">
        <v>316</v>
      </c>
      <c r="D44" s="183" t="s">
        <v>317</v>
      </c>
      <c r="E44" s="183" t="s">
        <v>318</v>
      </c>
      <c r="F44" s="183" t="s">
        <v>319</v>
      </c>
      <c r="G44" s="183" t="s">
        <v>320</v>
      </c>
      <c r="H44" s="184" t="s">
        <v>321</v>
      </c>
      <c r="I44" s="184" t="s">
        <v>322</v>
      </c>
      <c r="J44" s="184" t="s">
        <v>323</v>
      </c>
      <c r="K44" s="184" t="s">
        <v>324</v>
      </c>
      <c r="L44" s="184" t="s">
        <v>325</v>
      </c>
    </row>
    <row r="45" spans="1:13" s="175" customFormat="1" ht="15" customHeight="1" x14ac:dyDescent="0.15">
      <c r="A45" s="531" t="s">
        <v>268</v>
      </c>
      <c r="B45" s="185" t="str">
        <f>IF(ISBLANK(Estimation!A44),"",Estimation!A44)</f>
        <v/>
      </c>
      <c r="C45" s="246"/>
      <c r="D45" s="186"/>
      <c r="E45" s="186"/>
      <c r="F45" s="186"/>
      <c r="G45" s="186"/>
      <c r="H45" s="186"/>
      <c r="I45" s="186"/>
      <c r="J45" s="186"/>
      <c r="K45" s="186"/>
      <c r="L45" s="187"/>
      <c r="M45" s="175">
        <f>SUM(C45:L45)</f>
        <v>0</v>
      </c>
    </row>
    <row r="46" spans="1:13" s="175" customFormat="1" ht="15" customHeight="1" x14ac:dyDescent="0.15">
      <c r="A46" s="531"/>
      <c r="B46" s="188" t="str">
        <f>IF(ISBLANK(Estimation!A45),"",Estimation!A45)</f>
        <v/>
      </c>
      <c r="C46" s="247"/>
      <c r="D46" s="189"/>
      <c r="E46" s="189"/>
      <c r="F46" s="189"/>
      <c r="G46" s="189"/>
      <c r="H46" s="189"/>
      <c r="I46" s="189"/>
      <c r="J46" s="189"/>
      <c r="K46" s="189"/>
      <c r="L46" s="190"/>
      <c r="M46" s="175">
        <f t="shared" ref="M46:M75" si="0">SUM(C46:L46)</f>
        <v>0</v>
      </c>
    </row>
    <row r="47" spans="1:13" s="175" customFormat="1" ht="15" customHeight="1" x14ac:dyDescent="0.15">
      <c r="A47" s="531"/>
      <c r="B47" s="188" t="str">
        <f>IF(ISBLANK(Estimation!A46),"",Estimation!A46)</f>
        <v/>
      </c>
      <c r="C47" s="247"/>
      <c r="D47" s="189"/>
      <c r="E47" s="189"/>
      <c r="F47" s="189"/>
      <c r="G47" s="189"/>
      <c r="H47" s="189"/>
      <c r="I47" s="189"/>
      <c r="J47" s="189"/>
      <c r="K47" s="189"/>
      <c r="L47" s="190"/>
      <c r="M47" s="175">
        <f t="shared" si="0"/>
        <v>0</v>
      </c>
    </row>
    <row r="48" spans="1:13" s="175" customFormat="1" ht="15" customHeight="1" x14ac:dyDescent="0.15">
      <c r="A48" s="531"/>
      <c r="B48" s="188" t="str">
        <f>IF(ISBLANK(Estimation!A47),"",Estimation!A47)</f>
        <v/>
      </c>
      <c r="C48" s="247"/>
      <c r="D48" s="189"/>
      <c r="E48" s="189"/>
      <c r="F48" s="189"/>
      <c r="G48" s="189"/>
      <c r="H48" s="189"/>
      <c r="I48" s="189"/>
      <c r="J48" s="189"/>
      <c r="K48" s="189"/>
      <c r="L48" s="190"/>
      <c r="M48" s="175">
        <f t="shared" si="0"/>
        <v>0</v>
      </c>
    </row>
    <row r="49" spans="1:15" s="175" customFormat="1" ht="15" customHeight="1" x14ac:dyDescent="0.15">
      <c r="A49" s="531"/>
      <c r="B49" s="188" t="str">
        <f>IF(ISBLANK(Estimation!A48),"",Estimation!A48)</f>
        <v/>
      </c>
      <c r="C49" s="247"/>
      <c r="D49" s="189"/>
      <c r="E49" s="189"/>
      <c r="F49" s="189"/>
      <c r="G49" s="189"/>
      <c r="H49" s="189"/>
      <c r="I49" s="189"/>
      <c r="J49" s="189"/>
      <c r="K49" s="189"/>
      <c r="L49" s="190"/>
      <c r="M49" s="175">
        <f t="shared" si="0"/>
        <v>0</v>
      </c>
    </row>
    <row r="50" spans="1:15" s="175" customFormat="1" ht="15" customHeight="1" x14ac:dyDescent="0.15">
      <c r="A50" s="531"/>
      <c r="B50" s="188" t="str">
        <f>IF(ISBLANK(Estimation!A49),"",Estimation!A49)</f>
        <v/>
      </c>
      <c r="C50" s="247"/>
      <c r="D50" s="189"/>
      <c r="E50" s="189"/>
      <c r="F50" s="189"/>
      <c r="G50" s="189"/>
      <c r="H50" s="189"/>
      <c r="I50" s="189"/>
      <c r="J50" s="189"/>
      <c r="K50" s="189"/>
      <c r="L50" s="190"/>
      <c r="M50" s="175">
        <f t="shared" si="0"/>
        <v>0</v>
      </c>
    </row>
    <row r="51" spans="1:15" s="175" customFormat="1" ht="15" customHeight="1" x14ac:dyDescent="0.15">
      <c r="A51" s="531"/>
      <c r="B51" s="188" t="str">
        <f>IF(ISBLANK(Estimation!A50),"",Estimation!A50)</f>
        <v/>
      </c>
      <c r="C51" s="247"/>
      <c r="D51" s="189"/>
      <c r="E51" s="189"/>
      <c r="F51" s="189"/>
      <c r="G51" s="189"/>
      <c r="H51" s="189"/>
      <c r="I51" s="189"/>
      <c r="J51" s="189"/>
      <c r="K51" s="189"/>
      <c r="L51" s="190"/>
      <c r="M51" s="175">
        <f t="shared" si="0"/>
        <v>0</v>
      </c>
    </row>
    <row r="52" spans="1:15" s="175" customFormat="1" ht="15" customHeight="1" x14ac:dyDescent="0.15">
      <c r="A52" s="531"/>
      <c r="B52" s="188" t="str">
        <f>IF(ISBLANK(Estimation!A51),"",Estimation!A51)</f>
        <v/>
      </c>
      <c r="C52" s="247"/>
      <c r="D52" s="189"/>
      <c r="E52" s="189"/>
      <c r="F52" s="189"/>
      <c r="G52" s="189"/>
      <c r="H52" s="189"/>
      <c r="I52" s="189"/>
      <c r="J52" s="189"/>
      <c r="K52" s="189"/>
      <c r="L52" s="190"/>
      <c r="M52" s="175">
        <f t="shared" si="0"/>
        <v>0</v>
      </c>
    </row>
    <row r="53" spans="1:15" s="175" customFormat="1" ht="15" customHeight="1" x14ac:dyDescent="0.15">
      <c r="A53" s="531"/>
      <c r="B53" s="188" t="str">
        <f>IF(ISBLANK(Estimation!A52),"",Estimation!A52)</f>
        <v/>
      </c>
      <c r="C53" s="247"/>
      <c r="D53" s="189"/>
      <c r="E53" s="189"/>
      <c r="F53" s="189"/>
      <c r="G53" s="189"/>
      <c r="H53" s="189"/>
      <c r="I53" s="189"/>
      <c r="J53" s="189"/>
      <c r="K53" s="189"/>
      <c r="L53" s="190"/>
      <c r="M53" s="175">
        <f t="shared" si="0"/>
        <v>0</v>
      </c>
    </row>
    <row r="54" spans="1:15" s="175" customFormat="1" ht="15" customHeight="1" thickBot="1" x14ac:dyDescent="0.2">
      <c r="A54" s="531"/>
      <c r="B54" s="191" t="str">
        <f>IF(ISBLANK(Estimation!A53),"",Estimation!A53)</f>
        <v/>
      </c>
      <c r="C54" s="248"/>
      <c r="D54" s="192"/>
      <c r="E54" s="192"/>
      <c r="F54" s="192"/>
      <c r="G54" s="192"/>
      <c r="H54" s="192"/>
      <c r="I54" s="192"/>
      <c r="J54" s="192"/>
      <c r="K54" s="192"/>
      <c r="L54" s="193"/>
      <c r="M54" s="175">
        <f t="shared" si="0"/>
        <v>0</v>
      </c>
    </row>
    <row r="55" spans="1:15" s="175" customFormat="1" ht="14" thickBot="1" x14ac:dyDescent="0.2">
      <c r="A55" s="194"/>
      <c r="B55" s="195"/>
      <c r="C55" s="176"/>
      <c r="D55" s="176"/>
      <c r="E55" s="176"/>
      <c r="F55" s="176"/>
      <c r="G55" s="176"/>
      <c r="H55" s="176"/>
      <c r="I55" s="176"/>
      <c r="J55" s="176"/>
      <c r="K55" s="176"/>
      <c r="L55" s="176"/>
      <c r="N55" s="29"/>
      <c r="O55" s="29"/>
    </row>
    <row r="56" spans="1:15" s="175" customFormat="1" ht="15" customHeight="1" x14ac:dyDescent="0.15">
      <c r="A56" s="531" t="s">
        <v>269</v>
      </c>
      <c r="B56" s="185" t="str">
        <f>IF(ISBLANK(Estimation!A68),"",Estimation!A68)</f>
        <v/>
      </c>
      <c r="C56" s="186"/>
      <c r="D56" s="186"/>
      <c r="E56" s="186"/>
      <c r="F56" s="186"/>
      <c r="G56" s="186"/>
      <c r="H56" s="186"/>
      <c r="I56" s="186"/>
      <c r="J56" s="186"/>
      <c r="K56" s="186"/>
      <c r="L56" s="187"/>
      <c r="M56" s="175">
        <f t="shared" si="0"/>
        <v>0</v>
      </c>
    </row>
    <row r="57" spans="1:15" s="175" customFormat="1" ht="15" customHeight="1" x14ac:dyDescent="0.15">
      <c r="A57" s="531"/>
      <c r="B57" s="188" t="str">
        <f>IF(ISBLANK(Estimation!A69),"",Estimation!A69)</f>
        <v/>
      </c>
      <c r="C57" s="189"/>
      <c r="D57" s="189"/>
      <c r="E57" s="189"/>
      <c r="F57" s="189"/>
      <c r="G57" s="189"/>
      <c r="H57" s="189"/>
      <c r="I57" s="189"/>
      <c r="J57" s="189"/>
      <c r="K57" s="189"/>
      <c r="L57" s="190"/>
      <c r="M57" s="175">
        <f t="shared" si="0"/>
        <v>0</v>
      </c>
    </row>
    <row r="58" spans="1:15" s="175" customFormat="1" ht="15" customHeight="1" x14ac:dyDescent="0.15">
      <c r="A58" s="531"/>
      <c r="B58" s="188" t="str">
        <f>IF(ISBLANK(Estimation!A70),"",Estimation!A70)</f>
        <v/>
      </c>
      <c r="C58" s="189"/>
      <c r="D58" s="189"/>
      <c r="E58" s="189"/>
      <c r="F58" s="189"/>
      <c r="G58" s="189"/>
      <c r="H58" s="189"/>
      <c r="I58" s="189"/>
      <c r="J58" s="189"/>
      <c r="K58" s="189"/>
      <c r="L58" s="190"/>
      <c r="M58" s="175">
        <f t="shared" si="0"/>
        <v>0</v>
      </c>
    </row>
    <row r="59" spans="1:15" s="175" customFormat="1" ht="15" customHeight="1" x14ac:dyDescent="0.15">
      <c r="A59" s="531"/>
      <c r="B59" s="188" t="str">
        <f>IF(ISBLANK(Estimation!A71),"",Estimation!A71)</f>
        <v/>
      </c>
      <c r="C59" s="189"/>
      <c r="D59" s="189"/>
      <c r="E59" s="189"/>
      <c r="F59" s="189"/>
      <c r="G59" s="189"/>
      <c r="H59" s="189"/>
      <c r="I59" s="189"/>
      <c r="J59" s="189"/>
      <c r="K59" s="189"/>
      <c r="L59" s="190"/>
      <c r="M59" s="175">
        <f t="shared" si="0"/>
        <v>0</v>
      </c>
    </row>
    <row r="60" spans="1:15" s="175" customFormat="1" ht="15" customHeight="1" x14ac:dyDescent="0.15">
      <c r="A60" s="531"/>
      <c r="B60" s="188" t="str">
        <f>IF(ISBLANK(Estimation!A72),"",Estimation!A72)</f>
        <v/>
      </c>
      <c r="C60" s="189"/>
      <c r="D60" s="189"/>
      <c r="E60" s="189"/>
      <c r="F60" s="189"/>
      <c r="G60" s="189"/>
      <c r="H60" s="189"/>
      <c r="I60" s="189"/>
      <c r="J60" s="189"/>
      <c r="K60" s="189"/>
      <c r="L60" s="190"/>
      <c r="M60" s="175">
        <f t="shared" si="0"/>
        <v>0</v>
      </c>
    </row>
    <row r="61" spans="1:15" s="175" customFormat="1" ht="15" customHeight="1" x14ac:dyDescent="0.15">
      <c r="A61" s="531"/>
      <c r="B61" s="188" t="str">
        <f>IF(ISBLANK(Estimation!A73),"",Estimation!A73)</f>
        <v/>
      </c>
      <c r="C61" s="189"/>
      <c r="D61" s="189"/>
      <c r="E61" s="189"/>
      <c r="F61" s="189"/>
      <c r="G61" s="189"/>
      <c r="H61" s="189"/>
      <c r="I61" s="189"/>
      <c r="J61" s="189"/>
      <c r="K61" s="189"/>
      <c r="L61" s="190"/>
      <c r="M61" s="175">
        <f t="shared" si="0"/>
        <v>0</v>
      </c>
    </row>
    <row r="62" spans="1:15" s="175" customFormat="1" ht="15" customHeight="1" x14ac:dyDescent="0.15">
      <c r="A62" s="531"/>
      <c r="B62" s="188" t="str">
        <f>IF(ISBLANK(Estimation!A74),"",Estimation!A74)</f>
        <v/>
      </c>
      <c r="C62" s="189"/>
      <c r="D62" s="189"/>
      <c r="E62" s="189"/>
      <c r="F62" s="189"/>
      <c r="G62" s="189"/>
      <c r="H62" s="189"/>
      <c r="I62" s="189"/>
      <c r="J62" s="189"/>
      <c r="K62" s="189"/>
      <c r="L62" s="190"/>
      <c r="M62" s="175">
        <f t="shared" si="0"/>
        <v>0</v>
      </c>
    </row>
    <row r="63" spans="1:15" s="175" customFormat="1" ht="15" customHeight="1" x14ac:dyDescent="0.15">
      <c r="A63" s="531"/>
      <c r="B63" s="188" t="str">
        <f>IF(ISBLANK(Estimation!A75),"",Estimation!A75)</f>
        <v/>
      </c>
      <c r="C63" s="189"/>
      <c r="D63" s="189"/>
      <c r="E63" s="189"/>
      <c r="F63" s="189"/>
      <c r="G63" s="189"/>
      <c r="H63" s="189"/>
      <c r="I63" s="189"/>
      <c r="J63" s="189"/>
      <c r="K63" s="189"/>
      <c r="L63" s="190"/>
      <c r="M63" s="175">
        <f t="shared" si="0"/>
        <v>0</v>
      </c>
    </row>
    <row r="64" spans="1:15" s="175" customFormat="1" ht="15" customHeight="1" x14ac:dyDescent="0.15">
      <c r="A64" s="531"/>
      <c r="B64" s="188" t="str">
        <f>IF(ISBLANK(Estimation!A76),"",Estimation!A76)</f>
        <v/>
      </c>
      <c r="C64" s="189"/>
      <c r="D64" s="189"/>
      <c r="E64" s="189"/>
      <c r="F64" s="189"/>
      <c r="G64" s="189"/>
      <c r="H64" s="189"/>
      <c r="I64" s="189"/>
      <c r="J64" s="189"/>
      <c r="K64" s="189"/>
      <c r="L64" s="190"/>
      <c r="M64" s="175">
        <f t="shared" si="0"/>
        <v>0</v>
      </c>
    </row>
    <row r="65" spans="1:13" s="175" customFormat="1" ht="15" customHeight="1" x14ac:dyDescent="0.15">
      <c r="A65" s="531"/>
      <c r="B65" s="188" t="str">
        <f>IF(ISBLANK(Estimation!A77),"",Estimation!A77)</f>
        <v/>
      </c>
      <c r="C65" s="189"/>
      <c r="D65" s="189"/>
      <c r="E65" s="189"/>
      <c r="F65" s="189"/>
      <c r="G65" s="189"/>
      <c r="H65" s="189"/>
      <c r="I65" s="189"/>
      <c r="J65" s="189"/>
      <c r="K65" s="189"/>
      <c r="L65" s="190"/>
      <c r="M65" s="175">
        <f t="shared" si="0"/>
        <v>0</v>
      </c>
    </row>
    <row r="66" spans="1:13" s="175" customFormat="1" ht="15" customHeight="1" x14ac:dyDescent="0.15">
      <c r="A66" s="531"/>
      <c r="B66" s="188" t="str">
        <f>IF(ISBLANK(Estimation!A78),"",Estimation!A78)</f>
        <v/>
      </c>
      <c r="C66" s="189"/>
      <c r="D66" s="189"/>
      <c r="E66" s="189"/>
      <c r="F66" s="189"/>
      <c r="G66" s="189"/>
      <c r="H66" s="189"/>
      <c r="I66" s="189"/>
      <c r="J66" s="189"/>
      <c r="K66" s="189"/>
      <c r="L66" s="190"/>
      <c r="M66" s="175">
        <f t="shared" si="0"/>
        <v>0</v>
      </c>
    </row>
    <row r="67" spans="1:13" s="175" customFormat="1" ht="15" customHeight="1" x14ac:dyDescent="0.15">
      <c r="A67" s="531"/>
      <c r="B67" s="188" t="str">
        <f>IF(ISBLANK(Estimation!A79),"",Estimation!A79)</f>
        <v/>
      </c>
      <c r="C67" s="189"/>
      <c r="D67" s="189"/>
      <c r="E67" s="189"/>
      <c r="F67" s="189"/>
      <c r="G67" s="189"/>
      <c r="H67" s="189"/>
      <c r="I67" s="189"/>
      <c r="J67" s="189"/>
      <c r="K67" s="189"/>
      <c r="L67" s="190"/>
      <c r="M67" s="175">
        <f t="shared" si="0"/>
        <v>0</v>
      </c>
    </row>
    <row r="68" spans="1:13" s="175" customFormat="1" ht="15" customHeight="1" x14ac:dyDescent="0.15">
      <c r="A68" s="531"/>
      <c r="B68" s="188" t="str">
        <f>IF(ISBLANK(Estimation!A80),"",Estimation!A80)</f>
        <v/>
      </c>
      <c r="C68" s="189"/>
      <c r="D68" s="189"/>
      <c r="E68" s="189"/>
      <c r="F68" s="189"/>
      <c r="G68" s="189"/>
      <c r="H68" s="189"/>
      <c r="I68" s="189"/>
      <c r="J68" s="189"/>
      <c r="K68" s="189"/>
      <c r="L68" s="190"/>
      <c r="M68" s="175">
        <f t="shared" si="0"/>
        <v>0</v>
      </c>
    </row>
    <row r="69" spans="1:13" s="175" customFormat="1" ht="15" customHeight="1" x14ac:dyDescent="0.15">
      <c r="A69" s="531"/>
      <c r="B69" s="188" t="str">
        <f>IF(ISBLANK(Estimation!A81),"",Estimation!A81)</f>
        <v/>
      </c>
      <c r="C69" s="189"/>
      <c r="D69" s="189"/>
      <c r="E69" s="189"/>
      <c r="F69" s="189"/>
      <c r="G69" s="189"/>
      <c r="H69" s="189"/>
      <c r="I69" s="189"/>
      <c r="J69" s="189"/>
      <c r="K69" s="189"/>
      <c r="L69" s="190"/>
      <c r="M69" s="175">
        <f t="shared" si="0"/>
        <v>0</v>
      </c>
    </row>
    <row r="70" spans="1:13" s="175" customFormat="1" ht="15" customHeight="1" x14ac:dyDescent="0.15">
      <c r="A70" s="531"/>
      <c r="B70" s="188" t="str">
        <f>IF(ISBLANK(Estimation!A82),"",Estimation!A82)</f>
        <v/>
      </c>
      <c r="C70" s="189"/>
      <c r="D70" s="189"/>
      <c r="E70" s="189"/>
      <c r="F70" s="189"/>
      <c r="G70" s="189"/>
      <c r="H70" s="189"/>
      <c r="I70" s="189"/>
      <c r="J70" s="189"/>
      <c r="K70" s="189"/>
      <c r="L70" s="190"/>
      <c r="M70" s="175">
        <f t="shared" si="0"/>
        <v>0</v>
      </c>
    </row>
    <row r="71" spans="1:13" s="175" customFormat="1" ht="15" customHeight="1" x14ac:dyDescent="0.15">
      <c r="A71" s="531"/>
      <c r="B71" s="188" t="str">
        <f>IF(ISBLANK(Estimation!A83),"",Estimation!A83)</f>
        <v/>
      </c>
      <c r="C71" s="189"/>
      <c r="D71" s="189"/>
      <c r="E71" s="189"/>
      <c r="F71" s="189"/>
      <c r="G71" s="189"/>
      <c r="H71" s="189"/>
      <c r="I71" s="189"/>
      <c r="J71" s="189"/>
      <c r="K71" s="189"/>
      <c r="L71" s="190"/>
      <c r="M71" s="175">
        <f t="shared" si="0"/>
        <v>0</v>
      </c>
    </row>
    <row r="72" spans="1:13" s="175" customFormat="1" ht="15" customHeight="1" x14ac:dyDescent="0.15">
      <c r="A72" s="531"/>
      <c r="B72" s="188" t="str">
        <f>IF(ISBLANK(Estimation!A84),"",Estimation!A84)</f>
        <v/>
      </c>
      <c r="C72" s="189"/>
      <c r="D72" s="189"/>
      <c r="E72" s="189"/>
      <c r="F72" s="189"/>
      <c r="G72" s="189"/>
      <c r="H72" s="189"/>
      <c r="I72" s="189"/>
      <c r="J72" s="189"/>
      <c r="K72" s="189"/>
      <c r="L72" s="190"/>
      <c r="M72" s="175">
        <f t="shared" si="0"/>
        <v>0</v>
      </c>
    </row>
    <row r="73" spans="1:13" s="175" customFormat="1" ht="15" customHeight="1" x14ac:dyDescent="0.15">
      <c r="A73" s="531"/>
      <c r="B73" s="188" t="str">
        <f>IF(ISBLANK(Estimation!A85),"",Estimation!A85)</f>
        <v/>
      </c>
      <c r="C73" s="189"/>
      <c r="D73" s="189"/>
      <c r="E73" s="189"/>
      <c r="F73" s="189"/>
      <c r="G73" s="189"/>
      <c r="H73" s="189"/>
      <c r="I73" s="189"/>
      <c r="J73" s="189"/>
      <c r="K73" s="189"/>
      <c r="L73" s="190"/>
      <c r="M73" s="175">
        <f t="shared" si="0"/>
        <v>0</v>
      </c>
    </row>
    <row r="74" spans="1:13" s="175" customFormat="1" ht="15" customHeight="1" x14ac:dyDescent="0.15">
      <c r="A74" s="531"/>
      <c r="B74" s="188" t="str">
        <f>IF(ISBLANK(Estimation!A86),"",Estimation!A86)</f>
        <v/>
      </c>
      <c r="C74" s="189"/>
      <c r="D74" s="189"/>
      <c r="E74" s="189"/>
      <c r="F74" s="189"/>
      <c r="G74" s="189"/>
      <c r="H74" s="189"/>
      <c r="I74" s="189"/>
      <c r="J74" s="189"/>
      <c r="K74" s="189"/>
      <c r="L74" s="190"/>
      <c r="M74" s="175">
        <f t="shared" si="0"/>
        <v>0</v>
      </c>
    </row>
    <row r="75" spans="1:13" s="175" customFormat="1" ht="15" customHeight="1" thickBot="1" x14ac:dyDescent="0.2">
      <c r="A75" s="531"/>
      <c r="B75" s="191" t="str">
        <f>IF(ISBLANK(Estimation!A87),"",Estimation!A87)</f>
        <v/>
      </c>
      <c r="C75" s="192"/>
      <c r="D75" s="192"/>
      <c r="E75" s="192"/>
      <c r="F75" s="192"/>
      <c r="G75" s="192"/>
      <c r="H75" s="192"/>
      <c r="I75" s="192"/>
      <c r="J75" s="192"/>
      <c r="K75" s="192"/>
      <c r="L75" s="193"/>
      <c r="M75" s="175">
        <f t="shared" si="0"/>
        <v>0</v>
      </c>
    </row>
    <row r="76" spans="1:13" s="175" customFormat="1" x14ac:dyDescent="0.15">
      <c r="B76" s="196" t="s">
        <v>326</v>
      </c>
      <c r="C76" s="164">
        <f>SUM(C45:C75)</f>
        <v>0</v>
      </c>
      <c r="D76" s="164">
        <f t="shared" ref="D76:L76" si="1">SUM(D45:D75)</f>
        <v>0</v>
      </c>
      <c r="E76" s="164">
        <f t="shared" si="1"/>
        <v>0</v>
      </c>
      <c r="F76" s="164">
        <f t="shared" si="1"/>
        <v>0</v>
      </c>
      <c r="G76" s="164">
        <f t="shared" si="1"/>
        <v>0</v>
      </c>
      <c r="H76" s="164">
        <f t="shared" si="1"/>
        <v>0</v>
      </c>
      <c r="I76" s="164">
        <f t="shared" si="1"/>
        <v>0</v>
      </c>
      <c r="J76" s="164">
        <f t="shared" si="1"/>
        <v>0</v>
      </c>
      <c r="K76" s="164">
        <f t="shared" si="1"/>
        <v>0</v>
      </c>
      <c r="L76" s="164">
        <f t="shared" si="1"/>
        <v>0</v>
      </c>
      <c r="M76" s="197">
        <f>SUM(C76:L76)</f>
        <v>0</v>
      </c>
    </row>
    <row r="77" spans="1:13" s="19" customFormat="1" x14ac:dyDescent="0.15">
      <c r="B77" s="198" t="s">
        <v>327</v>
      </c>
      <c r="C77" s="72">
        <f>IF(SUM($C76:$L76)=0,,(C76/SUM($C76:$L76)*Estimation!$D$115))</f>
        <v>0</v>
      </c>
      <c r="D77" s="72">
        <f>IF(SUM($C76:$L76)=0,,(D76/SUM($C76:$L76)*Estimation!$D$115))</f>
        <v>0</v>
      </c>
      <c r="E77" s="72">
        <f>IF(SUM($C76:$L76)=0,,(E76/SUM($C76:$L76)*Estimation!$D$115))</f>
        <v>0</v>
      </c>
      <c r="F77" s="72">
        <f>IF(SUM($C76:$L76)=0,,(F76/SUM($C76:$L76)*Estimation!$D$115))</f>
        <v>0</v>
      </c>
      <c r="G77" s="72">
        <f>IF(SUM($C76:$L76)=0,,(G76/SUM($C76:$L76)*Estimation!$D$115))</f>
        <v>0</v>
      </c>
      <c r="H77" s="72">
        <f>IF(SUM($C76:$L76)=0,,(H76/SUM($C76:$L76)*Estimation!$D$115))</f>
        <v>0</v>
      </c>
      <c r="I77" s="72">
        <f>IF(SUM($C76:$L76)=0,,(I76/SUM($C76:$L76)*Estimation!$D$115))</f>
        <v>0</v>
      </c>
      <c r="J77" s="72">
        <f>IF(SUM($C76:$L76)=0,,(J76/SUM($C76:$L76)*Estimation!$D$115))</f>
        <v>0</v>
      </c>
      <c r="K77" s="72">
        <f>IF(SUM($C76:$L76)=0,,(K76/SUM($C76:$L76)*Estimation!$D$115))</f>
        <v>0</v>
      </c>
      <c r="L77" s="72">
        <f>IF(SUM($C76:$L76)=0,,(L76/SUM($C76:$L76)*Estimation!$D$115))</f>
        <v>0</v>
      </c>
      <c r="M77" s="153">
        <f>SUM(C77:L77)</f>
        <v>0</v>
      </c>
    </row>
    <row r="79" spans="1:13" s="175" customFormat="1" ht="21" thickBot="1" x14ac:dyDescent="0.25">
      <c r="A79" s="1" t="s">
        <v>328</v>
      </c>
      <c r="B79" s="165"/>
      <c r="C79" s="165"/>
      <c r="D79" s="165"/>
      <c r="E79" s="165"/>
      <c r="F79" s="165"/>
    </row>
    <row r="80" spans="1:13" s="98" customFormat="1" ht="70" x14ac:dyDescent="0.15">
      <c r="B80" s="111" t="s">
        <v>223</v>
      </c>
      <c r="C80" s="111" t="s">
        <v>227</v>
      </c>
      <c r="D80" s="112" t="s">
        <v>226</v>
      </c>
      <c r="E80" s="112" t="s">
        <v>224</v>
      </c>
      <c r="F80" s="112" t="s">
        <v>225</v>
      </c>
      <c r="G80" s="113" t="s">
        <v>219</v>
      </c>
    </row>
    <row r="81" spans="1:7" x14ac:dyDescent="0.15">
      <c r="B81" s="99">
        <v>1</v>
      </c>
      <c r="C81" s="100"/>
      <c r="D81" s="74">
        <f>C81</f>
        <v>0</v>
      </c>
      <c r="E81" s="73"/>
      <c r="F81" s="116">
        <f>E81</f>
        <v>0</v>
      </c>
      <c r="G81" s="114"/>
    </row>
    <row r="82" spans="1:7" x14ac:dyDescent="0.15">
      <c r="B82" s="99">
        <v>2</v>
      </c>
      <c r="C82" s="100"/>
      <c r="D82" s="74">
        <f t="shared" ref="D82:D90" si="2">C82+D81</f>
        <v>0</v>
      </c>
      <c r="E82" s="73"/>
      <c r="F82" s="116">
        <f t="shared" ref="F82:F90" si="3">E82+F81</f>
        <v>0</v>
      </c>
      <c r="G82" s="114"/>
    </row>
    <row r="83" spans="1:7" x14ac:dyDescent="0.15">
      <c r="B83" s="99">
        <v>3</v>
      </c>
      <c r="C83" s="100"/>
      <c r="D83" s="74">
        <f t="shared" si="2"/>
        <v>0</v>
      </c>
      <c r="E83" s="73"/>
      <c r="F83" s="116">
        <f t="shared" si="3"/>
        <v>0</v>
      </c>
      <c r="G83" s="114"/>
    </row>
    <row r="84" spans="1:7" x14ac:dyDescent="0.15">
      <c r="B84" s="99">
        <v>4</v>
      </c>
      <c r="C84" s="100"/>
      <c r="D84" s="74">
        <f t="shared" si="2"/>
        <v>0</v>
      </c>
      <c r="E84" s="73"/>
      <c r="F84" s="116">
        <f t="shared" si="3"/>
        <v>0</v>
      </c>
      <c r="G84" s="114"/>
    </row>
    <row r="85" spans="1:7" x14ac:dyDescent="0.15">
      <c r="B85" s="99">
        <v>5</v>
      </c>
      <c r="C85" s="100"/>
      <c r="D85" s="74">
        <f t="shared" si="2"/>
        <v>0</v>
      </c>
      <c r="E85" s="73"/>
      <c r="F85" s="116">
        <f t="shared" si="3"/>
        <v>0</v>
      </c>
      <c r="G85" s="114"/>
    </row>
    <row r="86" spans="1:7" x14ac:dyDescent="0.15">
      <c r="B86" s="99">
        <v>6</v>
      </c>
      <c r="C86" s="100"/>
      <c r="D86" s="74">
        <f t="shared" si="2"/>
        <v>0</v>
      </c>
      <c r="E86" s="73"/>
      <c r="F86" s="116">
        <f t="shared" si="3"/>
        <v>0</v>
      </c>
      <c r="G86" s="114"/>
    </row>
    <row r="87" spans="1:7" x14ac:dyDescent="0.15">
      <c r="B87" s="99">
        <v>7</v>
      </c>
      <c r="C87" s="100"/>
      <c r="D87" s="74">
        <f t="shared" si="2"/>
        <v>0</v>
      </c>
      <c r="E87" s="73"/>
      <c r="F87" s="116">
        <f t="shared" si="3"/>
        <v>0</v>
      </c>
      <c r="G87" s="114"/>
    </row>
    <row r="88" spans="1:7" x14ac:dyDescent="0.15">
      <c r="B88" s="99">
        <v>8</v>
      </c>
      <c r="C88" s="100"/>
      <c r="D88" s="74">
        <f t="shared" si="2"/>
        <v>0</v>
      </c>
      <c r="E88" s="73"/>
      <c r="F88" s="116">
        <f t="shared" si="3"/>
        <v>0</v>
      </c>
      <c r="G88" s="114"/>
    </row>
    <row r="89" spans="1:7" x14ac:dyDescent="0.15">
      <c r="B89" s="99">
        <v>9</v>
      </c>
      <c r="C89" s="100"/>
      <c r="D89" s="74">
        <f t="shared" si="2"/>
        <v>0</v>
      </c>
      <c r="E89" s="73"/>
      <c r="F89" s="116">
        <f t="shared" si="3"/>
        <v>0</v>
      </c>
      <c r="G89" s="114"/>
    </row>
    <row r="90" spans="1:7" ht="14" thickBot="1" x14ac:dyDescent="0.2">
      <c r="B90" s="101">
        <v>10</v>
      </c>
      <c r="C90" s="102"/>
      <c r="D90" s="103">
        <f t="shared" si="2"/>
        <v>0</v>
      </c>
      <c r="E90" s="118"/>
      <c r="F90" s="117">
        <f t="shared" si="3"/>
        <v>0</v>
      </c>
      <c r="G90" s="115"/>
    </row>
    <row r="91" spans="1:7" s="19" customFormat="1" x14ac:dyDescent="0.15">
      <c r="B91" s="119"/>
    </row>
    <row r="92" spans="1:7" s="19" customFormat="1" ht="21" thickBot="1" x14ac:dyDescent="0.25">
      <c r="A92" s="76" t="s">
        <v>228</v>
      </c>
      <c r="B92" s="76"/>
      <c r="C92" s="76"/>
      <c r="D92" s="76"/>
      <c r="E92" s="76"/>
      <c r="F92" s="76"/>
    </row>
    <row r="93" spans="1:7" s="105" customFormat="1" ht="42" customHeight="1" x14ac:dyDescent="0.15">
      <c r="B93" s="111" t="s">
        <v>220</v>
      </c>
      <c r="C93" s="120" t="s">
        <v>147</v>
      </c>
      <c r="D93" s="111" t="s">
        <v>221</v>
      </c>
      <c r="E93" s="112" t="s">
        <v>222</v>
      </c>
      <c r="F93" s="112" t="s">
        <v>224</v>
      </c>
      <c r="G93" s="113" t="s">
        <v>225</v>
      </c>
    </row>
    <row r="94" spans="1:7" s="104" customFormat="1" x14ac:dyDescent="0.15">
      <c r="B94" s="121">
        <v>1</v>
      </c>
      <c r="C94" s="107" t="s">
        <v>418</v>
      </c>
      <c r="D94" s="108"/>
      <c r="E94" s="106">
        <f>D94</f>
        <v>0</v>
      </c>
      <c r="F94" s="122"/>
      <c r="G94" s="123">
        <f>F94</f>
        <v>0</v>
      </c>
    </row>
    <row r="95" spans="1:7" s="104" customFormat="1" x14ac:dyDescent="0.15">
      <c r="B95" s="121">
        <v>2</v>
      </c>
      <c r="C95" s="107" t="s">
        <v>395</v>
      </c>
      <c r="D95" s="108"/>
      <c r="E95" s="106">
        <f t="shared" ref="E95:E135" si="4">D95+E94</f>
        <v>0</v>
      </c>
      <c r="F95" s="122"/>
      <c r="G95" s="123">
        <f t="shared" ref="G95:G135" si="5">F95+G94</f>
        <v>0</v>
      </c>
    </row>
    <row r="96" spans="1:7" s="104" customFormat="1" x14ac:dyDescent="0.15">
      <c r="B96" s="121">
        <v>3</v>
      </c>
      <c r="C96" s="107" t="s">
        <v>396</v>
      </c>
      <c r="D96" s="108"/>
      <c r="E96" s="106">
        <f t="shared" si="4"/>
        <v>0</v>
      </c>
      <c r="F96" s="122"/>
      <c r="G96" s="123">
        <f t="shared" si="5"/>
        <v>0</v>
      </c>
    </row>
    <row r="97" spans="2:7" s="104" customFormat="1" x14ac:dyDescent="0.15">
      <c r="B97" s="121">
        <v>4</v>
      </c>
      <c r="C97" s="107" t="s">
        <v>397</v>
      </c>
      <c r="D97" s="108"/>
      <c r="E97" s="106">
        <f t="shared" si="4"/>
        <v>0</v>
      </c>
      <c r="F97" s="122"/>
      <c r="G97" s="123">
        <f t="shared" si="5"/>
        <v>0</v>
      </c>
    </row>
    <row r="98" spans="2:7" s="104" customFormat="1" x14ac:dyDescent="0.15">
      <c r="B98" s="121">
        <v>5</v>
      </c>
      <c r="C98" s="107" t="s">
        <v>398</v>
      </c>
      <c r="D98" s="108"/>
      <c r="E98" s="106">
        <f t="shared" si="4"/>
        <v>0</v>
      </c>
      <c r="F98" s="122"/>
      <c r="G98" s="123">
        <f t="shared" si="5"/>
        <v>0</v>
      </c>
    </row>
    <row r="99" spans="2:7" s="104" customFormat="1" x14ac:dyDescent="0.15">
      <c r="B99" s="121">
        <v>6</v>
      </c>
      <c r="C99" s="107" t="s">
        <v>399</v>
      </c>
      <c r="D99" s="108"/>
      <c r="E99" s="106">
        <f t="shared" si="4"/>
        <v>0</v>
      </c>
      <c r="F99" s="122"/>
      <c r="G99" s="123">
        <f t="shared" si="5"/>
        <v>0</v>
      </c>
    </row>
    <row r="100" spans="2:7" s="104" customFormat="1" x14ac:dyDescent="0.15">
      <c r="B100" s="121">
        <v>7</v>
      </c>
      <c r="C100" s="107" t="s">
        <v>400</v>
      </c>
      <c r="D100" s="108"/>
      <c r="E100" s="106">
        <f t="shared" si="4"/>
        <v>0</v>
      </c>
      <c r="F100" s="122"/>
      <c r="G100" s="123">
        <f t="shared" si="5"/>
        <v>0</v>
      </c>
    </row>
    <row r="101" spans="2:7" s="104" customFormat="1" x14ac:dyDescent="0.15">
      <c r="B101" s="121">
        <v>8</v>
      </c>
      <c r="C101" s="107" t="s">
        <v>401</v>
      </c>
      <c r="D101" s="108"/>
      <c r="E101" s="106">
        <f t="shared" si="4"/>
        <v>0</v>
      </c>
      <c r="F101" s="122"/>
      <c r="G101" s="123">
        <f t="shared" si="5"/>
        <v>0</v>
      </c>
    </row>
    <row r="102" spans="2:7" s="104" customFormat="1" x14ac:dyDescent="0.15">
      <c r="B102" s="121">
        <v>9</v>
      </c>
      <c r="C102" s="107" t="s">
        <v>402</v>
      </c>
      <c r="D102" s="108"/>
      <c r="E102" s="106">
        <f t="shared" si="4"/>
        <v>0</v>
      </c>
      <c r="F102" s="122"/>
      <c r="G102" s="123">
        <f t="shared" si="5"/>
        <v>0</v>
      </c>
    </row>
    <row r="103" spans="2:7" s="104" customFormat="1" x14ac:dyDescent="0.15">
      <c r="B103" s="121">
        <v>10</v>
      </c>
      <c r="C103" s="107" t="s">
        <v>403</v>
      </c>
      <c r="D103" s="108"/>
      <c r="E103" s="106">
        <f t="shared" si="4"/>
        <v>0</v>
      </c>
      <c r="F103" s="122"/>
      <c r="G103" s="123">
        <f t="shared" si="5"/>
        <v>0</v>
      </c>
    </row>
    <row r="104" spans="2:7" s="104" customFormat="1" x14ac:dyDescent="0.15">
      <c r="B104" s="121">
        <v>11</v>
      </c>
      <c r="C104" s="107" t="s">
        <v>404</v>
      </c>
      <c r="D104" s="108"/>
      <c r="E104" s="106">
        <f t="shared" si="4"/>
        <v>0</v>
      </c>
      <c r="F104" s="122"/>
      <c r="G104" s="123">
        <f t="shared" si="5"/>
        <v>0</v>
      </c>
    </row>
    <row r="105" spans="2:7" s="104" customFormat="1" x14ac:dyDescent="0.15">
      <c r="B105" s="121">
        <v>12</v>
      </c>
      <c r="C105" s="107" t="s">
        <v>405</v>
      </c>
      <c r="D105" s="108"/>
      <c r="E105" s="106">
        <f t="shared" si="4"/>
        <v>0</v>
      </c>
      <c r="F105" s="122"/>
      <c r="G105" s="123">
        <f t="shared" si="5"/>
        <v>0</v>
      </c>
    </row>
    <row r="106" spans="2:7" s="104" customFormat="1" x14ac:dyDescent="0.15">
      <c r="B106" s="121">
        <v>13</v>
      </c>
      <c r="C106" s="107" t="s">
        <v>406</v>
      </c>
      <c r="D106" s="108"/>
      <c r="E106" s="106">
        <f t="shared" si="4"/>
        <v>0</v>
      </c>
      <c r="F106" s="122"/>
      <c r="G106" s="123">
        <f t="shared" si="5"/>
        <v>0</v>
      </c>
    </row>
    <row r="107" spans="2:7" s="104" customFormat="1" x14ac:dyDescent="0.15">
      <c r="B107" s="121">
        <v>14</v>
      </c>
      <c r="C107" s="107" t="s">
        <v>407</v>
      </c>
      <c r="D107" s="108"/>
      <c r="E107" s="106">
        <f t="shared" si="4"/>
        <v>0</v>
      </c>
      <c r="F107" s="122"/>
      <c r="G107" s="123">
        <f t="shared" si="5"/>
        <v>0</v>
      </c>
    </row>
    <row r="108" spans="2:7" s="104" customFormat="1" x14ac:dyDescent="0.15">
      <c r="B108" s="121">
        <v>15</v>
      </c>
      <c r="C108" s="107" t="s">
        <v>408</v>
      </c>
      <c r="D108" s="108"/>
      <c r="E108" s="106">
        <f t="shared" si="4"/>
        <v>0</v>
      </c>
      <c r="F108" s="122"/>
      <c r="G108" s="123">
        <f t="shared" si="5"/>
        <v>0</v>
      </c>
    </row>
    <row r="109" spans="2:7" s="104" customFormat="1" x14ac:dyDescent="0.15">
      <c r="B109" s="121">
        <v>16</v>
      </c>
      <c r="C109" s="107" t="s">
        <v>409</v>
      </c>
      <c r="D109" s="108"/>
      <c r="E109" s="106">
        <f t="shared" si="4"/>
        <v>0</v>
      </c>
      <c r="F109" s="122"/>
      <c r="G109" s="123">
        <f t="shared" si="5"/>
        <v>0</v>
      </c>
    </row>
    <row r="110" spans="2:7" s="104" customFormat="1" x14ac:dyDescent="0.15">
      <c r="B110" s="121">
        <v>17</v>
      </c>
      <c r="C110" s="107" t="s">
        <v>410</v>
      </c>
      <c r="D110" s="108"/>
      <c r="E110" s="106">
        <f t="shared" si="4"/>
        <v>0</v>
      </c>
      <c r="F110" s="122"/>
      <c r="G110" s="123">
        <f t="shared" si="5"/>
        <v>0</v>
      </c>
    </row>
    <row r="111" spans="2:7" s="104" customFormat="1" x14ac:dyDescent="0.15">
      <c r="B111" s="121">
        <v>18</v>
      </c>
      <c r="C111" s="107" t="s">
        <v>411</v>
      </c>
      <c r="D111" s="108"/>
      <c r="E111" s="106">
        <f t="shared" si="4"/>
        <v>0</v>
      </c>
      <c r="F111" s="122"/>
      <c r="G111" s="123">
        <f t="shared" si="5"/>
        <v>0</v>
      </c>
    </row>
    <row r="112" spans="2:7" s="104" customFormat="1" x14ac:dyDescent="0.15">
      <c r="B112" s="121">
        <v>19</v>
      </c>
      <c r="C112" s="107" t="s">
        <v>412</v>
      </c>
      <c r="D112" s="108"/>
      <c r="E112" s="106">
        <f t="shared" si="4"/>
        <v>0</v>
      </c>
      <c r="F112" s="122"/>
      <c r="G112" s="123">
        <f t="shared" si="5"/>
        <v>0</v>
      </c>
    </row>
    <row r="113" spans="2:7" s="104" customFormat="1" x14ac:dyDescent="0.15">
      <c r="B113" s="121">
        <v>20</v>
      </c>
      <c r="C113" s="107" t="s">
        <v>413</v>
      </c>
      <c r="D113" s="108"/>
      <c r="E113" s="106">
        <f t="shared" si="4"/>
        <v>0</v>
      </c>
      <c r="F113" s="122"/>
      <c r="G113" s="123">
        <f t="shared" si="5"/>
        <v>0</v>
      </c>
    </row>
    <row r="114" spans="2:7" s="104" customFormat="1" x14ac:dyDescent="0.15">
      <c r="B114" s="121">
        <v>21</v>
      </c>
      <c r="C114" s="107" t="s">
        <v>414</v>
      </c>
      <c r="D114" s="108"/>
      <c r="E114" s="106">
        <f t="shared" si="4"/>
        <v>0</v>
      </c>
      <c r="F114" s="122"/>
      <c r="G114" s="123">
        <f t="shared" si="5"/>
        <v>0</v>
      </c>
    </row>
    <row r="115" spans="2:7" s="104" customFormat="1" x14ac:dyDescent="0.15">
      <c r="B115" s="121">
        <v>22</v>
      </c>
      <c r="C115" s="107" t="s">
        <v>415</v>
      </c>
      <c r="D115" s="108"/>
      <c r="E115" s="106">
        <f t="shared" si="4"/>
        <v>0</v>
      </c>
      <c r="F115" s="122"/>
      <c r="G115" s="123">
        <f t="shared" si="5"/>
        <v>0</v>
      </c>
    </row>
    <row r="116" spans="2:7" s="104" customFormat="1" x14ac:dyDescent="0.15">
      <c r="B116" s="121">
        <v>23</v>
      </c>
      <c r="C116" s="107" t="s">
        <v>416</v>
      </c>
      <c r="D116" s="108"/>
      <c r="E116" s="106">
        <f t="shared" si="4"/>
        <v>0</v>
      </c>
      <c r="F116" s="122"/>
      <c r="G116" s="123">
        <f t="shared" si="5"/>
        <v>0</v>
      </c>
    </row>
    <row r="117" spans="2:7" s="104" customFormat="1" x14ac:dyDescent="0.15">
      <c r="B117" s="121">
        <v>24</v>
      </c>
      <c r="C117" s="107" t="s">
        <v>417</v>
      </c>
      <c r="D117" s="108"/>
      <c r="E117" s="106">
        <f t="shared" si="4"/>
        <v>0</v>
      </c>
      <c r="F117" s="122"/>
      <c r="G117" s="123">
        <f t="shared" si="5"/>
        <v>0</v>
      </c>
    </row>
    <row r="118" spans="2:7" s="104" customFormat="1" x14ac:dyDescent="0.15">
      <c r="B118" s="121">
        <v>25</v>
      </c>
      <c r="C118" s="107" t="s">
        <v>377</v>
      </c>
      <c r="D118" s="108"/>
      <c r="E118" s="106">
        <f t="shared" si="4"/>
        <v>0</v>
      </c>
      <c r="F118" s="122"/>
      <c r="G118" s="123">
        <f t="shared" si="5"/>
        <v>0</v>
      </c>
    </row>
    <row r="119" spans="2:7" s="104" customFormat="1" x14ac:dyDescent="0.15">
      <c r="B119" s="121">
        <v>26</v>
      </c>
      <c r="C119" s="107" t="s">
        <v>378</v>
      </c>
      <c r="D119" s="108"/>
      <c r="E119" s="106">
        <f t="shared" si="4"/>
        <v>0</v>
      </c>
      <c r="F119" s="122"/>
      <c r="G119" s="123">
        <f t="shared" si="5"/>
        <v>0</v>
      </c>
    </row>
    <row r="120" spans="2:7" s="104" customFormat="1" x14ac:dyDescent="0.15">
      <c r="B120" s="121">
        <v>27</v>
      </c>
      <c r="C120" s="107" t="s">
        <v>379</v>
      </c>
      <c r="D120" s="108"/>
      <c r="E120" s="106">
        <f t="shared" si="4"/>
        <v>0</v>
      </c>
      <c r="F120" s="122"/>
      <c r="G120" s="123">
        <f t="shared" si="5"/>
        <v>0</v>
      </c>
    </row>
    <row r="121" spans="2:7" s="104" customFormat="1" x14ac:dyDescent="0.15">
      <c r="B121" s="121">
        <v>28</v>
      </c>
      <c r="C121" s="107" t="s">
        <v>380</v>
      </c>
      <c r="D121" s="108"/>
      <c r="E121" s="106">
        <f t="shared" si="4"/>
        <v>0</v>
      </c>
      <c r="F121" s="122"/>
      <c r="G121" s="123">
        <f t="shared" si="5"/>
        <v>0</v>
      </c>
    </row>
    <row r="122" spans="2:7" s="104" customFormat="1" x14ac:dyDescent="0.15">
      <c r="B122" s="121">
        <v>29</v>
      </c>
      <c r="C122" s="107" t="s">
        <v>381</v>
      </c>
      <c r="D122" s="108"/>
      <c r="E122" s="106">
        <f t="shared" si="4"/>
        <v>0</v>
      </c>
      <c r="F122" s="122"/>
      <c r="G122" s="123">
        <f t="shared" si="5"/>
        <v>0</v>
      </c>
    </row>
    <row r="123" spans="2:7" s="104" customFormat="1" x14ac:dyDescent="0.15">
      <c r="B123" s="121">
        <v>30</v>
      </c>
      <c r="C123" s="107" t="s">
        <v>382</v>
      </c>
      <c r="D123" s="108"/>
      <c r="E123" s="106">
        <f t="shared" si="4"/>
        <v>0</v>
      </c>
      <c r="F123" s="122"/>
      <c r="G123" s="123">
        <f t="shared" si="5"/>
        <v>0</v>
      </c>
    </row>
    <row r="124" spans="2:7" s="104" customFormat="1" x14ac:dyDescent="0.15">
      <c r="B124" s="121">
        <v>31</v>
      </c>
      <c r="C124" s="107" t="s">
        <v>383</v>
      </c>
      <c r="D124" s="108"/>
      <c r="E124" s="106">
        <f t="shared" si="4"/>
        <v>0</v>
      </c>
      <c r="F124" s="122"/>
      <c r="G124" s="123">
        <f t="shared" si="5"/>
        <v>0</v>
      </c>
    </row>
    <row r="125" spans="2:7" s="104" customFormat="1" x14ac:dyDescent="0.15">
      <c r="B125" s="121">
        <v>32</v>
      </c>
      <c r="C125" s="107" t="s">
        <v>384</v>
      </c>
      <c r="D125" s="108"/>
      <c r="E125" s="106">
        <f t="shared" si="4"/>
        <v>0</v>
      </c>
      <c r="F125" s="122"/>
      <c r="G125" s="123">
        <f t="shared" si="5"/>
        <v>0</v>
      </c>
    </row>
    <row r="126" spans="2:7" s="104" customFormat="1" x14ac:dyDescent="0.15">
      <c r="B126" s="121">
        <v>33</v>
      </c>
      <c r="C126" s="107" t="s">
        <v>385</v>
      </c>
      <c r="D126" s="108"/>
      <c r="E126" s="106">
        <f t="shared" si="4"/>
        <v>0</v>
      </c>
      <c r="F126" s="122"/>
      <c r="G126" s="123">
        <f t="shared" si="5"/>
        <v>0</v>
      </c>
    </row>
    <row r="127" spans="2:7" s="104" customFormat="1" x14ac:dyDescent="0.15">
      <c r="B127" s="121">
        <v>34</v>
      </c>
      <c r="C127" s="107" t="s">
        <v>386</v>
      </c>
      <c r="D127" s="108"/>
      <c r="E127" s="106">
        <f t="shared" si="4"/>
        <v>0</v>
      </c>
      <c r="F127" s="122"/>
      <c r="G127" s="123">
        <f t="shared" si="5"/>
        <v>0</v>
      </c>
    </row>
    <row r="128" spans="2:7" s="104" customFormat="1" x14ac:dyDescent="0.15">
      <c r="B128" s="121">
        <v>35</v>
      </c>
      <c r="C128" s="107" t="s">
        <v>387</v>
      </c>
      <c r="D128" s="108"/>
      <c r="E128" s="106">
        <f t="shared" si="4"/>
        <v>0</v>
      </c>
      <c r="F128" s="122"/>
      <c r="G128" s="123">
        <f t="shared" si="5"/>
        <v>0</v>
      </c>
    </row>
    <row r="129" spans="2:7" s="104" customFormat="1" x14ac:dyDescent="0.15">
      <c r="B129" s="121">
        <v>36</v>
      </c>
      <c r="C129" s="107" t="s">
        <v>388</v>
      </c>
      <c r="D129" s="108"/>
      <c r="E129" s="106">
        <f t="shared" si="4"/>
        <v>0</v>
      </c>
      <c r="F129" s="122"/>
      <c r="G129" s="123">
        <f t="shared" si="5"/>
        <v>0</v>
      </c>
    </row>
    <row r="130" spans="2:7" s="104" customFormat="1" x14ac:dyDescent="0.15">
      <c r="B130" s="121">
        <v>37</v>
      </c>
      <c r="C130" s="107" t="s">
        <v>389</v>
      </c>
      <c r="D130" s="108"/>
      <c r="E130" s="106">
        <f t="shared" si="4"/>
        <v>0</v>
      </c>
      <c r="F130" s="122"/>
      <c r="G130" s="123">
        <f t="shared" si="5"/>
        <v>0</v>
      </c>
    </row>
    <row r="131" spans="2:7" s="104" customFormat="1" x14ac:dyDescent="0.15">
      <c r="B131" s="121">
        <v>38</v>
      </c>
      <c r="C131" s="107" t="s">
        <v>390</v>
      </c>
      <c r="D131" s="108"/>
      <c r="E131" s="106">
        <f t="shared" si="4"/>
        <v>0</v>
      </c>
      <c r="F131" s="122"/>
      <c r="G131" s="123">
        <f t="shared" si="5"/>
        <v>0</v>
      </c>
    </row>
    <row r="132" spans="2:7" s="104" customFormat="1" x14ac:dyDescent="0.15">
      <c r="B132" s="121">
        <v>39</v>
      </c>
      <c r="C132" s="107" t="s">
        <v>391</v>
      </c>
      <c r="D132" s="108"/>
      <c r="E132" s="106">
        <f t="shared" si="4"/>
        <v>0</v>
      </c>
      <c r="F132" s="122"/>
      <c r="G132" s="123">
        <f t="shared" si="5"/>
        <v>0</v>
      </c>
    </row>
    <row r="133" spans="2:7" s="104" customFormat="1" x14ac:dyDescent="0.15">
      <c r="B133" s="121">
        <v>40</v>
      </c>
      <c r="C133" s="107" t="s">
        <v>392</v>
      </c>
      <c r="D133" s="108"/>
      <c r="E133" s="106">
        <f t="shared" si="4"/>
        <v>0</v>
      </c>
      <c r="F133" s="122"/>
      <c r="G133" s="123">
        <f t="shared" si="5"/>
        <v>0</v>
      </c>
    </row>
    <row r="134" spans="2:7" s="104" customFormat="1" x14ac:dyDescent="0.15">
      <c r="B134" s="121">
        <v>41</v>
      </c>
      <c r="C134" s="107" t="s">
        <v>393</v>
      </c>
      <c r="D134" s="108"/>
      <c r="E134" s="106">
        <f t="shared" si="4"/>
        <v>0</v>
      </c>
      <c r="F134" s="122"/>
      <c r="G134" s="123">
        <f t="shared" si="5"/>
        <v>0</v>
      </c>
    </row>
    <row r="135" spans="2:7" s="104" customFormat="1" ht="14" thickBot="1" x14ac:dyDescent="0.2">
      <c r="B135" s="126">
        <v>42</v>
      </c>
      <c r="C135" s="107" t="s">
        <v>394</v>
      </c>
      <c r="D135" s="109"/>
      <c r="E135" s="110">
        <f t="shared" si="4"/>
        <v>0</v>
      </c>
      <c r="F135" s="124"/>
      <c r="G135" s="125">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topLeftCell="A42" workbookViewId="0">
      <selection activeCell="L97" sqref="L97"/>
    </sheetView>
  </sheetViews>
  <sheetFormatPr baseColWidth="10" defaultColWidth="6.33203125" defaultRowHeight="13" x14ac:dyDescent="0.15"/>
  <cols>
    <col min="1" max="5" width="8.6640625" style="3" customWidth="1"/>
    <col min="6" max="6" width="9.83203125" style="3" customWidth="1"/>
    <col min="7" max="8" width="8.6640625" style="3" customWidth="1"/>
    <col min="9" max="16384" width="6.33203125" style="3"/>
  </cols>
  <sheetData>
    <row r="1" spans="1:8" ht="20" x14ac:dyDescent="0.2">
      <c r="A1" s="507" t="s">
        <v>125</v>
      </c>
      <c r="B1" s="507"/>
      <c r="C1" s="507"/>
      <c r="D1" s="1"/>
      <c r="E1" s="1"/>
      <c r="F1" s="1"/>
      <c r="G1" s="1"/>
      <c r="H1" s="1"/>
    </row>
    <row r="2" spans="1:8" ht="14" hidden="1" thickBot="1" x14ac:dyDescent="0.2">
      <c r="A2" s="25"/>
      <c r="B2" s="25"/>
      <c r="C2" s="25"/>
      <c r="D2" s="25"/>
      <c r="E2" s="25"/>
      <c r="F2" s="25"/>
      <c r="G2" s="25"/>
      <c r="H2" s="25"/>
    </row>
    <row r="3" spans="1:8" ht="20" hidden="1" x14ac:dyDescent="0.2">
      <c r="A3" s="532" t="s">
        <v>127</v>
      </c>
      <c r="B3" s="532"/>
      <c r="C3" s="56"/>
      <c r="D3" s="56"/>
      <c r="E3" s="56"/>
      <c r="F3" s="26"/>
      <c r="G3" s="26"/>
      <c r="H3" s="26"/>
    </row>
    <row r="4" spans="1:8" hidden="1" x14ac:dyDescent="0.15">
      <c r="A4" s="56" t="s">
        <v>85</v>
      </c>
      <c r="B4" s="57">
        <v>36526</v>
      </c>
      <c r="C4" s="56"/>
      <c r="D4" s="56" t="s">
        <v>157</v>
      </c>
      <c r="E4" s="56" t="s">
        <v>150</v>
      </c>
      <c r="F4" s="26"/>
      <c r="G4" s="26"/>
      <c r="H4" s="26"/>
    </row>
    <row r="5" spans="1:8" hidden="1" x14ac:dyDescent="0.15">
      <c r="A5" s="56" t="s">
        <v>114</v>
      </c>
      <c r="B5" s="26">
        <v>40179</v>
      </c>
      <c r="C5" s="56"/>
      <c r="D5" s="56"/>
      <c r="E5" s="56" t="s">
        <v>158</v>
      </c>
      <c r="F5" s="26"/>
      <c r="G5" s="26"/>
      <c r="H5" s="26"/>
    </row>
    <row r="6" spans="1:8" hidden="1" x14ac:dyDescent="0.15">
      <c r="A6" s="56" t="s">
        <v>86</v>
      </c>
      <c r="B6" s="56" t="s">
        <v>100</v>
      </c>
      <c r="C6" s="56"/>
      <c r="D6" s="56"/>
      <c r="E6" s="56" t="s">
        <v>111</v>
      </c>
      <c r="F6" s="26"/>
      <c r="G6" s="26"/>
      <c r="H6" s="26"/>
    </row>
    <row r="7" spans="1:8" hidden="1" x14ac:dyDescent="0.15">
      <c r="A7" s="56"/>
      <c r="B7" s="56" t="s">
        <v>161</v>
      </c>
      <c r="C7" s="56"/>
      <c r="D7" s="56"/>
      <c r="E7" s="56" t="s">
        <v>112</v>
      </c>
      <c r="F7" s="26"/>
      <c r="G7" s="26"/>
      <c r="H7" s="26"/>
    </row>
    <row r="8" spans="1:8" hidden="1" x14ac:dyDescent="0.15">
      <c r="A8" s="56"/>
      <c r="B8" s="56" t="s">
        <v>101</v>
      </c>
      <c r="C8" s="56"/>
      <c r="D8" s="56"/>
      <c r="E8" s="56" t="s">
        <v>43</v>
      </c>
      <c r="F8" s="26"/>
      <c r="G8" s="26"/>
      <c r="H8" s="26"/>
    </row>
    <row r="9" spans="1:8" hidden="1" x14ac:dyDescent="0.15">
      <c r="A9" s="56"/>
      <c r="B9" s="56" t="s">
        <v>121</v>
      </c>
      <c r="C9" s="56"/>
      <c r="D9" s="56"/>
      <c r="E9" s="56" t="s">
        <v>44</v>
      </c>
      <c r="F9" s="26"/>
      <c r="G9" s="26"/>
      <c r="H9" s="26"/>
    </row>
    <row r="10" spans="1:8" hidden="1" x14ac:dyDescent="0.15">
      <c r="A10" s="56"/>
      <c r="B10" s="56" t="s">
        <v>159</v>
      </c>
      <c r="C10" s="56"/>
      <c r="D10" s="56"/>
      <c r="E10" s="56" t="s">
        <v>45</v>
      </c>
      <c r="F10" s="26"/>
      <c r="G10" s="26"/>
      <c r="H10" s="26"/>
    </row>
    <row r="11" spans="1:8" hidden="1" x14ac:dyDescent="0.15">
      <c r="A11" s="56"/>
      <c r="B11" s="56" t="s">
        <v>117</v>
      </c>
      <c r="C11" s="56"/>
      <c r="D11" s="56"/>
      <c r="E11" s="56" t="s">
        <v>46</v>
      </c>
      <c r="F11" s="26"/>
      <c r="G11" s="26"/>
      <c r="H11" s="26"/>
    </row>
    <row r="12" spans="1:8" hidden="1" x14ac:dyDescent="0.15">
      <c r="A12" s="56"/>
      <c r="B12" s="56" t="s">
        <v>160</v>
      </c>
      <c r="C12" s="56"/>
      <c r="D12" s="56"/>
      <c r="E12" s="56" t="s">
        <v>115</v>
      </c>
      <c r="F12" s="26"/>
      <c r="G12" s="26"/>
      <c r="H12" s="26"/>
    </row>
    <row r="13" spans="1:8" hidden="1" x14ac:dyDescent="0.15">
      <c r="A13" s="56"/>
      <c r="B13" s="56" t="s">
        <v>185</v>
      </c>
      <c r="C13" s="56"/>
      <c r="D13" s="56"/>
      <c r="E13" s="56"/>
      <c r="F13" s="26"/>
      <c r="G13" s="26"/>
      <c r="H13" s="26"/>
    </row>
    <row r="14" spans="1:8" hidden="1" x14ac:dyDescent="0.15">
      <c r="A14" s="56"/>
      <c r="B14" s="56" t="s">
        <v>118</v>
      </c>
      <c r="C14" s="56"/>
      <c r="D14" s="56"/>
      <c r="E14" s="56"/>
      <c r="F14" s="26"/>
      <c r="G14" s="26"/>
      <c r="H14" s="26"/>
    </row>
    <row r="15" spans="1:8" hidden="1" x14ac:dyDescent="0.15">
      <c r="A15" s="56" t="s">
        <v>90</v>
      </c>
      <c r="B15" s="56" t="s">
        <v>91</v>
      </c>
      <c r="C15" s="56"/>
      <c r="D15" s="56" t="s">
        <v>70</v>
      </c>
      <c r="E15" s="56" t="s">
        <v>71</v>
      </c>
      <c r="F15" s="26"/>
      <c r="G15" s="26"/>
      <c r="H15" s="26"/>
    </row>
    <row r="16" spans="1:8" hidden="1" x14ac:dyDescent="0.15">
      <c r="A16" s="56"/>
      <c r="B16" s="56" t="s">
        <v>162</v>
      </c>
      <c r="C16" s="56"/>
      <c r="D16" s="56"/>
      <c r="E16" s="56">
        <v>1</v>
      </c>
      <c r="F16" s="26"/>
      <c r="G16" s="26"/>
      <c r="H16" s="26"/>
    </row>
    <row r="17" spans="1:8" hidden="1" x14ac:dyDescent="0.15">
      <c r="A17" s="56"/>
      <c r="B17" s="56" t="s">
        <v>139</v>
      </c>
      <c r="C17" s="56"/>
      <c r="D17" s="56"/>
      <c r="E17" s="56">
        <v>2</v>
      </c>
      <c r="F17" s="26"/>
      <c r="G17" s="26"/>
      <c r="H17" s="26"/>
    </row>
    <row r="18" spans="1:8" hidden="1" x14ac:dyDescent="0.15">
      <c r="A18" s="56"/>
      <c r="B18" s="56" t="s">
        <v>140</v>
      </c>
      <c r="C18" s="56"/>
      <c r="D18" s="56"/>
      <c r="E18" s="56">
        <v>3</v>
      </c>
      <c r="F18" s="26"/>
      <c r="G18" s="26"/>
      <c r="H18" s="26"/>
    </row>
    <row r="19" spans="1:8" hidden="1" x14ac:dyDescent="0.15">
      <c r="A19" s="56"/>
      <c r="B19" s="56" t="s">
        <v>178</v>
      </c>
      <c r="C19" s="56"/>
      <c r="D19" s="56"/>
      <c r="E19" s="56">
        <v>4</v>
      </c>
      <c r="F19" s="26"/>
      <c r="G19" s="26"/>
      <c r="H19" s="26"/>
    </row>
    <row r="20" spans="1:8" hidden="1" x14ac:dyDescent="0.15">
      <c r="A20" s="56"/>
      <c r="B20" s="56" t="s">
        <v>93</v>
      </c>
      <c r="C20" s="56"/>
      <c r="D20" s="56"/>
      <c r="E20" s="56">
        <v>5</v>
      </c>
      <c r="F20" s="26"/>
      <c r="G20" s="26"/>
      <c r="H20" s="26"/>
    </row>
    <row r="21" spans="1:8" hidden="1" x14ac:dyDescent="0.15">
      <c r="A21" s="56"/>
      <c r="B21" s="56" t="s">
        <v>28</v>
      </c>
      <c r="C21" s="56"/>
      <c r="D21" s="56"/>
      <c r="E21" s="56">
        <v>6</v>
      </c>
      <c r="F21" s="26"/>
      <c r="G21" s="26"/>
      <c r="H21" s="26"/>
    </row>
    <row r="22" spans="1:8" hidden="1" x14ac:dyDescent="0.15">
      <c r="A22" s="56"/>
      <c r="B22" s="56" t="s">
        <v>179</v>
      </c>
      <c r="C22" s="56"/>
      <c r="D22" s="56"/>
      <c r="E22" s="56">
        <v>7</v>
      </c>
      <c r="F22" s="26"/>
      <c r="G22" s="26"/>
      <c r="H22" s="26"/>
    </row>
    <row r="23" spans="1:8" hidden="1" x14ac:dyDescent="0.15">
      <c r="A23" s="56"/>
      <c r="B23" s="56" t="s">
        <v>180</v>
      </c>
      <c r="C23" s="56"/>
      <c r="D23" s="56"/>
      <c r="E23" s="56">
        <v>8</v>
      </c>
      <c r="F23" s="26"/>
      <c r="G23" s="26"/>
      <c r="H23" s="26"/>
    </row>
    <row r="24" spans="1:8" hidden="1" x14ac:dyDescent="0.15">
      <c r="A24" s="56"/>
      <c r="B24" s="56" t="s">
        <v>181</v>
      </c>
      <c r="C24" s="56"/>
      <c r="D24" s="56"/>
      <c r="E24" s="56">
        <v>9</v>
      </c>
      <c r="F24" s="26"/>
      <c r="G24" s="26"/>
      <c r="H24" s="26"/>
    </row>
    <row r="25" spans="1:8" hidden="1" x14ac:dyDescent="0.15">
      <c r="A25" s="56"/>
      <c r="B25" s="56" t="s">
        <v>98</v>
      </c>
      <c r="C25" s="56"/>
      <c r="D25" s="56"/>
      <c r="E25" s="56">
        <v>10</v>
      </c>
      <c r="F25" s="26"/>
      <c r="G25" s="26"/>
      <c r="H25" s="26"/>
    </row>
    <row r="26" spans="1:8" hidden="1" x14ac:dyDescent="0.15">
      <c r="A26" s="56" t="s">
        <v>52</v>
      </c>
      <c r="B26" s="56" t="s">
        <v>53</v>
      </c>
      <c r="C26" s="56"/>
      <c r="D26" s="56"/>
      <c r="E26" s="56"/>
      <c r="F26" s="26"/>
      <c r="G26" s="26"/>
      <c r="H26" s="26"/>
    </row>
    <row r="27" spans="1:8" s="19" customFormat="1" hidden="1" x14ac:dyDescent="0.15">
      <c r="A27" s="56"/>
      <c r="B27" s="26" t="s">
        <v>54</v>
      </c>
      <c r="C27" s="56"/>
      <c r="D27" s="56"/>
      <c r="E27" s="56"/>
      <c r="F27" s="27"/>
      <c r="G27" s="27"/>
      <c r="H27" s="27"/>
    </row>
    <row r="28" spans="1:8" hidden="1" x14ac:dyDescent="0.15">
      <c r="A28" s="56" t="s">
        <v>55</v>
      </c>
      <c r="B28" s="56" t="s">
        <v>56</v>
      </c>
      <c r="C28" s="56"/>
      <c r="D28" s="56"/>
      <c r="E28" s="56"/>
      <c r="F28" s="27"/>
      <c r="G28" s="27"/>
      <c r="H28" s="27"/>
    </row>
    <row r="29" spans="1:8" hidden="1" x14ac:dyDescent="0.15">
      <c r="A29" s="56"/>
      <c r="B29" s="56" t="s">
        <v>92</v>
      </c>
      <c r="C29" s="56"/>
      <c r="D29" s="56"/>
      <c r="E29" s="56"/>
      <c r="F29" s="27"/>
      <c r="G29" s="27"/>
      <c r="H29" s="27"/>
    </row>
    <row r="30" spans="1:8" hidden="1" x14ac:dyDescent="0.15">
      <c r="A30" s="56"/>
      <c r="B30" s="56" t="s">
        <v>58</v>
      </c>
      <c r="C30" s="56"/>
      <c r="D30" s="56"/>
      <c r="E30" s="56"/>
      <c r="F30" s="27"/>
      <c r="G30" s="27"/>
      <c r="H30" s="27"/>
    </row>
    <row r="31" spans="1:8" hidden="1" x14ac:dyDescent="0.15">
      <c r="A31" s="56"/>
      <c r="B31" s="56" t="s">
        <v>57</v>
      </c>
      <c r="C31" s="56"/>
      <c r="D31" s="56"/>
      <c r="E31" s="56"/>
      <c r="F31" s="27"/>
      <c r="G31" s="27"/>
      <c r="H31" s="27"/>
    </row>
    <row r="32" spans="1:8" hidden="1" x14ac:dyDescent="0.15">
      <c r="A32" s="56"/>
      <c r="B32" s="56"/>
      <c r="C32" s="56"/>
      <c r="D32" s="56"/>
      <c r="E32" s="56"/>
      <c r="F32" s="27"/>
      <c r="G32" s="27"/>
      <c r="H32" s="27"/>
    </row>
    <row r="33" spans="1:8" hidden="1" x14ac:dyDescent="0.15">
      <c r="A33" s="56"/>
      <c r="B33" s="56"/>
      <c r="C33" s="56"/>
      <c r="D33" s="56"/>
      <c r="E33" s="56"/>
      <c r="F33" s="27"/>
      <c r="G33" s="27"/>
      <c r="H33" s="27"/>
    </row>
    <row r="34" spans="1:8" hidden="1" x14ac:dyDescent="0.15">
      <c r="A34" s="56" t="s">
        <v>59</v>
      </c>
      <c r="B34" s="56" t="s">
        <v>60</v>
      </c>
      <c r="C34" s="56"/>
      <c r="D34" s="56"/>
      <c r="E34" s="56"/>
      <c r="F34" s="27"/>
      <c r="G34" s="27"/>
      <c r="H34" s="27"/>
    </row>
    <row r="35" spans="1:8" hidden="1" x14ac:dyDescent="0.15">
      <c r="A35" s="56"/>
      <c r="B35" s="56" t="s">
        <v>61</v>
      </c>
      <c r="C35" s="56"/>
      <c r="D35" s="56"/>
      <c r="E35" s="56"/>
      <c r="F35" s="27"/>
      <c r="G35" s="27"/>
      <c r="H35" s="27"/>
    </row>
    <row r="36" spans="1:8" hidden="1" x14ac:dyDescent="0.15">
      <c r="A36" s="56"/>
      <c r="B36" s="56" t="s">
        <v>62</v>
      </c>
      <c r="C36" s="56"/>
      <c r="D36" s="56"/>
      <c r="E36" s="56"/>
      <c r="F36" s="27"/>
      <c r="G36" s="27"/>
      <c r="H36" s="27"/>
    </row>
    <row r="37" spans="1:8" hidden="1" x14ac:dyDescent="0.15">
      <c r="A37" s="56"/>
      <c r="B37" s="56" t="s">
        <v>63</v>
      </c>
      <c r="C37" s="56"/>
      <c r="D37" s="56"/>
      <c r="E37" s="56"/>
      <c r="F37" s="27"/>
      <c r="G37" s="27"/>
      <c r="H37" s="27"/>
    </row>
    <row r="38" spans="1:8" hidden="1" x14ac:dyDescent="0.15">
      <c r="A38" s="56"/>
      <c r="B38" s="56" t="s">
        <v>64</v>
      </c>
      <c r="C38" s="56"/>
      <c r="D38" s="56"/>
      <c r="E38" s="56"/>
      <c r="F38" s="27"/>
      <c r="G38" s="27"/>
      <c r="H38" s="27"/>
    </row>
    <row r="39" spans="1:8" x14ac:dyDescent="0.15">
      <c r="C39" s="234" t="s">
        <v>82</v>
      </c>
      <c r="D39" s="234" t="s">
        <v>83</v>
      </c>
      <c r="E39" s="234" t="s">
        <v>84</v>
      </c>
    </row>
    <row r="40" spans="1:8" x14ac:dyDescent="0.15">
      <c r="A40" s="2" t="str">
        <f>'Historical Data'!A51</f>
        <v>Program Size (LOC)</v>
      </c>
      <c r="B40" s="2"/>
      <c r="C40" s="161"/>
      <c r="D40" s="161"/>
      <c r="E40" s="161"/>
      <c r="G40" s="2"/>
      <c r="H40" s="2"/>
    </row>
    <row r="41" spans="1:8" x14ac:dyDescent="0.15">
      <c r="A41" s="160" t="str">
        <f>'Historical Data'!A52</f>
        <v>Base code LOC count</v>
      </c>
      <c r="B41" s="157"/>
      <c r="C41" s="181">
        <f>Estimation!B64</f>
        <v>0</v>
      </c>
      <c r="D41" s="181">
        <f>Estimation!G64</f>
        <v>0</v>
      </c>
      <c r="E41" s="181">
        <f>D41+'Historical Data'!E52</f>
        <v>0</v>
      </c>
      <c r="F41" s="8"/>
      <c r="G41" s="46"/>
      <c r="H41" s="46"/>
    </row>
    <row r="42" spans="1:8" x14ac:dyDescent="0.15">
      <c r="A42" s="160" t="str">
        <f>'Historical Data'!A53</f>
        <v xml:space="preserve">   Lines deleted from Base</v>
      </c>
      <c r="B42" s="157"/>
      <c r="C42" s="181">
        <f>Estimation!C64</f>
        <v>0</v>
      </c>
      <c r="D42" s="181">
        <f>Estimation!H64</f>
        <v>0</v>
      </c>
      <c r="E42" s="181">
        <f>D42+'Historical Data'!E53</f>
        <v>0</v>
      </c>
      <c r="F42" s="8"/>
      <c r="G42" s="46"/>
      <c r="H42" s="46"/>
    </row>
    <row r="43" spans="1:8" x14ac:dyDescent="0.15">
      <c r="A43" s="160" t="str">
        <f>'Historical Data'!A54</f>
        <v xml:space="preserve">   Lines modified from Base</v>
      </c>
      <c r="B43" s="157"/>
      <c r="C43" s="181">
        <f>Estimation!D64</f>
        <v>0</v>
      </c>
      <c r="D43" s="181">
        <f>Estimation!I64</f>
        <v>0</v>
      </c>
      <c r="E43" s="181">
        <f>D43+'Historical Data'!E54</f>
        <v>0</v>
      </c>
      <c r="F43" s="8"/>
      <c r="G43" s="46"/>
      <c r="H43" s="46"/>
    </row>
    <row r="44" spans="1:8" x14ac:dyDescent="0.15">
      <c r="A44" s="160" t="str">
        <f>'Historical Data'!A55</f>
        <v xml:space="preserve">   Lines added to Base</v>
      </c>
      <c r="B44" s="157"/>
      <c r="C44" s="181">
        <f>Estimation!E64</f>
        <v>0</v>
      </c>
      <c r="D44" s="181">
        <f>Estimation!J64</f>
        <v>0</v>
      </c>
      <c r="E44" s="181">
        <f>D44+'Historical Data'!E55</f>
        <v>0</v>
      </c>
      <c r="F44" s="8"/>
      <c r="G44" s="46"/>
      <c r="H44" s="46"/>
    </row>
    <row r="45" spans="1:8" x14ac:dyDescent="0.15">
      <c r="A45" s="160" t="str">
        <f>'Historical Data'!A56</f>
        <v>Reused lines</v>
      </c>
      <c r="B45" s="157"/>
      <c r="C45" s="181">
        <f>Estimation!B97</f>
        <v>0</v>
      </c>
      <c r="D45" s="181">
        <f>Estimation!C97</f>
        <v>0</v>
      </c>
      <c r="E45" s="181">
        <f>D45+'Historical Data'!E56</f>
        <v>0</v>
      </c>
      <c r="F45" s="8"/>
      <c r="G45" s="46"/>
      <c r="H45" s="46"/>
    </row>
    <row r="46" spans="1:8" x14ac:dyDescent="0.15">
      <c r="A46" s="160" t="str">
        <f>'Historical Data'!A57</f>
        <v>New lines of production code</v>
      </c>
      <c r="B46" s="157"/>
      <c r="C46" s="181">
        <f>Estimation!D88</f>
        <v>0</v>
      </c>
      <c r="D46" s="181">
        <f>Estimation!H88</f>
        <v>0</v>
      </c>
      <c r="E46" s="181">
        <f>D46+'Historical Data'!E57</f>
        <v>41</v>
      </c>
      <c r="F46" s="8"/>
      <c r="G46" s="46"/>
      <c r="H46" s="46"/>
    </row>
    <row r="47" spans="1:8" x14ac:dyDescent="0.15">
      <c r="C47" s="163"/>
      <c r="D47" s="163"/>
      <c r="E47" s="161"/>
    </row>
    <row r="48" spans="1:8" s="2" customFormat="1" x14ac:dyDescent="0.15">
      <c r="C48" s="232" t="s">
        <v>82</v>
      </c>
      <c r="D48" s="232" t="s">
        <v>83</v>
      </c>
      <c r="E48" s="233" t="s">
        <v>84</v>
      </c>
      <c r="F48" s="234" t="s">
        <v>183</v>
      </c>
    </row>
    <row r="49" spans="1:8" x14ac:dyDescent="0.15">
      <c r="A49" s="2" t="str">
        <f>'Historical Data'!A64</f>
        <v>Time In Phase (minutes)</v>
      </c>
      <c r="B49" s="2"/>
      <c r="C49" s="163"/>
      <c r="D49" s="163"/>
      <c r="E49" s="161"/>
      <c r="F49" s="2"/>
      <c r="H49" s="2"/>
    </row>
    <row r="50" spans="1:8" x14ac:dyDescent="0.15">
      <c r="A50" s="160" t="str">
        <f>'Historical Data'!A65</f>
        <v>Analysis</v>
      </c>
      <c r="C50" s="164">
        <f>$C$61*'Historical Data'!F65</f>
        <v>0</v>
      </c>
      <c r="D50" s="164">
        <f>SUMIF('Time Log'!$H$63:$H$153,A50,'Time Log'!$G$63:$G$153)</f>
        <v>105.00000000000003</v>
      </c>
      <c r="E50" s="153">
        <f>D50+'Historical Data'!E65</f>
        <v>110.00000000000003</v>
      </c>
      <c r="F50" s="23">
        <f>IF($E$59=0,0,E50/$E$59)</f>
        <v>0.88000000000000023</v>
      </c>
    </row>
    <row r="51" spans="1:8" x14ac:dyDescent="0.15">
      <c r="A51" s="160" t="str">
        <f>'Historical Data'!A66</f>
        <v>Architecture</v>
      </c>
      <c r="C51" s="164">
        <f>$C$61*'Historical Data'!F66</f>
        <v>0</v>
      </c>
      <c r="D51" s="164">
        <f>SUMIF('Time Log'!$H$63:$H$153,A51,'Time Log'!$G$63:$G$153)</f>
        <v>0</v>
      </c>
      <c r="E51" s="153">
        <f>D51+'Historical Data'!E66</f>
        <v>0</v>
      </c>
      <c r="F51" s="23">
        <f t="shared" ref="F51:F61" si="0">IF($E$59=0,0,E51/$E$59)</f>
        <v>0</v>
      </c>
    </row>
    <row r="52" spans="1:8" x14ac:dyDescent="0.15">
      <c r="A52" s="160" t="str">
        <f>'Historical Data'!A67</f>
        <v>Project planning</v>
      </c>
      <c r="C52" s="164">
        <f>$C$61*'Historical Data'!F67</f>
        <v>0</v>
      </c>
      <c r="D52" s="164">
        <f>SUMIF('Time Log'!$H$63:$H$153,A52,'Time Log'!$G$63:$G$153)</f>
        <v>15.000000000000107</v>
      </c>
      <c r="E52" s="153">
        <f>D52+'Historical Data'!E67</f>
        <v>170.00000000000011</v>
      </c>
      <c r="F52" s="23">
        <f t="shared" si="0"/>
        <v>1.360000000000001</v>
      </c>
    </row>
    <row r="53" spans="1:8" x14ac:dyDescent="0.15">
      <c r="A53" s="160" t="str">
        <f>'Historical Data'!A68</f>
        <v>Interation planning</v>
      </c>
      <c r="C53" s="164">
        <f>$C$61*'Historical Data'!F68</f>
        <v>0</v>
      </c>
      <c r="D53" s="164">
        <f>SUMIF('Time Log'!$H$63:$H$153,A53,'Time Log'!$G$63:$G$153)</f>
        <v>0</v>
      </c>
      <c r="E53" s="153">
        <f>D53+'Historical Data'!E68</f>
        <v>0</v>
      </c>
      <c r="F53" s="23">
        <f t="shared" si="0"/>
        <v>0</v>
      </c>
    </row>
    <row r="54" spans="1:8" x14ac:dyDescent="0.15">
      <c r="A54" s="160" t="str">
        <f>'Historical Data'!A69</f>
        <v>Construction</v>
      </c>
      <c r="C54" s="164">
        <f>$C$61*'Historical Data'!F69</f>
        <v>0</v>
      </c>
      <c r="D54" s="164">
        <f>SUMIF('Time Log'!$H$63:$H$153,A54,'Time Log'!$G$63:$G$153)</f>
        <v>714.99999999999977</v>
      </c>
      <c r="E54" s="153">
        <f>D54+'Historical Data'!E69</f>
        <v>969.99999999999977</v>
      </c>
      <c r="F54" s="23">
        <f t="shared" si="0"/>
        <v>7.759999999999998</v>
      </c>
    </row>
    <row r="55" spans="1:8" x14ac:dyDescent="0.15">
      <c r="A55" s="160" t="str">
        <f>'Historical Data'!A70</f>
        <v>Refactoring</v>
      </c>
      <c r="C55" s="164">
        <f>$C$61*'Historical Data'!F70</f>
        <v>0</v>
      </c>
      <c r="D55" s="164">
        <f>SUMIF('Time Log'!$H$63:$H$153,A55,'Time Log'!$G$63:$G$153)</f>
        <v>150.00000000000014</v>
      </c>
      <c r="E55" s="153">
        <f>D55+'Historical Data'!E70</f>
        <v>150.00000000000014</v>
      </c>
      <c r="F55" s="23">
        <f t="shared" si="0"/>
        <v>1.2000000000000011</v>
      </c>
    </row>
    <row r="56" spans="1:8" x14ac:dyDescent="0.15">
      <c r="A56" s="160" t="str">
        <f>'Historical Data'!A71</f>
        <v>Review</v>
      </c>
      <c r="C56" s="164">
        <f>$C$61*'Historical Data'!F71</f>
        <v>0</v>
      </c>
      <c r="D56" s="164">
        <f>SUMIF('Time Log'!$H$63:$H$153,A56,'Time Log'!$G$63:$G$153)</f>
        <v>0</v>
      </c>
      <c r="E56" s="153">
        <f>D56+'Historical Data'!E71</f>
        <v>0</v>
      </c>
      <c r="F56" s="23">
        <f t="shared" si="0"/>
        <v>0</v>
      </c>
    </row>
    <row r="57" spans="1:8" x14ac:dyDescent="0.15">
      <c r="A57" s="160" t="str">
        <f>'Historical Data'!A72</f>
        <v>Integration test</v>
      </c>
      <c r="C57" s="164">
        <f>$C$61*'Historical Data'!F72</f>
        <v>0</v>
      </c>
      <c r="D57" s="164">
        <f>SUMIF('Time Log'!$H$63:$H$153,A57,'Time Log'!$G$63:$G$153)</f>
        <v>0</v>
      </c>
      <c r="E57" s="153">
        <f>D57+'Historical Data'!E72</f>
        <v>0</v>
      </c>
      <c r="F57" s="23">
        <f t="shared" si="0"/>
        <v>0</v>
      </c>
    </row>
    <row r="58" spans="1:8" x14ac:dyDescent="0.15">
      <c r="A58" s="160" t="str">
        <f>'Historical Data'!A73</f>
        <v>Repatterning</v>
      </c>
      <c r="C58" s="164">
        <f>$C$61*'Historical Data'!F73</f>
        <v>0</v>
      </c>
      <c r="D58" s="164">
        <f>SUMIF('Time Log'!$H$63:$H$153,A58,'Time Log'!$G$63:$G$153)</f>
        <v>0</v>
      </c>
      <c r="E58" s="153">
        <f>D58+'Historical Data'!E73</f>
        <v>30</v>
      </c>
      <c r="F58" s="23">
        <f t="shared" si="0"/>
        <v>0.24</v>
      </c>
    </row>
    <row r="59" spans="1:8" x14ac:dyDescent="0.15">
      <c r="A59" s="160" t="str">
        <f>'Historical Data'!A74</f>
        <v>Postmortem</v>
      </c>
      <c r="C59" s="164">
        <f>$C$61*'Historical Data'!F74</f>
        <v>0</v>
      </c>
      <c r="D59" s="164">
        <f>SUMIF('Time Log'!$H$63:$H$153,A59,'Time Log'!$G$63:$G$153)</f>
        <v>45</v>
      </c>
      <c r="E59" s="153">
        <f>D59+'Historical Data'!E74</f>
        <v>125</v>
      </c>
      <c r="F59" s="23">
        <f t="shared" si="0"/>
        <v>1</v>
      </c>
    </row>
    <row r="60" spans="1:8" x14ac:dyDescent="0.15">
      <c r="A60" s="160" t="str">
        <f>'Historical Data'!A75</f>
        <v>Sandbox</v>
      </c>
      <c r="C60" s="164">
        <f>$C$61*'Historical Data'!F75</f>
        <v>0</v>
      </c>
      <c r="D60" s="164">
        <f>SUMIF('Time Log'!$H$63:$H$153,A60,'Time Log'!$G$63:$G$153)</f>
        <v>0</v>
      </c>
      <c r="E60" s="153">
        <f>D60+'Historical Data'!E75</f>
        <v>35</v>
      </c>
      <c r="F60" s="23">
        <f t="shared" si="0"/>
        <v>0.28000000000000003</v>
      </c>
    </row>
    <row r="61" spans="1:8" x14ac:dyDescent="0.15">
      <c r="A61" s="160" t="str">
        <f>'Historical Data'!A76</f>
        <v>TOTAL</v>
      </c>
      <c r="C61" s="164">
        <f>Estimation!D115</f>
        <v>0</v>
      </c>
      <c r="D61" s="164">
        <f>SUM(D50:D60)</f>
        <v>1030</v>
      </c>
      <c r="E61" s="164">
        <f>D61+'Historical Data'!E76</f>
        <v>1590</v>
      </c>
      <c r="F61" s="23">
        <f t="shared" si="0"/>
        <v>12.72</v>
      </c>
    </row>
    <row r="62" spans="1:8" x14ac:dyDescent="0.15">
      <c r="C62" s="165"/>
      <c r="D62" s="165"/>
      <c r="E62" s="19"/>
    </row>
    <row r="63" spans="1:8" x14ac:dyDescent="0.15">
      <c r="A63" s="2" t="str">
        <f>'Historical Data'!A78</f>
        <v>Changes traced to</v>
      </c>
      <c r="B63" s="2"/>
      <c r="C63" s="2"/>
      <c r="D63" s="2"/>
      <c r="F63" s="2"/>
      <c r="H63" s="2"/>
    </row>
    <row r="64" spans="1:8" x14ac:dyDescent="0.15">
      <c r="A64" s="160" t="str">
        <f>'Historical Data'!A79</f>
        <v>Analysis</v>
      </c>
      <c r="D64" s="21">
        <f>COUNTIF('Change Log'!$D$61:$D$61,A64)</f>
        <v>0</v>
      </c>
      <c r="E64" s="21">
        <f>D64+'Historical Data'!E79</f>
        <v>1</v>
      </c>
    </row>
    <row r="65" spans="1:8" x14ac:dyDescent="0.15">
      <c r="A65" s="160" t="str">
        <f>'Historical Data'!A80</f>
        <v>Architecture</v>
      </c>
      <c r="D65" s="21">
        <f>COUNTIF('Change Log'!$D$61:$D$61,A65)</f>
        <v>0</v>
      </c>
      <c r="E65" s="21">
        <f>D65+'Historical Data'!E80</f>
        <v>0</v>
      </c>
    </row>
    <row r="66" spans="1:8" x14ac:dyDescent="0.15">
      <c r="A66" s="160" t="str">
        <f>'Historical Data'!A81</f>
        <v>Project planning</v>
      </c>
      <c r="B66" s="8"/>
      <c r="C66" s="8"/>
      <c r="D66" s="21">
        <f>COUNTIF('Change Log'!$D$61:$D$61,A66)</f>
        <v>1</v>
      </c>
      <c r="E66" s="21">
        <f>D66+'Historical Data'!E81</f>
        <v>1</v>
      </c>
      <c r="F66" s="8"/>
      <c r="H66" s="8"/>
    </row>
    <row r="67" spans="1:8" x14ac:dyDescent="0.15">
      <c r="A67" s="160" t="str">
        <f>'Historical Data'!A82</f>
        <v>Interation planning</v>
      </c>
      <c r="D67" s="21">
        <f>COUNTIF('Change Log'!$D$61:$D$61,A67)</f>
        <v>0</v>
      </c>
      <c r="E67" s="21">
        <f>D67+'Historical Data'!E82</f>
        <v>0</v>
      </c>
    </row>
    <row r="68" spans="1:8" x14ac:dyDescent="0.15">
      <c r="A68" s="160" t="str">
        <f>'Historical Data'!A83</f>
        <v>Construction</v>
      </c>
      <c r="D68" s="21">
        <f>COUNTIF('Change Log'!$D$61:$D$61,A68)</f>
        <v>0</v>
      </c>
      <c r="E68" s="21">
        <f>D68+'Historical Data'!E83</f>
        <v>6</v>
      </c>
    </row>
    <row r="69" spans="1:8" x14ac:dyDescent="0.15">
      <c r="A69" s="160" t="str">
        <f>'Historical Data'!A84</f>
        <v>Refactoring</v>
      </c>
      <c r="D69" s="21">
        <f>COUNTIF('Change Log'!$D$61:$D$61,A69)</f>
        <v>0</v>
      </c>
      <c r="E69" s="21">
        <f>D69+'Historical Data'!E84</f>
        <v>0</v>
      </c>
    </row>
    <row r="70" spans="1:8" x14ac:dyDescent="0.15">
      <c r="A70" s="160" t="str">
        <f>'Historical Data'!A85</f>
        <v>Review</v>
      </c>
      <c r="D70" s="21">
        <f>COUNTIF('Change Log'!$D$61:$D$61,A70)</f>
        <v>0</v>
      </c>
      <c r="E70" s="21">
        <f>D70+'Historical Data'!E85</f>
        <v>0</v>
      </c>
    </row>
    <row r="71" spans="1:8" x14ac:dyDescent="0.15">
      <c r="A71" s="160" t="str">
        <f>'Historical Data'!A86</f>
        <v>Integration test</v>
      </c>
      <c r="D71" s="21">
        <f>COUNTIF('Change Log'!$D$61:$D$61,A71)</f>
        <v>0</v>
      </c>
      <c r="E71" s="21">
        <f>D71+'Historical Data'!E86</f>
        <v>0</v>
      </c>
    </row>
    <row r="72" spans="1:8" x14ac:dyDescent="0.15">
      <c r="A72" s="160" t="str">
        <f>'Historical Data'!A87</f>
        <v>Repatterning</v>
      </c>
      <c r="D72" s="21">
        <f>COUNTIF('Change Log'!$D$61:$D$61,A72)</f>
        <v>0</v>
      </c>
      <c r="E72" s="21">
        <f>D72+'Historical Data'!E87</f>
        <v>0</v>
      </c>
    </row>
    <row r="73" spans="1:8" x14ac:dyDescent="0.15">
      <c r="A73" s="160" t="str">
        <f>'Historical Data'!A88</f>
        <v>Postmortem</v>
      </c>
      <c r="D73" s="21">
        <f>COUNTIF('Change Log'!$D$61:$D$61,A73)</f>
        <v>0</v>
      </c>
      <c r="E73" s="21">
        <f>D73+'Historical Data'!E88</f>
        <v>0</v>
      </c>
    </row>
    <row r="74" spans="1:8" x14ac:dyDescent="0.15">
      <c r="A74" s="160" t="str">
        <f>'Historical Data'!A89</f>
        <v>Sandbox</v>
      </c>
      <c r="B74" s="2"/>
      <c r="C74" s="2"/>
      <c r="D74" s="21">
        <f>COUNTIF('Change Log'!$D$61:$D$61,A74)</f>
        <v>0</v>
      </c>
      <c r="E74" s="21">
        <f>D74+'Historical Data'!E89</f>
        <v>0</v>
      </c>
      <c r="F74" s="2"/>
      <c r="H74" s="2"/>
    </row>
    <row r="75" spans="1:8" x14ac:dyDescent="0.15">
      <c r="A75" s="160" t="str">
        <f>'Historical Data'!A90</f>
        <v>TOTAL</v>
      </c>
      <c r="B75" s="2"/>
      <c r="C75" s="2"/>
      <c r="D75" s="21">
        <f>SUM(D64:D74)</f>
        <v>1</v>
      </c>
      <c r="E75" s="21">
        <f>D75+'Historical Data'!E90</f>
        <v>8</v>
      </c>
      <c r="F75" s="2"/>
      <c r="H75" s="2"/>
    </row>
    <row r="76" spans="1:8" x14ac:dyDescent="0.15">
      <c r="A76" s="2"/>
      <c r="B76" s="2"/>
      <c r="C76" s="2"/>
      <c r="D76" s="2"/>
      <c r="E76" s="21"/>
      <c r="F76" s="2"/>
      <c r="H76" s="2"/>
    </row>
    <row r="77" spans="1:8" x14ac:dyDescent="0.15">
      <c r="A77" s="2" t="str">
        <f>'Historical Data'!A92</f>
        <v>Changes implemented in</v>
      </c>
      <c r="B77" s="2"/>
      <c r="C77" s="2"/>
      <c r="D77" s="2"/>
      <c r="E77" s="21"/>
      <c r="F77" s="2"/>
      <c r="H77" s="2"/>
    </row>
    <row r="78" spans="1:8" x14ac:dyDescent="0.15">
      <c r="A78" s="160" t="str">
        <f>'Historical Data'!A93</f>
        <v>Analysis</v>
      </c>
      <c r="D78" s="21">
        <f>COUNTIF('Change Log'!$F$61:$F$61,A78)</f>
        <v>0</v>
      </c>
      <c r="E78" s="21">
        <f>D78+'Historical Data'!E93</f>
        <v>1</v>
      </c>
    </row>
    <row r="79" spans="1:8" x14ac:dyDescent="0.15">
      <c r="A79" s="160" t="str">
        <f>'Historical Data'!A94</f>
        <v>Architecture</v>
      </c>
      <c r="D79" s="21">
        <f>COUNTIF('Change Log'!$F$61:$F$61,A79)</f>
        <v>0</v>
      </c>
      <c r="E79" s="21">
        <f>D79+'Historical Data'!E94</f>
        <v>0</v>
      </c>
    </row>
    <row r="80" spans="1:8" x14ac:dyDescent="0.15">
      <c r="A80" s="160" t="str">
        <f>'Historical Data'!A95</f>
        <v>Project planning</v>
      </c>
      <c r="D80" s="21">
        <f>COUNTIF('Change Log'!$F$61:$F$61,A80)</f>
        <v>1</v>
      </c>
      <c r="E80" s="21">
        <f>D80+'Historical Data'!E95</f>
        <v>1</v>
      </c>
    </row>
    <row r="81" spans="1:5" x14ac:dyDescent="0.15">
      <c r="A81" s="160" t="str">
        <f>'Historical Data'!A96</f>
        <v>Interation planning</v>
      </c>
      <c r="D81" s="21">
        <f>COUNTIF('Change Log'!$F$61:$F$61,A81)</f>
        <v>0</v>
      </c>
      <c r="E81" s="21">
        <f>D81+'Historical Data'!E96</f>
        <v>0</v>
      </c>
    </row>
    <row r="82" spans="1:5" x14ac:dyDescent="0.15">
      <c r="A82" s="160" t="str">
        <f>'Historical Data'!A97</f>
        <v>Construction</v>
      </c>
      <c r="D82" s="21">
        <f>COUNTIF('Change Log'!$F$61:$F$61,A82)</f>
        <v>0</v>
      </c>
      <c r="E82" s="21">
        <f>D82+'Historical Data'!E97</f>
        <v>6</v>
      </c>
    </row>
    <row r="83" spans="1:5" x14ac:dyDescent="0.15">
      <c r="A83" s="160" t="str">
        <f>'Historical Data'!A98</f>
        <v>Refactoring</v>
      </c>
      <c r="D83" s="21">
        <f>COUNTIF('Change Log'!$F$61:$F$61,A83)</f>
        <v>0</v>
      </c>
      <c r="E83" s="21">
        <f>D83+'Historical Data'!E98</f>
        <v>0</v>
      </c>
    </row>
    <row r="84" spans="1:5" x14ac:dyDescent="0.15">
      <c r="A84" s="160" t="str">
        <f>'Historical Data'!A99</f>
        <v>Review</v>
      </c>
      <c r="D84" s="21">
        <f>COUNTIF('Change Log'!$F$61:$F$61,A84)</f>
        <v>0</v>
      </c>
      <c r="E84" s="21">
        <f>D84+'Historical Data'!E99</f>
        <v>0</v>
      </c>
    </row>
    <row r="85" spans="1:5" x14ac:dyDescent="0.15">
      <c r="A85" s="160" t="str">
        <f>'Historical Data'!A100</f>
        <v>Integration test</v>
      </c>
      <c r="D85" s="21">
        <f>COUNTIF('Change Log'!$F$61:$F$61,A85)</f>
        <v>0</v>
      </c>
      <c r="E85" s="21">
        <f>D85+'Historical Data'!E100</f>
        <v>0</v>
      </c>
    </row>
    <row r="86" spans="1:5" x14ac:dyDescent="0.15">
      <c r="A86" s="160" t="str">
        <f>'Historical Data'!A101</f>
        <v>Repatterning</v>
      </c>
      <c r="D86" s="21">
        <f>COUNTIF('Change Log'!$F$61:$F$61,A86)</f>
        <v>0</v>
      </c>
      <c r="E86" s="21">
        <f>D86+'Historical Data'!E101</f>
        <v>0</v>
      </c>
    </row>
    <row r="87" spans="1:5" x14ac:dyDescent="0.15">
      <c r="A87" s="160" t="str">
        <f>'Historical Data'!A102</f>
        <v>Postmortem</v>
      </c>
      <c r="D87" s="21">
        <f>COUNTIF('Change Log'!$F$61:$F$61,A87)</f>
        <v>0</v>
      </c>
      <c r="E87" s="21">
        <f>D87+'Historical Data'!E102</f>
        <v>0</v>
      </c>
    </row>
    <row r="88" spans="1:5" x14ac:dyDescent="0.15">
      <c r="A88" s="160" t="str">
        <f>'Historical Data'!A103</f>
        <v>Sandbox</v>
      </c>
      <c r="D88" s="21">
        <f>COUNTIF('Change Log'!$F$61:$F$61,A88)</f>
        <v>0</v>
      </c>
      <c r="E88" s="21">
        <f>D88+'Historical Data'!E103</f>
        <v>0</v>
      </c>
    </row>
    <row r="89" spans="1:5" x14ac:dyDescent="0.15">
      <c r="A89" s="160" t="str">
        <f>'Historical Data'!A104</f>
        <v>TOTAL</v>
      </c>
      <c r="D89" s="21">
        <f>SUM(D78:D88)</f>
        <v>1</v>
      </c>
      <c r="E89" s="21">
        <f>D89+'Historical Data'!E104</f>
        <v>8</v>
      </c>
    </row>
    <row r="90" spans="1:5" x14ac:dyDescent="0.15">
      <c r="A90" s="160"/>
    </row>
    <row r="91" spans="1:5" x14ac:dyDescent="0.15">
      <c r="A91" s="160"/>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theme="5"/>
    <pageSetUpPr fitToPage="1"/>
  </sheetPr>
  <dimension ref="A1:M140"/>
  <sheetViews>
    <sheetView showGridLines="0" topLeftCell="A89" zoomScaleNormal="100" workbookViewId="0">
      <selection activeCell="H103" sqref="H103"/>
    </sheetView>
  </sheetViews>
  <sheetFormatPr baseColWidth="10" defaultColWidth="6.33203125" defaultRowHeight="13" x14ac:dyDescent="0.15"/>
  <cols>
    <col min="1" max="1" width="8.6640625" style="3" customWidth="1"/>
    <col min="2" max="2" width="11.5" style="3" customWidth="1"/>
    <col min="3" max="3" width="22.83203125" style="3" customWidth="1"/>
    <col min="4" max="4" width="14" style="3" customWidth="1"/>
    <col min="5" max="5" width="15.33203125" style="3" customWidth="1"/>
    <col min="6" max="6" width="16.1640625" style="3" customWidth="1"/>
    <col min="7" max="7" width="17.33203125" style="3" customWidth="1"/>
    <col min="8" max="8" width="14.33203125" style="3" customWidth="1"/>
    <col min="9" max="9" width="15.5" style="3" customWidth="1"/>
    <col min="10" max="10" width="31.1640625" style="3" customWidth="1"/>
    <col min="11" max="11" width="23.6640625" style="3" customWidth="1"/>
    <col min="12" max="16384" width="6.33203125" style="3"/>
  </cols>
  <sheetData>
    <row r="1" spans="1:9" ht="11" hidden="1" customHeight="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Assignment 2</v>
      </c>
      <c r="G1" s="3" t="str">
        <f>Constants!G1</f>
        <v xml:space="preserve"> </v>
      </c>
      <c r="H1" s="3" t="str">
        <f>Constants!H1</f>
        <v xml:space="preserve"> </v>
      </c>
      <c r="I1" s="3" t="str">
        <f>Constants!I1</f>
        <v xml:space="preserve"> </v>
      </c>
    </row>
    <row r="2" spans="1:9" ht="11" hidden="1" customHeight="1" x14ac:dyDescent="0.15">
      <c r="A2" s="3" t="str">
        <f>Constants!A2</f>
        <v>Start date:</v>
      </c>
      <c r="B2" s="3">
        <f>Constants!B2</f>
        <v>36526</v>
      </c>
      <c r="C2" s="3" t="str">
        <f>Constants!C2</f>
        <v xml:space="preserve"> </v>
      </c>
      <c r="D2" s="3" t="str">
        <f>Constants!D2</f>
        <v>Grades:</v>
      </c>
      <c r="E2" s="3" t="str">
        <f>Constants!E2</f>
        <v>AA</v>
      </c>
      <c r="F2" s="3">
        <f>Constants!F2</f>
        <v>1</v>
      </c>
      <c r="G2" s="3">
        <f>Constants!G2</f>
        <v>0</v>
      </c>
      <c r="H2" s="3">
        <f ca="1">Constants!H2</f>
        <v>43397</v>
      </c>
      <c r="I2" s="3">
        <f>Constants!I2</f>
        <v>0</v>
      </c>
    </row>
    <row r="3" spans="1:9" ht="11" hidden="1" customHeight="1" x14ac:dyDescent="0.15">
      <c r="A3" s="3" t="str">
        <f>Constants!A3</f>
        <v>End date:</v>
      </c>
      <c r="B3" s="3">
        <f>Constants!B3</f>
        <v>73051</v>
      </c>
      <c r="C3" s="3" t="str">
        <f>Constants!C3</f>
        <v xml:space="preserve"> </v>
      </c>
      <c r="D3" s="3" t="str">
        <f>Constants!D3</f>
        <v xml:space="preserve"> </v>
      </c>
      <c r="E3" s="3" t="str">
        <f>Constants!E3</f>
        <v>A</v>
      </c>
      <c r="F3" s="3">
        <f>Constants!F3</f>
        <v>0.95</v>
      </c>
      <c r="G3" s="3">
        <f>Constants!G3</f>
        <v>0</v>
      </c>
      <c r="H3" s="3">
        <f>Constants!H3</f>
        <v>0</v>
      </c>
      <c r="I3" s="3">
        <f>Constants!I3</f>
        <v>0</v>
      </c>
    </row>
    <row r="4" spans="1:9" ht="11" hidden="1" customHeight="1" x14ac:dyDescent="0.15">
      <c r="A4" s="3" t="str">
        <f>Constants!A4</f>
        <v>Phases:</v>
      </c>
      <c r="B4" s="3" t="str">
        <f>Constants!B4</f>
        <v>Analysis</v>
      </c>
      <c r="C4" s="3" t="str">
        <f>Constants!C4</f>
        <v xml:space="preserve"> </v>
      </c>
      <c r="D4" s="3" t="str">
        <f>Constants!D4</f>
        <v xml:space="preserve"> </v>
      </c>
      <c r="E4" s="3" t="str">
        <f>Constants!E4</f>
        <v>AB</v>
      </c>
      <c r="F4" s="3">
        <f>Constants!F4</f>
        <v>0.9</v>
      </c>
      <c r="G4" s="3">
        <f>Constants!G4</f>
        <v>0</v>
      </c>
      <c r="H4" s="3">
        <f>Constants!H4</f>
        <v>0</v>
      </c>
      <c r="I4" s="3">
        <f>Constants!I4</f>
        <v>0</v>
      </c>
    </row>
    <row r="5" spans="1:9" ht="11" hidden="1" customHeight="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
        <f>Constants!G5</f>
        <v>0</v>
      </c>
      <c r="H5" s="3">
        <f>Constants!H5</f>
        <v>0</v>
      </c>
      <c r="I5" s="3">
        <f>Constants!I5</f>
        <v>0</v>
      </c>
    </row>
    <row r="6" spans="1:9" ht="11" hidden="1" customHeight="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
        <f>Constants!G6</f>
        <v>0</v>
      </c>
      <c r="H6" s="3">
        <f>Constants!H6</f>
        <v>0</v>
      </c>
      <c r="I6" s="3">
        <f>Constants!I6</f>
        <v>0</v>
      </c>
    </row>
    <row r="7" spans="1:9" ht="11" hidden="1" customHeight="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
        <f>Constants!G7</f>
        <v>0</v>
      </c>
      <c r="H7" s="3">
        <f>Constants!H7</f>
        <v>0</v>
      </c>
      <c r="I7" s="3">
        <f>Constants!I7</f>
        <v>0</v>
      </c>
    </row>
    <row r="8" spans="1:9" ht="11" hidden="1" customHeight="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
        <f ca="1">Constants!G8</f>
        <v>43388</v>
      </c>
      <c r="H8" s="3">
        <f>Constants!H8</f>
        <v>1</v>
      </c>
      <c r="I8" s="3">
        <f>Constants!I8</f>
        <v>0</v>
      </c>
    </row>
    <row r="9" spans="1:9" ht="11" hidden="1" customHeight="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
        <f ca="1">Constants!G9</f>
        <v>43389</v>
      </c>
      <c r="H9" s="3">
        <f>Constants!H9</f>
        <v>2</v>
      </c>
      <c r="I9" s="3">
        <f>Constants!I9</f>
        <v>5</v>
      </c>
    </row>
    <row r="10" spans="1:9" ht="11" hidden="1" customHeight="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
        <f ca="1">Constants!G10</f>
        <v>43390</v>
      </c>
      <c r="H10" s="3">
        <f>Constants!H10</f>
        <v>3</v>
      </c>
      <c r="I10" s="3">
        <f>Constants!I10</f>
        <v>10</v>
      </c>
    </row>
    <row r="11" spans="1:9" ht="11" hidden="1" customHeight="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
        <f ca="1">Constants!G11</f>
        <v>43391</v>
      </c>
      <c r="H11" s="3">
        <f>Constants!H11</f>
        <v>4</v>
      </c>
      <c r="I11" s="3">
        <f>Constants!I11</f>
        <v>15</v>
      </c>
    </row>
    <row r="12" spans="1:9" ht="11" hidden="1" customHeight="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
        <f ca="1">Constants!G12</f>
        <v>43392</v>
      </c>
      <c r="H12" s="3">
        <f>Constants!H12</f>
        <v>5</v>
      </c>
      <c r="I12" s="3">
        <f>Constants!I12</f>
        <v>20</v>
      </c>
    </row>
    <row r="13" spans="1:9" ht="11" hidden="1" customHeight="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
        <f ca="1">Constants!G13</f>
        <v>43393</v>
      </c>
      <c r="H13" s="3">
        <f>Constants!H13</f>
        <v>6</v>
      </c>
      <c r="I13" s="3">
        <f>Constants!I13</f>
        <v>25</v>
      </c>
    </row>
    <row r="14" spans="1:9" ht="11" hidden="1" customHeight="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
        <f ca="1">Constants!G14</f>
        <v>43394</v>
      </c>
      <c r="H14" s="3">
        <f>Constants!H14</f>
        <v>7</v>
      </c>
      <c r="I14" s="3">
        <f>Constants!I14</f>
        <v>30</v>
      </c>
    </row>
    <row r="15" spans="1:9" ht="11" hidden="1" customHeight="1" x14ac:dyDescent="0.15">
      <c r="A15" s="3" t="str">
        <f>Constants!A15</f>
        <v xml:space="preserve"> </v>
      </c>
      <c r="B15" s="3" t="s">
        <v>559</v>
      </c>
      <c r="C15" s="3" t="str">
        <f>Constants!C15</f>
        <v xml:space="preserve"> </v>
      </c>
      <c r="D15" s="3" t="str">
        <f>Constants!D15</f>
        <v xml:space="preserve"> </v>
      </c>
      <c r="E15" s="3" t="str">
        <f>Constants!E15</f>
        <v xml:space="preserve"> </v>
      </c>
      <c r="F15" s="3" t="str">
        <f>Constants!F15</f>
        <v xml:space="preserve"> </v>
      </c>
      <c r="G15" s="3">
        <f ca="1">Constants!G15</f>
        <v>43395</v>
      </c>
      <c r="H15" s="3">
        <f>Constants!H15</f>
        <v>8</v>
      </c>
      <c r="I15" s="3">
        <f>Constants!I15</f>
        <v>35</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Constants!G16</f>
        <v>43396</v>
      </c>
      <c r="H16" s="3">
        <f>Constants!H16</f>
        <v>9</v>
      </c>
      <c r="I16" s="3">
        <f>Constants!I16</f>
        <v>40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Constants!G17</f>
        <v>43397</v>
      </c>
      <c r="H17" s="3">
        <f>Constants!H17</f>
        <v>10</v>
      </c>
      <c r="I17" s="3">
        <f>Constants!I17</f>
        <v>45</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Constants!G18</f>
        <v>43398</v>
      </c>
      <c r="H18" s="3">
        <f>Constants!H18</f>
        <v>11</v>
      </c>
      <c r="I18" s="3">
        <f>Constants!I18</f>
        <v>50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Constants!G19</f>
        <v>43399</v>
      </c>
      <c r="H19" s="3">
        <f>Constants!H19</f>
        <v>12</v>
      </c>
      <c r="I19" s="3">
        <f>Constants!I19</f>
        <v>55</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Constants!G20</f>
        <v>43400</v>
      </c>
      <c r="H20" s="3">
        <f>Constants!H20</f>
        <v>13</v>
      </c>
      <c r="I20" s="3">
        <f>Constants!I20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Constants!G21</f>
        <v>43401</v>
      </c>
      <c r="H21" s="3">
        <f>Constants!H21</f>
        <v>14</v>
      </c>
      <c r="I21" s="3">
        <f>Constants!I21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Constants!G22</f>
        <v>43402</v>
      </c>
      <c r="H22" s="3">
        <f>Constants!H22</f>
        <v>15</v>
      </c>
      <c r="I22" s="3">
        <f>Constants!I22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Constants!G23</f>
        <v>43403</v>
      </c>
      <c r="H23" s="3">
        <f>Constants!H23</f>
        <v>16</v>
      </c>
      <c r="I23" s="3">
        <f>Constants!I23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Constants!G24</f>
        <v>43404</v>
      </c>
      <c r="H24" s="3">
        <f>Constants!H24</f>
        <v>17</v>
      </c>
      <c r="I24" s="3">
        <f>Constants!I24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Constants!G25</f>
        <v>43405</v>
      </c>
      <c r="H25" s="3">
        <f>Constants!H25</f>
        <v>18</v>
      </c>
      <c r="I25" s="3">
        <f>Constants!I25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Constants!G26</f>
        <v>43406</v>
      </c>
      <c r="H26" s="3">
        <f>Constants!H26</f>
        <v>19</v>
      </c>
      <c r="I26" s="3">
        <f>Constants!I26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Constants!G27</f>
        <v>43407</v>
      </c>
      <c r="H27" s="3">
        <f>Constants!H27</f>
        <v>20</v>
      </c>
      <c r="I27" s="3">
        <f>Constants!I27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Constants!G28</f>
        <v>43408</v>
      </c>
      <c r="H28" s="3">
        <f>Constants!H28</f>
        <v>21</v>
      </c>
      <c r="I28" s="3">
        <f>Constants!I28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Constants!G29</f>
        <v>43409</v>
      </c>
      <c r="H29" s="3">
        <f>Constants!H29</f>
        <v>22</v>
      </c>
      <c r="I29" s="3">
        <f>Constants!I29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 ca="1">Constants!G30</f>
        <v>43410</v>
      </c>
      <c r="H30" s="3">
        <f>Constants!H30</f>
        <v>23</v>
      </c>
      <c r="I30" s="3">
        <f>Constants!I30</f>
        <v>0</v>
      </c>
    </row>
    <row r="31" spans="1:9" s="19"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Constants!G31</f>
        <v>43411</v>
      </c>
      <c r="H31" s="3">
        <f>Constants!H31</f>
        <v>0</v>
      </c>
      <c r="I31" s="3">
        <f>Constants!I31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3">
        <f ca="1">Constants!G32</f>
        <v>43412</v>
      </c>
      <c r="H32" s="3">
        <f>Constants!H32</f>
        <v>0</v>
      </c>
      <c r="I32" s="3">
        <f>Constants!I32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3">
        <f ca="1">Constants!G33</f>
        <v>43413</v>
      </c>
      <c r="H33" s="3">
        <f>Constants!H33</f>
        <v>0</v>
      </c>
      <c r="I33" s="3">
        <f>Constants!I33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3">
        <f ca="1">Constants!G34</f>
        <v>43414</v>
      </c>
      <c r="H34" s="3">
        <f>Constants!H34</f>
        <v>0</v>
      </c>
      <c r="I34" s="3">
        <f>Constants!I34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Constants!G35</f>
        <v>43415</v>
      </c>
      <c r="H35" s="3">
        <f>Constants!H35</f>
        <v>0</v>
      </c>
      <c r="I35" s="3">
        <f>Constants!I35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Constants!G36</f>
        <v>43416</v>
      </c>
      <c r="H36" s="3">
        <f>Constants!H36</f>
        <v>0</v>
      </c>
      <c r="I36" s="3">
        <f>Constants!I36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Constants!G37</f>
        <v>43417</v>
      </c>
      <c r="H37" s="3">
        <f>Constants!H37</f>
        <v>0</v>
      </c>
      <c r="I37" s="3">
        <f>Constants!I37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f>Constants!G38</f>
        <v>0</v>
      </c>
      <c r="H38" s="3">
        <f>Constants!H38</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f>Constants!G39</f>
        <v>0</v>
      </c>
      <c r="H39" s="3">
        <f>Constants!H39</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f>Constants!G40</f>
        <v>0</v>
      </c>
      <c r="H40" s="3">
        <f>Constants!H40</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f>Constants!G41</f>
        <v>0</v>
      </c>
      <c r="H41" s="3">
        <f>Constants!H41</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f>Constants!G42</f>
        <v>0</v>
      </c>
      <c r="H42" s="3">
        <f>Constants!H42</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Constants!H43</f>
        <v>0</v>
      </c>
      <c r="I43" s="3">
        <f>Constants!I43</f>
        <v>0</v>
      </c>
    </row>
    <row r="44" spans="1:11" s="14" customFormat="1" ht="9"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Constants!H44</f>
        <v>0</v>
      </c>
      <c r="I44" s="3">
        <f>Constants!I44</f>
        <v>0</v>
      </c>
      <c r="J44" s="24"/>
      <c r="K44" s="24"/>
    </row>
    <row r="45" spans="1:11" ht="20" x14ac:dyDescent="0.2">
      <c r="A45" s="507" t="s">
        <v>134</v>
      </c>
      <c r="B45" s="507"/>
      <c r="C45" s="507"/>
    </row>
    <row r="46" spans="1:11" ht="25" customHeight="1" x14ac:dyDescent="0.15">
      <c r="A46" s="521" t="s">
        <v>461</v>
      </c>
      <c r="B46" s="521"/>
      <c r="C46" s="521"/>
      <c r="D46" s="521"/>
      <c r="E46" s="521"/>
      <c r="F46" s="521"/>
      <c r="G46" s="521"/>
      <c r="H46" s="521"/>
      <c r="I46" s="521"/>
      <c r="J46" s="521"/>
    </row>
    <row r="47" spans="1:11" ht="13" customHeight="1" x14ac:dyDescent="0.15">
      <c r="A47" s="249"/>
      <c r="B47" s="279"/>
      <c r="C47" s="280" t="s">
        <v>470</v>
      </c>
      <c r="D47" s="533" t="s">
        <v>89</v>
      </c>
      <c r="E47" s="533"/>
      <c r="F47" s="533"/>
      <c r="G47" s="533"/>
      <c r="H47" s="533"/>
      <c r="I47" s="533"/>
      <c r="J47" s="533"/>
    </row>
    <row r="48" spans="1:11" ht="12" customHeight="1" x14ac:dyDescent="0.15">
      <c r="A48" s="249"/>
      <c r="B48" s="273"/>
      <c r="C48" s="273" t="str">
        <f>B19</f>
        <v>Requirements Change</v>
      </c>
      <c r="D48" s="521" t="str">
        <f>C19</f>
        <v>Changes to requirements</v>
      </c>
      <c r="E48" s="521"/>
      <c r="F48" s="521"/>
      <c r="G48" s="521"/>
      <c r="H48" s="521"/>
      <c r="I48" s="521"/>
      <c r="J48" s="521"/>
    </row>
    <row r="49" spans="1:13" ht="11" customHeight="1" x14ac:dyDescent="0.15">
      <c r="B49" s="273"/>
      <c r="C49" s="273" t="str">
        <f t="shared" ref="C49:C58" si="0">B20</f>
        <v>Requirements Clarification</v>
      </c>
      <c r="D49" s="521" t="str">
        <f t="shared" ref="D49:D58" si="1">C20</f>
        <v>Clarifications to requirements</v>
      </c>
      <c r="E49" s="521"/>
      <c r="F49" s="521"/>
      <c r="G49" s="521"/>
      <c r="H49" s="521"/>
      <c r="I49" s="521"/>
      <c r="J49" s="521"/>
    </row>
    <row r="50" spans="1:13" ht="11" customHeight="1" x14ac:dyDescent="0.15">
      <c r="B50" s="273"/>
      <c r="C50" s="273" t="str">
        <f t="shared" si="0"/>
        <v>Product syntax</v>
      </c>
      <c r="D50" s="521" t="str">
        <f t="shared" si="1"/>
        <v>Syntax flaws in the deliverable product</v>
      </c>
      <c r="E50" s="521"/>
      <c r="F50" s="521"/>
      <c r="G50" s="521"/>
      <c r="H50" s="521"/>
      <c r="I50" s="521"/>
      <c r="J50" s="521"/>
    </row>
    <row r="51" spans="1:13" ht="12.75" customHeight="1" x14ac:dyDescent="0.15">
      <c r="B51" s="273"/>
      <c r="C51" s="273" t="str">
        <f t="shared" si="0"/>
        <v>Product logic</v>
      </c>
      <c r="D51" s="521" t="str">
        <f t="shared" si="1"/>
        <v>Logic flaws in the deliverable product</v>
      </c>
      <c r="E51" s="521"/>
      <c r="F51" s="521"/>
      <c r="G51" s="521"/>
      <c r="H51" s="521"/>
      <c r="I51" s="521"/>
      <c r="J51" s="521"/>
    </row>
    <row r="52" spans="1:13" ht="11" customHeight="1" x14ac:dyDescent="0.15">
      <c r="B52" s="273"/>
      <c r="C52" s="273" t="str">
        <f t="shared" si="0"/>
        <v>Product interface</v>
      </c>
      <c r="D52" s="521" t="str">
        <f t="shared" si="1"/>
        <v>Flaws in the interface of a component of the deliverable product</v>
      </c>
      <c r="E52" s="521"/>
      <c r="F52" s="521"/>
      <c r="G52" s="521"/>
      <c r="H52" s="521"/>
      <c r="I52" s="521"/>
      <c r="J52" s="521"/>
    </row>
    <row r="53" spans="1:13" ht="11" customHeight="1" x14ac:dyDescent="0.15">
      <c r="B53" s="273"/>
      <c r="C53" s="273" t="str">
        <f t="shared" si="0"/>
        <v>Product checking</v>
      </c>
      <c r="D53" s="521" t="str">
        <f t="shared" si="1"/>
        <v>Flaws with boundary/type checking within a component of the deliverable product</v>
      </c>
      <c r="E53" s="521"/>
      <c r="F53" s="521"/>
      <c r="G53" s="521"/>
      <c r="H53" s="521"/>
      <c r="I53" s="521"/>
      <c r="J53" s="521"/>
    </row>
    <row r="54" spans="1:13" ht="11" customHeight="1" x14ac:dyDescent="0.15">
      <c r="B54" s="273"/>
      <c r="C54" s="273" t="str">
        <f t="shared" si="0"/>
        <v>Test syntax</v>
      </c>
      <c r="D54" s="521" t="str">
        <f t="shared" si="1"/>
        <v xml:space="preserve">Syntax flaws in the test code </v>
      </c>
      <c r="E54" s="521"/>
      <c r="F54" s="521"/>
      <c r="G54" s="521"/>
      <c r="H54" s="521"/>
      <c r="I54" s="521"/>
      <c r="J54" s="521"/>
    </row>
    <row r="55" spans="1:13" ht="11" customHeight="1" x14ac:dyDescent="0.15">
      <c r="B55" s="273"/>
      <c r="C55" s="273" t="str">
        <f t="shared" si="0"/>
        <v>Test logic</v>
      </c>
      <c r="D55" s="521" t="str">
        <f t="shared" si="1"/>
        <v>Logic flaws in the test code</v>
      </c>
      <c r="E55" s="521"/>
      <c r="F55" s="521"/>
      <c r="G55" s="521"/>
      <c r="H55" s="521"/>
      <c r="I55" s="521"/>
      <c r="J55" s="521"/>
    </row>
    <row r="56" spans="1:13" ht="11" customHeight="1" x14ac:dyDescent="0.15">
      <c r="B56" s="273"/>
      <c r="C56" s="273" t="str">
        <f t="shared" si="0"/>
        <v>Test interface</v>
      </c>
      <c r="D56" s="521" t="str">
        <f t="shared" si="1"/>
        <v>Flaws in the interface of a component of the test code</v>
      </c>
      <c r="E56" s="521"/>
      <c r="F56" s="521"/>
      <c r="G56" s="521"/>
      <c r="H56" s="521"/>
      <c r="I56" s="521"/>
      <c r="J56" s="521"/>
    </row>
    <row r="57" spans="1:13" ht="11" customHeight="1" x14ac:dyDescent="0.15">
      <c r="B57" s="273"/>
      <c r="C57" s="273" t="str">
        <f t="shared" si="0"/>
        <v>Test checking</v>
      </c>
      <c r="D57" s="521" t="str">
        <f t="shared" si="1"/>
        <v>Flaws with boundary/type checking within a component of the test code</v>
      </c>
      <c r="E57" s="521"/>
      <c r="F57" s="521"/>
      <c r="G57" s="521"/>
      <c r="H57" s="521"/>
      <c r="I57" s="521"/>
      <c r="J57" s="521"/>
    </row>
    <row r="58" spans="1:13" ht="11" customHeight="1" x14ac:dyDescent="0.15">
      <c r="B58" s="273"/>
      <c r="C58" s="273" t="str">
        <f t="shared" si="0"/>
        <v>Bad Smell</v>
      </c>
      <c r="D58" s="521" t="str">
        <f t="shared" si="1"/>
        <v>Refactoring changes (please note the bad smell in the defect description)</v>
      </c>
      <c r="E58" s="521"/>
      <c r="F58" s="521"/>
      <c r="G58" s="521"/>
      <c r="H58" s="521"/>
      <c r="I58" s="521"/>
      <c r="J58" s="521"/>
    </row>
    <row r="59" spans="1:13" ht="11" customHeight="1" x14ac:dyDescent="0.15">
      <c r="B59" s="273"/>
      <c r="C59" s="273"/>
      <c r="D59" s="249"/>
      <c r="E59" s="249"/>
      <c r="F59" s="249"/>
      <c r="G59" s="249"/>
      <c r="H59" s="249"/>
      <c r="I59" s="249"/>
      <c r="J59" s="249"/>
    </row>
    <row r="60" spans="1:13" s="4" customFormat="1" ht="42" customHeight="1" x14ac:dyDescent="0.15">
      <c r="A60" s="369" t="s">
        <v>760</v>
      </c>
      <c r="B60" s="369" t="s">
        <v>783</v>
      </c>
      <c r="C60" s="369" t="s">
        <v>759</v>
      </c>
      <c r="D60" s="369" t="s">
        <v>755</v>
      </c>
      <c r="E60" s="370" t="s">
        <v>756</v>
      </c>
      <c r="F60" s="370" t="s">
        <v>757</v>
      </c>
      <c r="G60" s="370" t="s">
        <v>758</v>
      </c>
      <c r="H60" s="370" t="s">
        <v>88</v>
      </c>
      <c r="I60" s="370" t="s">
        <v>782</v>
      </c>
      <c r="J60" s="370" t="s">
        <v>89</v>
      </c>
      <c r="K60" s="6"/>
      <c r="L60" s="6"/>
      <c r="M60" s="6"/>
    </row>
    <row r="61" spans="1:13" s="4" customFormat="1" ht="26" customHeight="1" x14ac:dyDescent="0.15">
      <c r="A61" s="37">
        <f>1</f>
        <v>1</v>
      </c>
      <c r="B61" s="10">
        <v>43378</v>
      </c>
      <c r="C61" s="398" t="s">
        <v>457</v>
      </c>
      <c r="D61" s="5" t="s">
        <v>337</v>
      </c>
      <c r="E61" s="5">
        <v>1</v>
      </c>
      <c r="F61" s="5" t="s">
        <v>337</v>
      </c>
      <c r="G61" s="5">
        <v>1</v>
      </c>
      <c r="H61" s="7">
        <v>5</v>
      </c>
      <c r="I61" s="7"/>
      <c r="J61" s="170" t="s">
        <v>863</v>
      </c>
      <c r="K61" s="28" t="str">
        <f ca="1">IF(ISBLANK(I61),"",IF(I61=A61,"&lt;-- Circular reference",IF(ISBLANK(OFFSET($C$60,I61,0)),"&lt;-- Invalid reference","")))</f>
        <v/>
      </c>
      <c r="L61" s="28"/>
      <c r="M61" s="28"/>
    </row>
    <row r="62" spans="1:13" s="4" customFormat="1" ht="37.5" customHeight="1" x14ac:dyDescent="0.15">
      <c r="A62" s="37">
        <f t="shared" ref="A62:A96" si="2">A61+1</f>
        <v>2</v>
      </c>
      <c r="B62" s="10">
        <v>43378</v>
      </c>
      <c r="C62" s="398" t="s">
        <v>868</v>
      </c>
      <c r="D62" s="5" t="s">
        <v>159</v>
      </c>
      <c r="E62" s="5">
        <v>1</v>
      </c>
      <c r="F62" s="5" t="s">
        <v>159</v>
      </c>
      <c r="G62" s="5">
        <v>1</v>
      </c>
      <c r="H62" s="7">
        <v>30</v>
      </c>
      <c r="I62" s="7"/>
      <c r="J62" s="170" t="s">
        <v>869</v>
      </c>
      <c r="K62" s="28" t="str">
        <f t="shared" ref="K62:K94" ca="1" si="3">IF(ISBLANK(I62),"",IF(I62=A62,"&lt;-- Circular reference",IF(ISBLANK(OFFSET($C$60,I62,0)),"&lt;-- Invalid reference","")))</f>
        <v/>
      </c>
      <c r="L62" s="28"/>
      <c r="M62" s="28"/>
    </row>
    <row r="63" spans="1:13" s="4" customFormat="1" ht="26" customHeight="1" x14ac:dyDescent="0.15">
      <c r="A63" s="37">
        <f t="shared" si="2"/>
        <v>3</v>
      </c>
      <c r="B63" s="10">
        <v>43378</v>
      </c>
      <c r="C63" s="398" t="s">
        <v>868</v>
      </c>
      <c r="D63" s="5" t="s">
        <v>159</v>
      </c>
      <c r="E63" s="5">
        <v>2</v>
      </c>
      <c r="F63" s="5" t="s">
        <v>159</v>
      </c>
      <c r="G63" s="5">
        <v>2</v>
      </c>
      <c r="H63" s="7">
        <v>25</v>
      </c>
      <c r="I63" s="7"/>
      <c r="J63" s="170" t="s">
        <v>869</v>
      </c>
      <c r="K63" s="28" t="str">
        <f t="shared" ca="1" si="3"/>
        <v/>
      </c>
      <c r="L63" s="28"/>
      <c r="M63" s="28"/>
    </row>
    <row r="64" spans="1:13" s="4" customFormat="1" ht="112" x14ac:dyDescent="0.15">
      <c r="A64" s="37">
        <f t="shared" si="2"/>
        <v>4</v>
      </c>
      <c r="B64" s="10">
        <v>43378</v>
      </c>
      <c r="C64" s="398" t="s">
        <v>457</v>
      </c>
      <c r="D64" s="5" t="s">
        <v>121</v>
      </c>
      <c r="E64" s="5">
        <v>1</v>
      </c>
      <c r="F64" s="398" t="s">
        <v>121</v>
      </c>
      <c r="G64" s="5">
        <v>1</v>
      </c>
      <c r="H64" s="7">
        <v>10</v>
      </c>
      <c r="I64" s="7"/>
      <c r="J64" s="170" t="s">
        <v>875</v>
      </c>
      <c r="K64" s="28" t="str">
        <f t="shared" ca="1" si="3"/>
        <v/>
      </c>
      <c r="L64" s="28"/>
      <c r="M64" s="28"/>
    </row>
    <row r="65" spans="1:13" s="4" customFormat="1" ht="126" x14ac:dyDescent="0.15">
      <c r="A65" s="37">
        <f t="shared" si="2"/>
        <v>5</v>
      </c>
      <c r="B65" s="10">
        <v>43379</v>
      </c>
      <c r="C65" s="398" t="s">
        <v>140</v>
      </c>
      <c r="D65" s="398" t="s">
        <v>121</v>
      </c>
      <c r="E65" s="5">
        <v>2</v>
      </c>
      <c r="F65" s="398" t="s">
        <v>121</v>
      </c>
      <c r="G65" s="5">
        <v>2</v>
      </c>
      <c r="H65" s="7">
        <v>5</v>
      </c>
      <c r="I65" s="7"/>
      <c r="J65" s="170" t="s">
        <v>877</v>
      </c>
      <c r="K65" s="28" t="str">
        <f t="shared" ca="1" si="3"/>
        <v/>
      </c>
      <c r="L65" s="28"/>
      <c r="M65" s="28"/>
    </row>
    <row r="66" spans="1:13" s="4" customFormat="1" ht="42" x14ac:dyDescent="0.15">
      <c r="A66" s="37">
        <f t="shared" si="2"/>
        <v>6</v>
      </c>
      <c r="B66" s="10">
        <v>43379</v>
      </c>
      <c r="C66" s="398" t="s">
        <v>883</v>
      </c>
      <c r="D66" s="398" t="s">
        <v>121</v>
      </c>
      <c r="E66" s="5">
        <v>3</v>
      </c>
      <c r="F66" s="398" t="s">
        <v>121</v>
      </c>
      <c r="G66" s="5">
        <v>3</v>
      </c>
      <c r="H66" s="7">
        <v>2</v>
      </c>
      <c r="I66" s="7"/>
      <c r="J66" s="170" t="s">
        <v>884</v>
      </c>
      <c r="K66" s="28" t="str">
        <f t="shared" ca="1" si="3"/>
        <v/>
      </c>
      <c r="L66" s="28"/>
      <c r="M66" s="28"/>
    </row>
    <row r="67" spans="1:13" s="4" customFormat="1" ht="26" customHeight="1" x14ac:dyDescent="0.15">
      <c r="A67" s="37">
        <f t="shared" si="2"/>
        <v>7</v>
      </c>
      <c r="B67" s="10">
        <v>43380</v>
      </c>
      <c r="C67" s="398" t="s">
        <v>883</v>
      </c>
      <c r="D67" s="398" t="s">
        <v>121</v>
      </c>
      <c r="E67" s="5">
        <v>4</v>
      </c>
      <c r="F67" s="398" t="s">
        <v>121</v>
      </c>
      <c r="G67" s="5">
        <v>4</v>
      </c>
      <c r="H67" s="7">
        <v>5</v>
      </c>
      <c r="I67" s="7"/>
      <c r="J67" s="170" t="s">
        <v>890</v>
      </c>
      <c r="K67" s="28" t="str">
        <f t="shared" ca="1" si="3"/>
        <v/>
      </c>
      <c r="L67" s="28"/>
      <c r="M67" s="28"/>
    </row>
    <row r="68" spans="1:13" s="4" customFormat="1" ht="26" customHeight="1" x14ac:dyDescent="0.15">
      <c r="A68" s="37">
        <f t="shared" si="2"/>
        <v>8</v>
      </c>
      <c r="B68" s="10">
        <v>43380</v>
      </c>
      <c r="C68" s="398" t="s">
        <v>883</v>
      </c>
      <c r="D68" s="398" t="s">
        <v>121</v>
      </c>
      <c r="E68" s="5">
        <v>5</v>
      </c>
      <c r="F68" s="398" t="s">
        <v>121</v>
      </c>
      <c r="G68" s="5">
        <v>5</v>
      </c>
      <c r="H68" s="7"/>
      <c r="I68" s="7"/>
      <c r="J68" s="170" t="s">
        <v>901</v>
      </c>
      <c r="K68" s="28" t="str">
        <f t="shared" ca="1" si="3"/>
        <v/>
      </c>
      <c r="L68" s="28"/>
      <c r="M68" s="28"/>
    </row>
    <row r="69" spans="1:13" s="4" customFormat="1" ht="26" customHeight="1" x14ac:dyDescent="0.15">
      <c r="A69" s="37">
        <f t="shared" si="2"/>
        <v>9</v>
      </c>
      <c r="B69" s="10">
        <v>43380</v>
      </c>
      <c r="C69" s="398" t="s">
        <v>139</v>
      </c>
      <c r="D69" s="398" t="s">
        <v>121</v>
      </c>
      <c r="E69" s="5">
        <v>6</v>
      </c>
      <c r="F69" s="398" t="s">
        <v>121</v>
      </c>
      <c r="G69" s="5">
        <v>6</v>
      </c>
      <c r="H69" s="7">
        <v>2</v>
      </c>
      <c r="I69" s="7"/>
      <c r="J69" s="170" t="s">
        <v>904</v>
      </c>
      <c r="K69" s="28" t="str">
        <f t="shared" ca="1" si="3"/>
        <v/>
      </c>
      <c r="L69" s="28"/>
      <c r="M69" s="28"/>
    </row>
    <row r="70" spans="1:13" s="4" customFormat="1" ht="26" customHeight="1" x14ac:dyDescent="0.15">
      <c r="A70" s="37">
        <f t="shared" si="2"/>
        <v>10</v>
      </c>
      <c r="B70" s="10">
        <v>43380</v>
      </c>
      <c r="C70" s="398" t="s">
        <v>179</v>
      </c>
      <c r="D70" s="398" t="s">
        <v>121</v>
      </c>
      <c r="E70" s="5">
        <v>6</v>
      </c>
      <c r="F70" s="398" t="s">
        <v>121</v>
      </c>
      <c r="G70" s="5">
        <v>6</v>
      </c>
      <c r="H70" s="7">
        <v>2</v>
      </c>
      <c r="I70" s="7"/>
      <c r="J70" s="170" t="s">
        <v>906</v>
      </c>
      <c r="K70" s="28" t="str">
        <f t="shared" ca="1" si="3"/>
        <v/>
      </c>
      <c r="L70" s="28"/>
      <c r="M70" s="28"/>
    </row>
    <row r="71" spans="1:13" s="4" customFormat="1" ht="14" x14ac:dyDescent="0.15">
      <c r="A71" s="37">
        <f t="shared" si="2"/>
        <v>11</v>
      </c>
      <c r="B71" s="10">
        <v>43380</v>
      </c>
      <c r="C71" s="398" t="s">
        <v>140</v>
      </c>
      <c r="D71" s="398" t="s">
        <v>121</v>
      </c>
      <c r="E71" s="5">
        <v>6</v>
      </c>
      <c r="F71" s="398" t="s">
        <v>121</v>
      </c>
      <c r="G71" s="5">
        <v>6</v>
      </c>
      <c r="H71" s="7">
        <v>4</v>
      </c>
      <c r="I71" s="7"/>
      <c r="J71" s="170" t="s">
        <v>907</v>
      </c>
      <c r="K71" s="28" t="str">
        <f t="shared" ca="1" si="3"/>
        <v/>
      </c>
      <c r="L71" s="28"/>
      <c r="M71" s="28"/>
    </row>
    <row r="72" spans="1:13" s="4" customFormat="1" ht="70" x14ac:dyDescent="0.15">
      <c r="A72" s="37">
        <f>A71+1</f>
        <v>12</v>
      </c>
      <c r="B72" s="10">
        <v>43380</v>
      </c>
      <c r="C72" s="398" t="s">
        <v>179</v>
      </c>
      <c r="D72" s="398" t="s">
        <v>121</v>
      </c>
      <c r="E72" s="5">
        <v>6</v>
      </c>
      <c r="F72" s="398" t="s">
        <v>121</v>
      </c>
      <c r="G72" s="5">
        <v>6</v>
      </c>
      <c r="H72" s="7">
        <v>2</v>
      </c>
      <c r="I72" s="7"/>
      <c r="J72" s="170" t="s">
        <v>908</v>
      </c>
      <c r="K72" s="28" t="str">
        <f t="shared" ca="1" si="3"/>
        <v/>
      </c>
      <c r="L72" s="28"/>
      <c r="M72" s="28"/>
    </row>
    <row r="73" spans="1:13" s="4" customFormat="1" ht="26" customHeight="1" x14ac:dyDescent="0.15">
      <c r="A73" s="37">
        <f t="shared" si="2"/>
        <v>13</v>
      </c>
      <c r="B73" s="10">
        <v>43380</v>
      </c>
      <c r="C73" s="398" t="s">
        <v>910</v>
      </c>
      <c r="D73" s="398" t="s">
        <v>121</v>
      </c>
      <c r="E73" s="5">
        <v>7</v>
      </c>
      <c r="F73" s="398" t="s">
        <v>121</v>
      </c>
      <c r="G73" s="5">
        <v>7</v>
      </c>
      <c r="H73" s="7">
        <v>10</v>
      </c>
      <c r="I73" s="7"/>
      <c r="J73" s="36" t="s">
        <v>909</v>
      </c>
      <c r="K73" s="28"/>
      <c r="L73" s="28"/>
      <c r="M73" s="28"/>
    </row>
    <row r="74" spans="1:13" s="4" customFormat="1" ht="26" customHeight="1" x14ac:dyDescent="0.15">
      <c r="A74" s="37">
        <f t="shared" si="2"/>
        <v>14</v>
      </c>
      <c r="B74" s="10">
        <v>43380</v>
      </c>
      <c r="C74" s="398" t="s">
        <v>910</v>
      </c>
      <c r="D74" s="398" t="s">
        <v>121</v>
      </c>
      <c r="E74" s="5">
        <v>7</v>
      </c>
      <c r="F74" s="398" t="s">
        <v>121</v>
      </c>
      <c r="G74" s="5">
        <v>7</v>
      </c>
      <c r="H74" s="7">
        <v>15</v>
      </c>
      <c r="I74" s="7"/>
      <c r="J74" s="36" t="s">
        <v>912</v>
      </c>
      <c r="K74" s="28" t="str">
        <f t="shared" ca="1" si="3"/>
        <v/>
      </c>
      <c r="L74" s="28"/>
      <c r="M74" s="28"/>
    </row>
    <row r="75" spans="1:13" s="4" customFormat="1" ht="26" customHeight="1" x14ac:dyDescent="0.15">
      <c r="A75" s="37">
        <f t="shared" si="2"/>
        <v>15</v>
      </c>
      <c r="B75" s="10">
        <v>43381</v>
      </c>
      <c r="C75" s="398" t="s">
        <v>883</v>
      </c>
      <c r="D75" s="398" t="s">
        <v>121</v>
      </c>
      <c r="E75" s="5">
        <v>8</v>
      </c>
      <c r="F75" s="398" t="s">
        <v>121</v>
      </c>
      <c r="G75" s="5">
        <v>8</v>
      </c>
      <c r="H75" s="7">
        <v>2</v>
      </c>
      <c r="I75" s="7"/>
      <c r="J75" s="36" t="s">
        <v>914</v>
      </c>
      <c r="K75" s="28" t="str">
        <f t="shared" ca="1" si="3"/>
        <v/>
      </c>
      <c r="L75" s="28"/>
      <c r="M75" s="28"/>
    </row>
    <row r="76" spans="1:13" s="4" customFormat="1" ht="26" customHeight="1" x14ac:dyDescent="0.15">
      <c r="A76" s="37">
        <f t="shared" si="2"/>
        <v>16</v>
      </c>
      <c r="B76" s="10">
        <v>43381</v>
      </c>
      <c r="C76" s="398" t="s">
        <v>883</v>
      </c>
      <c r="D76" s="398" t="s">
        <v>121</v>
      </c>
      <c r="E76" s="5">
        <v>10</v>
      </c>
      <c r="F76" s="398" t="s">
        <v>121</v>
      </c>
      <c r="G76" s="5">
        <v>10</v>
      </c>
      <c r="H76" s="7">
        <v>2</v>
      </c>
      <c r="I76" s="7"/>
      <c r="J76" s="36" t="s">
        <v>917</v>
      </c>
      <c r="K76" s="28" t="str">
        <f t="shared" ca="1" si="3"/>
        <v/>
      </c>
      <c r="L76" s="28"/>
      <c r="M76" s="28"/>
    </row>
    <row r="77" spans="1:13" s="4" customFormat="1" ht="56" x14ac:dyDescent="0.15">
      <c r="A77" s="37">
        <f t="shared" si="2"/>
        <v>17</v>
      </c>
      <c r="B77" s="10">
        <v>43381</v>
      </c>
      <c r="C77" s="398" t="s">
        <v>140</v>
      </c>
      <c r="D77" s="398" t="s">
        <v>121</v>
      </c>
      <c r="E77" s="5">
        <v>10</v>
      </c>
      <c r="F77" s="398" t="s">
        <v>121</v>
      </c>
      <c r="G77" s="5">
        <v>10</v>
      </c>
      <c r="H77" s="7">
        <v>20</v>
      </c>
      <c r="I77" s="7"/>
      <c r="J77" s="36" t="s">
        <v>918</v>
      </c>
      <c r="K77" s="28" t="str">
        <f t="shared" ca="1" si="3"/>
        <v/>
      </c>
      <c r="L77" s="28"/>
      <c r="M77" s="28"/>
    </row>
    <row r="78" spans="1:13" s="4" customFormat="1" ht="98" x14ac:dyDescent="0.15">
      <c r="A78" s="37">
        <f t="shared" si="2"/>
        <v>18</v>
      </c>
      <c r="B78" s="10">
        <v>43381</v>
      </c>
      <c r="C78" s="398" t="s">
        <v>140</v>
      </c>
      <c r="D78" s="398" t="s">
        <v>121</v>
      </c>
      <c r="E78" s="5">
        <v>10</v>
      </c>
      <c r="F78" s="398" t="s">
        <v>121</v>
      </c>
      <c r="G78" s="5">
        <v>10</v>
      </c>
      <c r="H78" s="7">
        <v>45</v>
      </c>
      <c r="I78" s="7"/>
      <c r="J78" s="36" t="s">
        <v>922</v>
      </c>
      <c r="K78" s="28" t="str">
        <f t="shared" ca="1" si="3"/>
        <v/>
      </c>
      <c r="L78" s="28"/>
      <c r="M78" s="28"/>
    </row>
    <row r="79" spans="1:13" s="4" customFormat="1" ht="84" x14ac:dyDescent="0.15">
      <c r="A79" s="37">
        <f t="shared" si="2"/>
        <v>19</v>
      </c>
      <c r="B79" s="10">
        <v>43381</v>
      </c>
      <c r="C79" s="398" t="s">
        <v>140</v>
      </c>
      <c r="D79" s="398" t="s">
        <v>121</v>
      </c>
      <c r="E79" s="5">
        <v>10</v>
      </c>
      <c r="F79" s="398" t="s">
        <v>121</v>
      </c>
      <c r="G79" s="5">
        <v>10</v>
      </c>
      <c r="H79" s="7">
        <v>45</v>
      </c>
      <c r="I79" s="7"/>
      <c r="J79" s="36" t="s">
        <v>923</v>
      </c>
      <c r="K79" s="28" t="str">
        <f t="shared" ca="1" si="3"/>
        <v/>
      </c>
      <c r="L79" s="28"/>
      <c r="M79" s="28"/>
    </row>
    <row r="80" spans="1:13" s="4" customFormat="1" ht="42" x14ac:dyDescent="0.15">
      <c r="A80" s="37">
        <f t="shared" si="2"/>
        <v>20</v>
      </c>
      <c r="B80" s="10">
        <v>43381</v>
      </c>
      <c r="C80" s="398" t="s">
        <v>179</v>
      </c>
      <c r="D80" s="398" t="s">
        <v>121</v>
      </c>
      <c r="E80" s="5">
        <v>10</v>
      </c>
      <c r="F80" s="398" t="s">
        <v>121</v>
      </c>
      <c r="G80" s="5">
        <v>10</v>
      </c>
      <c r="H80" s="7">
        <v>5</v>
      </c>
      <c r="I80" s="7"/>
      <c r="J80" s="36" t="s">
        <v>924</v>
      </c>
      <c r="K80" s="28" t="str">
        <f t="shared" ca="1" si="3"/>
        <v/>
      </c>
      <c r="L80" s="28"/>
      <c r="M80" s="28"/>
    </row>
    <row r="81" spans="1:13" s="4" customFormat="1" ht="26" customHeight="1" x14ac:dyDescent="0.15">
      <c r="A81" s="37">
        <f t="shared" si="2"/>
        <v>21</v>
      </c>
      <c r="B81" s="10">
        <v>43381</v>
      </c>
      <c r="C81" s="398" t="s">
        <v>179</v>
      </c>
      <c r="D81" s="398" t="s">
        <v>121</v>
      </c>
      <c r="E81" s="5">
        <v>10</v>
      </c>
      <c r="F81" s="398" t="s">
        <v>121</v>
      </c>
      <c r="G81" s="5">
        <v>10</v>
      </c>
      <c r="H81" s="7">
        <v>5</v>
      </c>
      <c r="I81" s="7"/>
      <c r="J81" s="36" t="s">
        <v>925</v>
      </c>
      <c r="K81" s="28" t="str">
        <f t="shared" ca="1" si="3"/>
        <v/>
      </c>
      <c r="L81" s="28"/>
      <c r="M81" s="28"/>
    </row>
    <row r="82" spans="1:13" s="4" customFormat="1" ht="26" customHeight="1" x14ac:dyDescent="0.15">
      <c r="A82" s="37">
        <f t="shared" si="2"/>
        <v>22</v>
      </c>
      <c r="B82" s="10">
        <v>43381</v>
      </c>
      <c r="C82" s="398" t="s">
        <v>179</v>
      </c>
      <c r="D82" s="398" t="s">
        <v>121</v>
      </c>
      <c r="E82" s="5">
        <v>10</v>
      </c>
      <c r="F82" s="398" t="s">
        <v>121</v>
      </c>
      <c r="G82" s="5">
        <v>10</v>
      </c>
      <c r="H82" s="7">
        <v>5</v>
      </c>
      <c r="I82" s="7"/>
      <c r="J82" s="36" t="s">
        <v>928</v>
      </c>
      <c r="K82" s="28" t="str">
        <f t="shared" ca="1" si="3"/>
        <v/>
      </c>
      <c r="L82" s="28"/>
      <c r="M82" s="28"/>
    </row>
    <row r="83" spans="1:13" s="4" customFormat="1" ht="98" x14ac:dyDescent="0.15">
      <c r="A83" s="37">
        <f t="shared" si="2"/>
        <v>23</v>
      </c>
      <c r="B83" s="10">
        <v>43381</v>
      </c>
      <c r="C83" s="398" t="s">
        <v>179</v>
      </c>
      <c r="D83" s="398" t="s">
        <v>121</v>
      </c>
      <c r="E83" s="5">
        <v>10</v>
      </c>
      <c r="F83" s="398" t="s">
        <v>121</v>
      </c>
      <c r="G83" s="5">
        <v>10</v>
      </c>
      <c r="H83" s="7">
        <v>5</v>
      </c>
      <c r="I83" s="7"/>
      <c r="J83" s="36" t="s">
        <v>929</v>
      </c>
      <c r="K83" s="28" t="str">
        <f t="shared" ca="1" si="3"/>
        <v/>
      </c>
      <c r="L83" s="28"/>
      <c r="M83" s="28"/>
    </row>
    <row r="84" spans="1:13" s="4" customFormat="1" ht="98" x14ac:dyDescent="0.15">
      <c r="A84" s="37">
        <f t="shared" si="2"/>
        <v>24</v>
      </c>
      <c r="B84" s="10">
        <v>43381</v>
      </c>
      <c r="C84" s="398" t="s">
        <v>140</v>
      </c>
      <c r="D84" s="398" t="s">
        <v>121</v>
      </c>
      <c r="E84" s="5">
        <v>10</v>
      </c>
      <c r="F84" s="398" t="s">
        <v>121</v>
      </c>
      <c r="G84" s="5">
        <v>10</v>
      </c>
      <c r="H84" s="7">
        <v>2</v>
      </c>
      <c r="I84" s="7"/>
      <c r="J84" s="36" t="s">
        <v>930</v>
      </c>
      <c r="K84" s="28" t="str">
        <f t="shared" ca="1" si="3"/>
        <v/>
      </c>
      <c r="L84" s="28"/>
      <c r="M84" s="28"/>
    </row>
    <row r="85" spans="1:13" s="4" customFormat="1" ht="56" x14ac:dyDescent="0.15">
      <c r="A85" s="37">
        <f t="shared" si="2"/>
        <v>25</v>
      </c>
      <c r="B85" s="10">
        <v>43382</v>
      </c>
      <c r="C85" s="398" t="s">
        <v>458</v>
      </c>
      <c r="D85" s="5" t="s">
        <v>337</v>
      </c>
      <c r="E85" s="5">
        <v>1</v>
      </c>
      <c r="F85" s="398" t="s">
        <v>337</v>
      </c>
      <c r="G85" s="5">
        <v>1</v>
      </c>
      <c r="H85" s="7">
        <v>5</v>
      </c>
      <c r="I85" s="7"/>
      <c r="J85" s="170" t="s">
        <v>931</v>
      </c>
      <c r="K85" s="28" t="str">
        <f t="shared" ca="1" si="3"/>
        <v/>
      </c>
      <c r="L85" s="28"/>
      <c r="M85" s="28"/>
    </row>
    <row r="86" spans="1:13" s="4" customFormat="1" ht="26" customHeight="1" x14ac:dyDescent="0.15">
      <c r="A86" s="37">
        <f t="shared" si="2"/>
        <v>26</v>
      </c>
      <c r="B86" s="10">
        <v>43382</v>
      </c>
      <c r="C86" s="398" t="s">
        <v>910</v>
      </c>
      <c r="D86" s="398" t="s">
        <v>121</v>
      </c>
      <c r="E86" s="5">
        <v>10</v>
      </c>
      <c r="F86" s="398" t="s">
        <v>121</v>
      </c>
      <c r="G86" s="5">
        <v>10</v>
      </c>
      <c r="H86" s="7">
        <v>20</v>
      </c>
      <c r="I86" s="7"/>
      <c r="J86" s="170" t="s">
        <v>936</v>
      </c>
      <c r="K86" s="28" t="str">
        <f t="shared" ca="1" si="3"/>
        <v/>
      </c>
      <c r="L86" s="28"/>
      <c r="M86" s="28"/>
    </row>
    <row r="87" spans="1:13" s="4" customFormat="1" ht="42" x14ac:dyDescent="0.15">
      <c r="A87" s="37">
        <f t="shared" si="2"/>
        <v>27</v>
      </c>
      <c r="B87" s="10">
        <v>43382</v>
      </c>
      <c r="C87" s="398" t="s">
        <v>910</v>
      </c>
      <c r="D87" s="398" t="s">
        <v>121</v>
      </c>
      <c r="E87" s="5">
        <v>10</v>
      </c>
      <c r="F87" s="398" t="s">
        <v>121</v>
      </c>
      <c r="G87" s="5">
        <v>10</v>
      </c>
      <c r="H87" s="7">
        <v>40</v>
      </c>
      <c r="I87" s="7"/>
      <c r="J87" s="170" t="s">
        <v>937</v>
      </c>
      <c r="K87" s="28" t="str">
        <f t="shared" ca="1" si="3"/>
        <v/>
      </c>
      <c r="L87" s="28"/>
      <c r="M87" s="28"/>
    </row>
    <row r="88" spans="1:13" s="4" customFormat="1" ht="26" customHeight="1" x14ac:dyDescent="0.15">
      <c r="A88" s="37">
        <f t="shared" si="2"/>
        <v>28</v>
      </c>
      <c r="B88" s="10">
        <v>43382</v>
      </c>
      <c r="C88" s="398" t="s">
        <v>910</v>
      </c>
      <c r="D88" s="398" t="s">
        <v>121</v>
      </c>
      <c r="E88" s="5">
        <v>10</v>
      </c>
      <c r="F88" s="398" t="s">
        <v>121</v>
      </c>
      <c r="G88" s="5">
        <v>10</v>
      </c>
      <c r="H88" s="7">
        <v>10</v>
      </c>
      <c r="I88" s="7"/>
      <c r="J88" s="170" t="s">
        <v>938</v>
      </c>
      <c r="K88" s="28" t="str">
        <f t="shared" ca="1" si="3"/>
        <v/>
      </c>
      <c r="L88" s="28"/>
      <c r="M88" s="28"/>
    </row>
    <row r="89" spans="1:13" s="4" customFormat="1" ht="26" customHeight="1" x14ac:dyDescent="0.15">
      <c r="A89" s="37">
        <f t="shared" si="2"/>
        <v>29</v>
      </c>
      <c r="B89" s="10">
        <v>43382</v>
      </c>
      <c r="C89" s="398" t="s">
        <v>910</v>
      </c>
      <c r="D89" s="398" t="s">
        <v>121</v>
      </c>
      <c r="E89" s="5">
        <v>10</v>
      </c>
      <c r="F89" s="398" t="s">
        <v>121</v>
      </c>
      <c r="G89" s="5">
        <v>10</v>
      </c>
      <c r="H89" s="7">
        <v>120</v>
      </c>
      <c r="I89" s="7"/>
      <c r="J89" s="170" t="s">
        <v>941</v>
      </c>
      <c r="K89" s="28" t="str">
        <f t="shared" ca="1" si="3"/>
        <v/>
      </c>
      <c r="L89" s="28"/>
      <c r="M89" s="28"/>
    </row>
    <row r="90" spans="1:13" s="4" customFormat="1" ht="26" customHeight="1" x14ac:dyDescent="0.15">
      <c r="A90" s="37">
        <f t="shared" si="2"/>
        <v>30</v>
      </c>
      <c r="B90" s="10">
        <v>43387</v>
      </c>
      <c r="C90" s="398" t="s">
        <v>457</v>
      </c>
      <c r="D90" s="398" t="s">
        <v>121</v>
      </c>
      <c r="E90" s="5">
        <v>10</v>
      </c>
      <c r="F90" s="398" t="s">
        <v>121</v>
      </c>
      <c r="G90" s="5">
        <v>10</v>
      </c>
      <c r="H90" s="7">
        <v>5</v>
      </c>
      <c r="I90" s="7"/>
      <c r="J90" s="406" t="s">
        <v>953</v>
      </c>
      <c r="K90" s="28" t="str">
        <f t="shared" ca="1" si="3"/>
        <v/>
      </c>
      <c r="L90" s="28"/>
      <c r="M90" s="28"/>
    </row>
    <row r="91" spans="1:13" s="4" customFormat="1" ht="26" customHeight="1" x14ac:dyDescent="0.15">
      <c r="A91" s="37">
        <f t="shared" si="2"/>
        <v>31</v>
      </c>
      <c r="B91" s="10">
        <v>43387</v>
      </c>
      <c r="C91" s="398" t="s">
        <v>868</v>
      </c>
      <c r="D91" s="398" t="s">
        <v>159</v>
      </c>
      <c r="E91" s="5">
        <v>2</v>
      </c>
      <c r="F91" s="398" t="s">
        <v>159</v>
      </c>
      <c r="G91" s="5">
        <v>2</v>
      </c>
      <c r="H91" s="7">
        <v>5</v>
      </c>
      <c r="I91" s="7"/>
      <c r="J91" s="170" t="s">
        <v>958</v>
      </c>
      <c r="K91" s="28" t="str">
        <f t="shared" ca="1" si="3"/>
        <v/>
      </c>
      <c r="L91" s="28"/>
      <c r="M91" s="28"/>
    </row>
    <row r="92" spans="1:13" s="4" customFormat="1" ht="26" customHeight="1" x14ac:dyDescent="0.15">
      <c r="A92" s="37">
        <f t="shared" si="2"/>
        <v>32</v>
      </c>
      <c r="B92" s="10">
        <v>43387</v>
      </c>
      <c r="C92" s="398" t="s">
        <v>868</v>
      </c>
      <c r="D92" s="398" t="s">
        <v>159</v>
      </c>
      <c r="E92" s="5">
        <v>2</v>
      </c>
      <c r="F92" s="398" t="s">
        <v>159</v>
      </c>
      <c r="G92" s="5">
        <v>2</v>
      </c>
      <c r="H92" s="7">
        <v>5</v>
      </c>
      <c r="I92" s="7"/>
      <c r="J92" s="170" t="s">
        <v>958</v>
      </c>
      <c r="K92" s="28" t="str">
        <f t="shared" ca="1" si="3"/>
        <v/>
      </c>
      <c r="L92" s="28"/>
      <c r="M92" s="28"/>
    </row>
    <row r="93" spans="1:13" s="4" customFormat="1" ht="26" customHeight="1" x14ac:dyDescent="0.15">
      <c r="A93" s="37">
        <f t="shared" si="2"/>
        <v>33</v>
      </c>
      <c r="B93" s="10">
        <v>43387</v>
      </c>
      <c r="C93" s="398" t="s">
        <v>868</v>
      </c>
      <c r="D93" s="398" t="s">
        <v>159</v>
      </c>
      <c r="E93" s="5">
        <v>2</v>
      </c>
      <c r="F93" s="398" t="s">
        <v>159</v>
      </c>
      <c r="G93" s="5">
        <v>2</v>
      </c>
      <c r="H93" s="7">
        <v>5</v>
      </c>
      <c r="I93" s="7"/>
      <c r="J93" s="170" t="s">
        <v>958</v>
      </c>
      <c r="K93" s="28" t="str">
        <f t="shared" ca="1" si="3"/>
        <v/>
      </c>
      <c r="L93" s="28"/>
      <c r="M93" s="28"/>
    </row>
    <row r="94" spans="1:13" s="4" customFormat="1" ht="26" customHeight="1" x14ac:dyDescent="0.15">
      <c r="A94" s="37">
        <f t="shared" ref="A94:A130" si="4">A93+1</f>
        <v>34</v>
      </c>
      <c r="B94" s="10">
        <v>43387</v>
      </c>
      <c r="C94" s="398" t="s">
        <v>868</v>
      </c>
      <c r="D94" s="398" t="s">
        <v>159</v>
      </c>
      <c r="E94" s="5">
        <v>2</v>
      </c>
      <c r="F94" s="398" t="s">
        <v>159</v>
      </c>
      <c r="G94" s="5">
        <v>2</v>
      </c>
      <c r="H94" s="7">
        <v>5</v>
      </c>
      <c r="I94" s="7"/>
      <c r="J94" s="170" t="s">
        <v>958</v>
      </c>
      <c r="K94" s="28" t="str">
        <f t="shared" ca="1" si="3"/>
        <v/>
      </c>
      <c r="L94" s="28"/>
      <c r="M94" s="28"/>
    </row>
    <row r="95" spans="1:13" s="4" customFormat="1" ht="26" customHeight="1" x14ac:dyDescent="0.15">
      <c r="A95" s="37">
        <f t="shared" si="2"/>
        <v>35</v>
      </c>
      <c r="B95" s="10">
        <v>43387</v>
      </c>
      <c r="C95" s="398" t="s">
        <v>868</v>
      </c>
      <c r="D95" s="398" t="s">
        <v>159</v>
      </c>
      <c r="E95" s="5">
        <v>2</v>
      </c>
      <c r="F95" s="398" t="s">
        <v>159</v>
      </c>
      <c r="G95" s="5">
        <v>2</v>
      </c>
      <c r="H95" s="7">
        <v>5</v>
      </c>
      <c r="I95" s="7"/>
      <c r="J95" s="170" t="s">
        <v>958</v>
      </c>
      <c r="K95" s="28" t="str">
        <f t="shared" ref="K95:K135" ca="1" si="5">IF(ISBLANK(I100),"",IF(I100=A100,"&lt;-- Circular reference",IF(ISBLANK(OFFSET($C$60,I100,0)),"&lt;-- Invalid reference","")))</f>
        <v/>
      </c>
      <c r="L95" s="28"/>
      <c r="M95" s="28"/>
    </row>
    <row r="96" spans="1:13" s="4" customFormat="1" ht="26" customHeight="1" x14ac:dyDescent="0.15">
      <c r="A96" s="37">
        <f t="shared" si="2"/>
        <v>36</v>
      </c>
      <c r="B96" s="10">
        <v>43387</v>
      </c>
      <c r="C96" s="398" t="s">
        <v>868</v>
      </c>
      <c r="D96" s="398" t="s">
        <v>159</v>
      </c>
      <c r="E96" s="5">
        <v>2</v>
      </c>
      <c r="F96" s="398" t="s">
        <v>159</v>
      </c>
      <c r="G96" s="5">
        <v>2</v>
      </c>
      <c r="H96" s="7">
        <v>5</v>
      </c>
      <c r="I96" s="7"/>
      <c r="J96" s="170" t="s">
        <v>958</v>
      </c>
      <c r="K96" s="28" t="str">
        <f t="shared" ca="1" si="5"/>
        <v/>
      </c>
      <c r="L96" s="28"/>
      <c r="M96" s="28"/>
    </row>
    <row r="97" spans="1:13" s="4" customFormat="1" ht="26" customHeight="1" x14ac:dyDescent="0.15">
      <c r="A97" s="37">
        <f>A96+1</f>
        <v>37</v>
      </c>
      <c r="B97" s="10">
        <v>43387</v>
      </c>
      <c r="C97" s="398" t="s">
        <v>868</v>
      </c>
      <c r="D97" s="398" t="s">
        <v>159</v>
      </c>
      <c r="E97" s="5">
        <v>2</v>
      </c>
      <c r="F97" s="398" t="s">
        <v>159</v>
      </c>
      <c r="G97" s="5">
        <v>2</v>
      </c>
      <c r="H97" s="7">
        <v>5</v>
      </c>
      <c r="I97" s="7"/>
      <c r="J97" s="170" t="s">
        <v>958</v>
      </c>
      <c r="K97" s="28" t="str">
        <f t="shared" ca="1" si="5"/>
        <v/>
      </c>
      <c r="L97" s="28"/>
      <c r="M97" s="28"/>
    </row>
    <row r="98" spans="1:13" s="4" customFormat="1" ht="26" customHeight="1" x14ac:dyDescent="0.15">
      <c r="A98" s="37">
        <f t="shared" si="4"/>
        <v>38</v>
      </c>
      <c r="B98" s="10">
        <v>43387</v>
      </c>
      <c r="C98" s="398" t="s">
        <v>868</v>
      </c>
      <c r="D98" s="398" t="s">
        <v>159</v>
      </c>
      <c r="E98" s="5">
        <v>2</v>
      </c>
      <c r="F98" s="398" t="s">
        <v>159</v>
      </c>
      <c r="G98" s="5">
        <v>2</v>
      </c>
      <c r="H98" s="7">
        <v>5</v>
      </c>
      <c r="I98" s="7"/>
      <c r="J98" s="170" t="s">
        <v>958</v>
      </c>
      <c r="K98" s="28" t="str">
        <f t="shared" ca="1" si="5"/>
        <v/>
      </c>
      <c r="L98" s="28"/>
      <c r="M98" s="28"/>
    </row>
    <row r="99" spans="1:13" s="4" customFormat="1" ht="26" customHeight="1" x14ac:dyDescent="0.15">
      <c r="A99" s="37">
        <f t="shared" si="4"/>
        <v>39</v>
      </c>
      <c r="B99" s="10">
        <v>43387</v>
      </c>
      <c r="C99" s="398" t="s">
        <v>868</v>
      </c>
      <c r="D99" s="398" t="s">
        <v>159</v>
      </c>
      <c r="E99" s="5">
        <v>2</v>
      </c>
      <c r="F99" s="398" t="s">
        <v>159</v>
      </c>
      <c r="G99" s="5">
        <v>2</v>
      </c>
      <c r="H99" s="7">
        <v>5</v>
      </c>
      <c r="I99" s="7"/>
      <c r="J99" s="170" t="s">
        <v>958</v>
      </c>
      <c r="K99" s="28" t="str">
        <f t="shared" ca="1" si="5"/>
        <v/>
      </c>
      <c r="L99" s="28"/>
      <c r="M99" s="28"/>
    </row>
    <row r="100" spans="1:13" s="4" customFormat="1" ht="26" customHeight="1" x14ac:dyDescent="0.15">
      <c r="A100" s="37">
        <f>A94+1</f>
        <v>35</v>
      </c>
      <c r="B100" s="10">
        <v>43387</v>
      </c>
      <c r="C100" s="398" t="s">
        <v>910</v>
      </c>
      <c r="D100" s="398" t="s">
        <v>159</v>
      </c>
      <c r="E100" s="5">
        <v>2</v>
      </c>
      <c r="F100" s="398" t="s">
        <v>159</v>
      </c>
      <c r="G100" s="5">
        <v>2</v>
      </c>
      <c r="H100" s="7">
        <v>5</v>
      </c>
      <c r="I100" s="7"/>
      <c r="J100" s="170" t="s">
        <v>960</v>
      </c>
      <c r="K100" s="28" t="str">
        <f t="shared" ca="1" si="5"/>
        <v/>
      </c>
      <c r="L100" s="28"/>
      <c r="M100" s="28"/>
    </row>
    <row r="101" spans="1:13" s="4" customFormat="1" ht="26" customHeight="1" x14ac:dyDescent="0.15">
      <c r="A101" s="37">
        <f t="shared" si="4"/>
        <v>36</v>
      </c>
      <c r="B101" s="10">
        <v>43387</v>
      </c>
      <c r="C101" s="398" t="s">
        <v>868</v>
      </c>
      <c r="D101" s="398" t="s">
        <v>159</v>
      </c>
      <c r="E101" s="5">
        <v>2</v>
      </c>
      <c r="F101" s="398" t="s">
        <v>159</v>
      </c>
      <c r="G101" s="5">
        <v>3</v>
      </c>
      <c r="H101" s="7">
        <v>30</v>
      </c>
      <c r="I101" s="7"/>
      <c r="J101" s="170" t="s">
        <v>963</v>
      </c>
      <c r="K101" s="28" t="str">
        <f t="shared" ca="1" si="5"/>
        <v/>
      </c>
      <c r="L101" s="28"/>
      <c r="M101" s="28"/>
    </row>
    <row r="102" spans="1:13" s="4" customFormat="1" ht="26" customHeight="1" x14ac:dyDescent="0.15">
      <c r="A102" s="37">
        <f t="shared" si="4"/>
        <v>37</v>
      </c>
      <c r="B102" s="10">
        <v>43387</v>
      </c>
      <c r="C102" s="398" t="s">
        <v>868</v>
      </c>
      <c r="D102" s="398" t="s">
        <v>159</v>
      </c>
      <c r="E102" s="5">
        <v>2</v>
      </c>
      <c r="F102" s="398" t="s">
        <v>159</v>
      </c>
      <c r="G102" s="5">
        <v>4</v>
      </c>
      <c r="H102" s="7">
        <v>5</v>
      </c>
      <c r="I102" s="7"/>
      <c r="J102" s="170" t="s">
        <v>964</v>
      </c>
      <c r="K102" s="28" t="str">
        <f t="shared" ca="1" si="5"/>
        <v/>
      </c>
      <c r="L102" s="28"/>
      <c r="M102" s="28"/>
    </row>
    <row r="103" spans="1:13" s="4" customFormat="1" ht="26" customHeight="1" x14ac:dyDescent="0.15">
      <c r="A103" s="37">
        <f t="shared" si="4"/>
        <v>38</v>
      </c>
      <c r="B103" s="10"/>
      <c r="C103" s="5"/>
      <c r="D103" s="5"/>
      <c r="E103" s="5"/>
      <c r="F103" s="5"/>
      <c r="G103" s="5"/>
      <c r="H103" s="7"/>
      <c r="I103" s="7"/>
      <c r="J103" s="170"/>
      <c r="K103" s="28" t="str">
        <f t="shared" ca="1" si="5"/>
        <v/>
      </c>
      <c r="L103" s="28"/>
      <c r="M103" s="28"/>
    </row>
    <row r="104" spans="1:13" s="4" customFormat="1" ht="26" customHeight="1" x14ac:dyDescent="0.15">
      <c r="A104" s="37">
        <f t="shared" si="4"/>
        <v>39</v>
      </c>
      <c r="B104" s="10"/>
      <c r="C104" s="5"/>
      <c r="D104" s="5"/>
      <c r="E104" s="5"/>
      <c r="F104" s="5"/>
      <c r="G104" s="5"/>
      <c r="H104" s="7"/>
      <c r="I104" s="7"/>
      <c r="J104" s="170"/>
      <c r="K104" s="28" t="str">
        <f t="shared" ca="1" si="5"/>
        <v/>
      </c>
      <c r="L104" s="28"/>
      <c r="M104" s="28"/>
    </row>
    <row r="105" spans="1:13" s="4" customFormat="1" ht="26" customHeight="1" x14ac:dyDescent="0.15">
      <c r="A105" s="37">
        <f t="shared" si="4"/>
        <v>40</v>
      </c>
      <c r="B105" s="10"/>
      <c r="C105" s="5"/>
      <c r="D105" s="5"/>
      <c r="E105" s="5"/>
      <c r="F105" s="5"/>
      <c r="G105" s="5"/>
      <c r="H105" s="7"/>
      <c r="I105" s="7"/>
      <c r="J105" s="170"/>
      <c r="K105" s="28" t="str">
        <f t="shared" ca="1" si="5"/>
        <v/>
      </c>
      <c r="L105" s="28"/>
      <c r="M105" s="28"/>
    </row>
    <row r="106" spans="1:13" s="4" customFormat="1" ht="26" customHeight="1" x14ac:dyDescent="0.15">
      <c r="A106" s="37">
        <f t="shared" si="4"/>
        <v>41</v>
      </c>
      <c r="B106" s="10"/>
      <c r="C106" s="5"/>
      <c r="D106" s="5"/>
      <c r="E106" s="5"/>
      <c r="F106" s="5"/>
      <c r="G106" s="5"/>
      <c r="H106" s="7"/>
      <c r="I106" s="7"/>
      <c r="J106" s="170"/>
      <c r="K106" s="28" t="str">
        <f t="shared" ca="1" si="5"/>
        <v/>
      </c>
      <c r="L106" s="28"/>
      <c r="M106" s="28"/>
    </row>
    <row r="107" spans="1:13" s="4" customFormat="1" ht="26" customHeight="1" x14ac:dyDescent="0.15">
      <c r="A107" s="37">
        <f t="shared" si="4"/>
        <v>42</v>
      </c>
      <c r="B107" s="10"/>
      <c r="C107" s="5"/>
      <c r="D107" s="5"/>
      <c r="E107" s="5"/>
      <c r="F107" s="5"/>
      <c r="G107" s="5"/>
      <c r="H107" s="7"/>
      <c r="I107" s="7"/>
      <c r="J107" s="170"/>
      <c r="K107" s="28" t="str">
        <f t="shared" ca="1" si="5"/>
        <v/>
      </c>
      <c r="L107" s="28"/>
      <c r="M107" s="28"/>
    </row>
    <row r="108" spans="1:13" s="4" customFormat="1" ht="26" customHeight="1" x14ac:dyDescent="0.15">
      <c r="A108" s="37">
        <f t="shared" si="4"/>
        <v>43</v>
      </c>
      <c r="B108" s="10"/>
      <c r="C108" s="5"/>
      <c r="D108" s="5"/>
      <c r="E108" s="5"/>
      <c r="F108" s="5"/>
      <c r="G108" s="5"/>
      <c r="H108" s="7"/>
      <c r="I108" s="7"/>
      <c r="J108" s="170"/>
      <c r="K108" s="28" t="str">
        <f t="shared" ca="1" si="5"/>
        <v/>
      </c>
      <c r="L108" s="28"/>
      <c r="M108" s="28"/>
    </row>
    <row r="109" spans="1:13" s="4" customFormat="1" ht="26" customHeight="1" x14ac:dyDescent="0.15">
      <c r="A109" s="37">
        <f t="shared" si="4"/>
        <v>44</v>
      </c>
      <c r="B109" s="10"/>
      <c r="C109" s="5"/>
      <c r="D109" s="5"/>
      <c r="E109" s="5"/>
      <c r="F109" s="5"/>
      <c r="G109" s="5"/>
      <c r="H109" s="7"/>
      <c r="I109" s="7"/>
      <c r="J109" s="170"/>
      <c r="K109" s="28" t="str">
        <f t="shared" ca="1" si="5"/>
        <v/>
      </c>
      <c r="L109" s="28"/>
      <c r="M109" s="28"/>
    </row>
    <row r="110" spans="1:13" s="4" customFormat="1" ht="26" customHeight="1" x14ac:dyDescent="0.15">
      <c r="A110" s="37">
        <f t="shared" si="4"/>
        <v>45</v>
      </c>
      <c r="B110" s="10"/>
      <c r="C110" s="5"/>
      <c r="D110" s="5"/>
      <c r="E110" s="5"/>
      <c r="F110" s="5"/>
      <c r="G110" s="5"/>
      <c r="H110" s="7"/>
      <c r="I110" s="7"/>
      <c r="J110" s="170"/>
      <c r="K110" s="28" t="str">
        <f t="shared" ca="1" si="5"/>
        <v/>
      </c>
      <c r="L110" s="28"/>
      <c r="M110" s="28"/>
    </row>
    <row r="111" spans="1:13" s="4" customFormat="1" ht="26" customHeight="1" x14ac:dyDescent="0.15">
      <c r="A111" s="37">
        <f t="shared" si="4"/>
        <v>46</v>
      </c>
      <c r="B111" s="10"/>
      <c r="C111" s="5"/>
      <c r="D111" s="5"/>
      <c r="E111" s="5"/>
      <c r="F111" s="5"/>
      <c r="G111" s="5"/>
      <c r="H111" s="7"/>
      <c r="I111" s="7"/>
      <c r="J111" s="170"/>
      <c r="K111" s="28" t="str">
        <f t="shared" ca="1" si="5"/>
        <v/>
      </c>
      <c r="L111" s="28"/>
      <c r="M111" s="28"/>
    </row>
    <row r="112" spans="1:13" s="4" customFormat="1" ht="26" customHeight="1" x14ac:dyDescent="0.15">
      <c r="A112" s="37">
        <f t="shared" si="4"/>
        <v>47</v>
      </c>
      <c r="B112" s="10"/>
      <c r="C112" s="5"/>
      <c r="D112" s="5"/>
      <c r="E112" s="5"/>
      <c r="F112" s="5"/>
      <c r="G112" s="5"/>
      <c r="H112" s="7"/>
      <c r="I112" s="7"/>
      <c r="J112" s="170"/>
      <c r="K112" s="28" t="str">
        <f t="shared" ca="1" si="5"/>
        <v/>
      </c>
      <c r="L112" s="28"/>
      <c r="M112" s="28"/>
    </row>
    <row r="113" spans="1:13" s="4" customFormat="1" ht="26" customHeight="1" x14ac:dyDescent="0.15">
      <c r="A113" s="37">
        <f t="shared" si="4"/>
        <v>48</v>
      </c>
      <c r="B113" s="10"/>
      <c r="C113" s="5"/>
      <c r="D113" s="5"/>
      <c r="E113" s="5"/>
      <c r="F113" s="5"/>
      <c r="G113" s="5"/>
      <c r="H113" s="7"/>
      <c r="I113" s="7"/>
      <c r="J113" s="170"/>
      <c r="K113" s="28" t="str">
        <f t="shared" ca="1" si="5"/>
        <v/>
      </c>
      <c r="L113" s="28"/>
      <c r="M113" s="28"/>
    </row>
    <row r="114" spans="1:13" s="4" customFormat="1" ht="26" customHeight="1" x14ac:dyDescent="0.15">
      <c r="A114" s="37">
        <f t="shared" si="4"/>
        <v>49</v>
      </c>
      <c r="B114" s="10"/>
      <c r="C114" s="5"/>
      <c r="D114" s="5"/>
      <c r="E114" s="5"/>
      <c r="F114" s="5"/>
      <c r="G114" s="5"/>
      <c r="H114" s="7"/>
      <c r="I114" s="7"/>
      <c r="J114" s="170"/>
      <c r="K114" s="28" t="str">
        <f t="shared" ca="1" si="5"/>
        <v/>
      </c>
      <c r="L114" s="28"/>
      <c r="M114" s="28"/>
    </row>
    <row r="115" spans="1:13" s="4" customFormat="1" ht="26" customHeight="1" x14ac:dyDescent="0.15">
      <c r="A115" s="37">
        <f t="shared" si="4"/>
        <v>50</v>
      </c>
      <c r="B115" s="10"/>
      <c r="C115" s="5"/>
      <c r="D115" s="5"/>
      <c r="E115" s="5"/>
      <c r="F115" s="5"/>
      <c r="G115" s="5"/>
      <c r="H115" s="7"/>
      <c r="I115" s="7"/>
      <c r="J115" s="170"/>
      <c r="K115" s="28" t="str">
        <f t="shared" ca="1" si="5"/>
        <v/>
      </c>
      <c r="L115" s="28"/>
      <c r="M115" s="28"/>
    </row>
    <row r="116" spans="1:13" s="4" customFormat="1" ht="26" customHeight="1" x14ac:dyDescent="0.15">
      <c r="A116" s="37">
        <f t="shared" si="4"/>
        <v>51</v>
      </c>
      <c r="B116" s="10"/>
      <c r="C116" s="5"/>
      <c r="D116" s="5"/>
      <c r="E116" s="5"/>
      <c r="F116" s="5"/>
      <c r="G116" s="5"/>
      <c r="H116" s="7"/>
      <c r="I116" s="7"/>
      <c r="J116" s="170"/>
      <c r="K116" s="28" t="str">
        <f t="shared" ca="1" si="5"/>
        <v/>
      </c>
      <c r="L116" s="28"/>
      <c r="M116" s="28"/>
    </row>
    <row r="117" spans="1:13" s="4" customFormat="1" ht="26" customHeight="1" x14ac:dyDescent="0.15">
      <c r="A117" s="37">
        <f t="shared" si="4"/>
        <v>52</v>
      </c>
      <c r="B117" s="10"/>
      <c r="C117" s="5"/>
      <c r="D117" s="5"/>
      <c r="E117" s="5"/>
      <c r="F117" s="5"/>
      <c r="G117" s="5"/>
      <c r="H117" s="7"/>
      <c r="I117" s="7"/>
      <c r="J117" s="170"/>
      <c r="K117" s="28" t="str">
        <f t="shared" ca="1" si="5"/>
        <v/>
      </c>
      <c r="L117" s="28"/>
      <c r="M117" s="28"/>
    </row>
    <row r="118" spans="1:13" s="4" customFormat="1" ht="26" customHeight="1" x14ac:dyDescent="0.15">
      <c r="A118" s="37">
        <f t="shared" si="4"/>
        <v>53</v>
      </c>
      <c r="B118" s="10"/>
      <c r="C118" s="5"/>
      <c r="D118" s="5"/>
      <c r="E118" s="5"/>
      <c r="F118" s="5"/>
      <c r="G118" s="5"/>
      <c r="H118" s="7"/>
      <c r="I118" s="7"/>
      <c r="J118" s="170"/>
      <c r="K118" s="28" t="str">
        <f t="shared" ca="1" si="5"/>
        <v/>
      </c>
      <c r="L118" s="28"/>
      <c r="M118" s="28"/>
    </row>
    <row r="119" spans="1:13" s="4" customFormat="1" ht="26" customHeight="1" x14ac:dyDescent="0.15">
      <c r="A119" s="37">
        <f t="shared" si="4"/>
        <v>54</v>
      </c>
      <c r="B119" s="10"/>
      <c r="C119" s="5"/>
      <c r="D119" s="5"/>
      <c r="E119" s="5"/>
      <c r="F119" s="5"/>
      <c r="G119" s="5"/>
      <c r="H119" s="7"/>
      <c r="I119" s="7"/>
      <c r="J119" s="170"/>
      <c r="K119" s="28" t="str">
        <f t="shared" ca="1" si="5"/>
        <v/>
      </c>
      <c r="L119" s="28"/>
      <c r="M119" s="28"/>
    </row>
    <row r="120" spans="1:13" s="4" customFormat="1" ht="26" customHeight="1" x14ac:dyDescent="0.15">
      <c r="A120" s="37">
        <f t="shared" si="4"/>
        <v>55</v>
      </c>
      <c r="B120" s="10"/>
      <c r="C120" s="5"/>
      <c r="D120" s="5"/>
      <c r="E120" s="5"/>
      <c r="F120" s="5"/>
      <c r="G120" s="5"/>
      <c r="H120" s="7"/>
      <c r="I120" s="7"/>
      <c r="J120" s="170"/>
      <c r="K120" s="28" t="str">
        <f t="shared" ca="1" si="5"/>
        <v/>
      </c>
      <c r="L120" s="28"/>
      <c r="M120" s="28"/>
    </row>
    <row r="121" spans="1:13" s="4" customFormat="1" ht="26" customHeight="1" x14ac:dyDescent="0.15">
      <c r="A121" s="37">
        <f t="shared" si="4"/>
        <v>56</v>
      </c>
      <c r="B121" s="10"/>
      <c r="C121" s="5"/>
      <c r="D121" s="5"/>
      <c r="E121" s="5"/>
      <c r="F121" s="5"/>
      <c r="G121" s="5"/>
      <c r="H121" s="7"/>
      <c r="I121" s="7"/>
      <c r="J121" s="170"/>
      <c r="K121" s="28" t="str">
        <f t="shared" ca="1" si="5"/>
        <v/>
      </c>
      <c r="L121" s="28"/>
      <c r="M121" s="28"/>
    </row>
    <row r="122" spans="1:13" s="4" customFormat="1" ht="26" customHeight="1" x14ac:dyDescent="0.15">
      <c r="A122" s="37">
        <f t="shared" si="4"/>
        <v>57</v>
      </c>
      <c r="B122" s="10"/>
      <c r="C122" s="5"/>
      <c r="D122" s="5"/>
      <c r="E122" s="5"/>
      <c r="F122" s="5"/>
      <c r="G122" s="5"/>
      <c r="H122" s="7"/>
      <c r="I122" s="7"/>
      <c r="J122" s="170"/>
      <c r="K122" s="28" t="str">
        <f t="shared" ca="1" si="5"/>
        <v/>
      </c>
      <c r="L122" s="28"/>
      <c r="M122" s="28"/>
    </row>
    <row r="123" spans="1:13" s="4" customFormat="1" ht="26" customHeight="1" x14ac:dyDescent="0.15">
      <c r="A123" s="37">
        <f t="shared" si="4"/>
        <v>58</v>
      </c>
      <c r="B123" s="10"/>
      <c r="C123" s="5"/>
      <c r="D123" s="5"/>
      <c r="E123" s="5"/>
      <c r="F123" s="5"/>
      <c r="G123" s="5"/>
      <c r="H123" s="7"/>
      <c r="I123" s="7"/>
      <c r="J123" s="170"/>
      <c r="K123" s="28" t="str">
        <f t="shared" ca="1" si="5"/>
        <v/>
      </c>
      <c r="L123" s="28"/>
      <c r="M123" s="28"/>
    </row>
    <row r="124" spans="1:13" s="4" customFormat="1" ht="26" customHeight="1" x14ac:dyDescent="0.15">
      <c r="A124" s="37">
        <f t="shared" si="4"/>
        <v>59</v>
      </c>
      <c r="B124" s="10"/>
      <c r="C124" s="5"/>
      <c r="D124" s="5"/>
      <c r="E124" s="5"/>
      <c r="F124" s="5"/>
      <c r="G124" s="5"/>
      <c r="H124" s="7"/>
      <c r="I124" s="7"/>
      <c r="J124" s="170"/>
      <c r="K124" s="28" t="str">
        <f t="shared" ca="1" si="5"/>
        <v/>
      </c>
      <c r="L124" s="28"/>
      <c r="M124" s="28"/>
    </row>
    <row r="125" spans="1:13" s="4" customFormat="1" ht="26" customHeight="1" x14ac:dyDescent="0.15">
      <c r="A125" s="37">
        <f t="shared" si="4"/>
        <v>60</v>
      </c>
      <c r="B125" s="10"/>
      <c r="C125" s="5"/>
      <c r="D125" s="5"/>
      <c r="E125" s="5"/>
      <c r="F125" s="5"/>
      <c r="G125" s="5"/>
      <c r="H125" s="7"/>
      <c r="I125" s="7"/>
      <c r="J125" s="170"/>
      <c r="K125" s="28" t="str">
        <f t="shared" ca="1" si="5"/>
        <v/>
      </c>
      <c r="L125" s="28"/>
      <c r="M125" s="28"/>
    </row>
    <row r="126" spans="1:13" s="4" customFormat="1" ht="26" customHeight="1" x14ac:dyDescent="0.15">
      <c r="A126" s="37">
        <f t="shared" si="4"/>
        <v>61</v>
      </c>
      <c r="B126" s="10"/>
      <c r="C126" s="5"/>
      <c r="D126" s="5"/>
      <c r="E126" s="5"/>
      <c r="F126" s="5"/>
      <c r="G126" s="5"/>
      <c r="H126" s="7"/>
      <c r="I126" s="7"/>
      <c r="J126" s="170"/>
      <c r="K126" s="28" t="str">
        <f t="shared" ca="1" si="5"/>
        <v/>
      </c>
      <c r="L126" s="28"/>
      <c r="M126" s="28"/>
    </row>
    <row r="127" spans="1:13" s="4" customFormat="1" ht="26" customHeight="1" x14ac:dyDescent="0.15">
      <c r="A127" s="37">
        <f t="shared" si="4"/>
        <v>62</v>
      </c>
      <c r="B127" s="10"/>
      <c r="C127" s="5"/>
      <c r="D127" s="5"/>
      <c r="E127" s="5"/>
      <c r="F127" s="5"/>
      <c r="G127" s="5"/>
      <c r="H127" s="7"/>
      <c r="I127" s="7"/>
      <c r="J127" s="170"/>
      <c r="K127" s="28" t="str">
        <f t="shared" ca="1" si="5"/>
        <v/>
      </c>
      <c r="L127" s="28"/>
      <c r="M127" s="28"/>
    </row>
    <row r="128" spans="1:13" s="4" customFormat="1" ht="26" customHeight="1" x14ac:dyDescent="0.15">
      <c r="A128" s="37">
        <f t="shared" si="4"/>
        <v>63</v>
      </c>
      <c r="B128" s="10"/>
      <c r="C128" s="5"/>
      <c r="D128" s="5"/>
      <c r="E128" s="5"/>
      <c r="F128" s="5"/>
      <c r="G128" s="5"/>
      <c r="H128" s="7"/>
      <c r="I128" s="7"/>
      <c r="J128" s="170"/>
      <c r="K128" s="28" t="str">
        <f t="shared" ca="1" si="5"/>
        <v/>
      </c>
      <c r="L128" s="28"/>
      <c r="M128" s="28"/>
    </row>
    <row r="129" spans="1:13" s="4" customFormat="1" ht="26" customHeight="1" x14ac:dyDescent="0.15">
      <c r="A129" s="37">
        <f t="shared" si="4"/>
        <v>64</v>
      </c>
      <c r="B129" s="10"/>
      <c r="C129" s="5"/>
      <c r="D129" s="5"/>
      <c r="E129" s="5"/>
      <c r="F129" s="5"/>
      <c r="G129" s="5"/>
      <c r="H129" s="7"/>
      <c r="I129" s="7"/>
      <c r="J129" s="170"/>
      <c r="K129" s="28" t="str">
        <f t="shared" ca="1" si="5"/>
        <v/>
      </c>
      <c r="L129" s="28"/>
      <c r="M129" s="28"/>
    </row>
    <row r="130" spans="1:13" s="4" customFormat="1" ht="26" customHeight="1" x14ac:dyDescent="0.15">
      <c r="A130" s="37">
        <f t="shared" si="4"/>
        <v>65</v>
      </c>
      <c r="B130" s="10"/>
      <c r="C130" s="5"/>
      <c r="D130" s="5"/>
      <c r="E130" s="5"/>
      <c r="F130" s="5"/>
      <c r="G130" s="5"/>
      <c r="H130" s="7"/>
      <c r="I130" s="7"/>
      <c r="J130" s="170"/>
      <c r="K130" s="28" t="str">
        <f t="shared" ca="1" si="5"/>
        <v/>
      </c>
      <c r="L130" s="28"/>
      <c r="M130" s="28"/>
    </row>
    <row r="131" spans="1:13" s="4" customFormat="1" ht="26" customHeight="1" x14ac:dyDescent="0.15">
      <c r="A131" s="37">
        <f t="shared" ref="A131:A140" si="6">A130+1</f>
        <v>66</v>
      </c>
      <c r="B131" s="10"/>
      <c r="C131" s="5"/>
      <c r="D131" s="5"/>
      <c r="E131" s="5"/>
      <c r="F131" s="5"/>
      <c r="G131" s="5"/>
      <c r="H131" s="7"/>
      <c r="I131" s="7"/>
      <c r="J131" s="170"/>
      <c r="K131" s="28" t="str">
        <f t="shared" ca="1" si="5"/>
        <v/>
      </c>
      <c r="L131" s="28"/>
      <c r="M131" s="28"/>
    </row>
    <row r="132" spans="1:13" s="4" customFormat="1" ht="26" customHeight="1" x14ac:dyDescent="0.15">
      <c r="A132" s="37">
        <f t="shared" si="6"/>
        <v>67</v>
      </c>
      <c r="B132" s="10"/>
      <c r="C132" s="5"/>
      <c r="D132" s="5"/>
      <c r="E132" s="5"/>
      <c r="F132" s="5"/>
      <c r="G132" s="5"/>
      <c r="H132" s="7"/>
      <c r="I132" s="7"/>
      <c r="J132" s="170"/>
      <c r="K132" s="28" t="str">
        <f t="shared" ca="1" si="5"/>
        <v/>
      </c>
      <c r="L132" s="28"/>
      <c r="M132" s="28"/>
    </row>
    <row r="133" spans="1:13" s="4" customFormat="1" ht="26" customHeight="1" x14ac:dyDescent="0.15">
      <c r="A133" s="37">
        <f t="shared" si="6"/>
        <v>68</v>
      </c>
      <c r="B133" s="10"/>
      <c r="C133" s="5"/>
      <c r="D133" s="5"/>
      <c r="E133" s="5"/>
      <c r="F133" s="5"/>
      <c r="G133" s="5"/>
      <c r="H133" s="7"/>
      <c r="I133" s="7"/>
      <c r="J133" s="170"/>
      <c r="K133" s="28" t="str">
        <f t="shared" ca="1" si="5"/>
        <v/>
      </c>
      <c r="L133" s="28"/>
      <c r="M133" s="28"/>
    </row>
    <row r="134" spans="1:13" s="4" customFormat="1" ht="26" customHeight="1" x14ac:dyDescent="0.15">
      <c r="A134" s="37">
        <f t="shared" si="6"/>
        <v>69</v>
      </c>
      <c r="B134" s="10"/>
      <c r="C134" s="5"/>
      <c r="D134" s="5"/>
      <c r="E134" s="5"/>
      <c r="F134" s="5"/>
      <c r="G134" s="5"/>
      <c r="H134" s="7"/>
      <c r="I134" s="7"/>
      <c r="J134" s="170"/>
      <c r="K134" s="28" t="str">
        <f t="shared" ca="1" si="5"/>
        <v/>
      </c>
      <c r="L134" s="28"/>
      <c r="M134" s="28"/>
    </row>
    <row r="135" spans="1:13" s="4" customFormat="1" ht="26" customHeight="1" x14ac:dyDescent="0.15">
      <c r="A135" s="37">
        <f t="shared" si="6"/>
        <v>70</v>
      </c>
      <c r="B135" s="10"/>
      <c r="C135" s="5"/>
      <c r="D135" s="5"/>
      <c r="E135" s="5"/>
      <c r="F135" s="5"/>
      <c r="G135" s="5"/>
      <c r="H135" s="7"/>
      <c r="I135" s="7"/>
      <c r="J135" s="170"/>
      <c r="K135" s="28" t="str">
        <f t="shared" ca="1" si="5"/>
        <v/>
      </c>
      <c r="L135" s="28"/>
      <c r="M135" s="28"/>
    </row>
    <row r="136" spans="1:13" x14ac:dyDescent="0.15">
      <c r="A136" s="37">
        <f t="shared" si="6"/>
        <v>71</v>
      </c>
      <c r="B136" s="10"/>
      <c r="C136" s="5"/>
      <c r="D136" s="5"/>
      <c r="E136" s="5"/>
      <c r="F136" s="5"/>
      <c r="G136" s="5"/>
      <c r="H136" s="7"/>
      <c r="I136" s="7"/>
      <c r="J136" s="170"/>
    </row>
    <row r="137" spans="1:13" x14ac:dyDescent="0.15">
      <c r="A137" s="37">
        <f t="shared" si="6"/>
        <v>72</v>
      </c>
      <c r="B137" s="10"/>
      <c r="C137" s="5"/>
      <c r="D137" s="5"/>
      <c r="E137" s="5"/>
      <c r="F137" s="5"/>
      <c r="G137" s="5"/>
      <c r="H137" s="7"/>
      <c r="I137" s="7"/>
      <c r="J137" s="170"/>
    </row>
    <row r="138" spans="1:13" x14ac:dyDescent="0.15">
      <c r="A138" s="37">
        <f t="shared" si="6"/>
        <v>73</v>
      </c>
      <c r="B138" s="10"/>
      <c r="C138" s="5"/>
      <c r="D138" s="5"/>
      <c r="E138" s="5"/>
      <c r="F138" s="5"/>
      <c r="G138" s="5"/>
      <c r="H138" s="7"/>
      <c r="I138" s="7"/>
      <c r="J138" s="170"/>
    </row>
    <row r="139" spans="1:13" x14ac:dyDescent="0.15">
      <c r="A139" s="37">
        <f t="shared" si="6"/>
        <v>74</v>
      </c>
      <c r="B139" s="10"/>
      <c r="C139" s="5"/>
      <c r="D139" s="5"/>
      <c r="E139" s="5"/>
      <c r="F139" s="5"/>
      <c r="G139" s="5"/>
      <c r="H139" s="7"/>
      <c r="I139" s="7"/>
      <c r="J139" s="170"/>
    </row>
    <row r="140" spans="1:13" x14ac:dyDescent="0.15">
      <c r="A140" s="37">
        <f t="shared" si="6"/>
        <v>75</v>
      </c>
      <c r="B140" s="10"/>
      <c r="C140" s="5"/>
      <c r="D140" s="5"/>
      <c r="E140" s="5"/>
      <c r="F140" s="5"/>
      <c r="G140" s="5"/>
      <c r="H140" s="7"/>
      <c r="I140" s="7"/>
      <c r="J140" s="170"/>
    </row>
  </sheetData>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type="whole" operator="greaterThanOrEqual" allowBlank="1" showInputMessage="1" showErrorMessage="1" errorTitle="Positive Number" error="Value must be greater than or equal to zero." sqref="A61:A140 H61:I140"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40"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40 E61:E140"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40"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40" xr:uid="{00000000-0002-0000-0F00-000004000000}">
      <formula1>$B$4:$B$15</formula1>
    </dataValidation>
  </dataValidations>
  <pageMargins left="0.75" right="0.75" top="1" bottom="1" header="0.5" footer="0.5"/>
  <pageSetup scale="64"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Constants!$G$8:$G$37</xm:f>
          </x14:formula1>
          <xm:sqref>B61:B140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3"/>
    <pageSetUpPr fitToPage="1"/>
  </sheetPr>
  <dimension ref="A1:O153"/>
  <sheetViews>
    <sheetView showGridLines="0" tabSelected="1" topLeftCell="A60" zoomScale="105" zoomScaleNormal="100" workbookViewId="0">
      <selection activeCell="A88" sqref="A88"/>
    </sheetView>
  </sheetViews>
  <sheetFormatPr baseColWidth="10" defaultColWidth="6.33203125" defaultRowHeight="13" x14ac:dyDescent="0.15"/>
  <cols>
    <col min="1" max="1" width="13" style="3" bestFit="1" customWidth="1"/>
    <col min="2" max="2" width="6.33203125" style="3" customWidth="1"/>
    <col min="3" max="3" width="17" style="3" bestFit="1" customWidth="1"/>
    <col min="4" max="4" width="6.33203125" style="3" customWidth="1"/>
    <col min="5" max="5" width="7" style="3" customWidth="1"/>
    <col min="6" max="6" width="10" style="3" customWidth="1"/>
    <col min="7" max="7" width="8.6640625" style="3" customWidth="1"/>
    <col min="8" max="8" width="13.83203125" style="3" customWidth="1"/>
    <col min="9" max="9" width="9.83203125" style="3" customWidth="1"/>
    <col min="10" max="10" width="48.5" style="3" customWidth="1"/>
    <col min="11" max="11" width="13.5" style="3" customWidth="1"/>
    <col min="12" max="16384" width="6.33203125" style="3"/>
  </cols>
  <sheetData>
    <row r="1" spans="1:10" hidden="1" x14ac:dyDescent="0.15">
      <c r="A1" s="60" t="str">
        <f>Constants!A1</f>
        <v>Constants</v>
      </c>
      <c r="B1" s="60" t="str">
        <f>Constants!B1</f>
        <v xml:space="preserve"> </v>
      </c>
      <c r="C1" s="60"/>
      <c r="D1" s="60" t="str">
        <f>Constants!E1</f>
        <v xml:space="preserve"> </v>
      </c>
      <c r="E1" s="60"/>
      <c r="F1" s="60" t="str">
        <f>Constants!D1</f>
        <v xml:space="preserve"> </v>
      </c>
      <c r="G1" s="60" t="str">
        <f>Constants!E1</f>
        <v xml:space="preserve"> </v>
      </c>
      <c r="H1" s="60" t="str">
        <f>Constants!F1</f>
        <v>Assignment 2</v>
      </c>
      <c r="I1" s="29"/>
      <c r="J1" s="29"/>
    </row>
    <row r="2" spans="1:10" hidden="1" x14ac:dyDescent="0.15">
      <c r="A2" s="60" t="str">
        <f>Constants!A2</f>
        <v>Start date:</v>
      </c>
      <c r="B2" s="60">
        <f>Constants!B2</f>
        <v>36526</v>
      </c>
      <c r="C2" s="60"/>
      <c r="D2" s="60" t="str">
        <f>Constants!E2</f>
        <v>AA</v>
      </c>
      <c r="E2" s="60"/>
      <c r="F2" s="60" t="str">
        <f>Constants!D2</f>
        <v>Grades:</v>
      </c>
      <c r="G2" s="60" t="str">
        <f>Constants!E2</f>
        <v>AA</v>
      </c>
      <c r="H2" s="60">
        <f>Constants!F2</f>
        <v>1</v>
      </c>
      <c r="I2" s="29"/>
      <c r="J2" s="29"/>
    </row>
    <row r="3" spans="1:10" hidden="1" x14ac:dyDescent="0.15">
      <c r="A3" s="60" t="str">
        <f>Constants!A3</f>
        <v>End date:</v>
      </c>
      <c r="B3" s="60">
        <f>Constants!B3</f>
        <v>73051</v>
      </c>
      <c r="C3" s="60"/>
      <c r="D3" s="60" t="str">
        <f>Constants!E3</f>
        <v>A</v>
      </c>
      <c r="E3" s="60"/>
      <c r="F3" s="60" t="str">
        <f>Constants!D3</f>
        <v xml:space="preserve"> </v>
      </c>
      <c r="G3" s="60" t="str">
        <f>Constants!E3</f>
        <v>A</v>
      </c>
      <c r="H3" s="60">
        <f>Constants!F3</f>
        <v>0.95</v>
      </c>
      <c r="I3" s="29"/>
      <c r="J3" s="29"/>
    </row>
    <row r="4" spans="1:10" hidden="1" x14ac:dyDescent="0.15">
      <c r="A4" s="60" t="str">
        <f>Constants!A4</f>
        <v>Phases:</v>
      </c>
      <c r="B4" s="60" t="str">
        <f>Constants!B4</f>
        <v>Analysis</v>
      </c>
      <c r="C4" s="60"/>
      <c r="D4" s="60" t="str">
        <f>Constants!E4</f>
        <v>AB</v>
      </c>
      <c r="E4" s="60"/>
      <c r="F4" s="60" t="str">
        <f>Constants!D4</f>
        <v xml:space="preserve"> </v>
      </c>
      <c r="G4" s="60" t="str">
        <f>Constants!E4</f>
        <v>AB</v>
      </c>
      <c r="H4" s="60">
        <f>Constants!F4</f>
        <v>0.9</v>
      </c>
      <c r="I4" s="29"/>
      <c r="J4" s="29"/>
    </row>
    <row r="5" spans="1:10" hidden="1" x14ac:dyDescent="0.15">
      <c r="A5" s="60" t="str">
        <f>Constants!A5</f>
        <v xml:space="preserve"> </v>
      </c>
      <c r="B5" s="60" t="str">
        <f>Constants!B5</f>
        <v>Architecture</v>
      </c>
      <c r="C5" s="60"/>
      <c r="D5" s="60" t="str">
        <f>Constants!E5</f>
        <v>B</v>
      </c>
      <c r="E5" s="60"/>
      <c r="F5" s="60" t="str">
        <f>Constants!D5</f>
        <v xml:space="preserve"> </v>
      </c>
      <c r="G5" s="60" t="str">
        <f>Constants!E5</f>
        <v>B</v>
      </c>
      <c r="H5" s="60">
        <f>Constants!F5</f>
        <v>0.85</v>
      </c>
      <c r="I5" s="29"/>
      <c r="J5" s="29"/>
    </row>
    <row r="6" spans="1:10" hidden="1" x14ac:dyDescent="0.15">
      <c r="A6" s="60" t="str">
        <f>Constants!A6</f>
        <v xml:space="preserve"> </v>
      </c>
      <c r="B6" s="60" t="str">
        <f>Constants!B6</f>
        <v>Project planning</v>
      </c>
      <c r="C6" s="60"/>
      <c r="D6" s="60" t="str">
        <f>Constants!E6</f>
        <v>BC</v>
      </c>
      <c r="E6" s="60"/>
      <c r="F6" s="60" t="str">
        <f>Constants!D6</f>
        <v xml:space="preserve"> </v>
      </c>
      <c r="G6" s="60" t="str">
        <f>Constants!E6</f>
        <v>BC</v>
      </c>
      <c r="H6" s="60">
        <f>Constants!F6</f>
        <v>0.8</v>
      </c>
      <c r="I6" s="29"/>
      <c r="J6" s="29"/>
    </row>
    <row r="7" spans="1:10" hidden="1" x14ac:dyDescent="0.15">
      <c r="A7" s="60" t="str">
        <f>Constants!A7</f>
        <v xml:space="preserve"> </v>
      </c>
      <c r="B7" s="60" t="str">
        <f>Constants!B7</f>
        <v>Interation planning</v>
      </c>
      <c r="C7" s="60"/>
      <c r="D7" s="60" t="str">
        <f>Constants!E7</f>
        <v>C</v>
      </c>
      <c r="E7" s="60"/>
      <c r="F7" s="60" t="str">
        <f>Constants!D7</f>
        <v xml:space="preserve"> </v>
      </c>
      <c r="G7" s="60" t="str">
        <f>Constants!E7</f>
        <v>C</v>
      </c>
      <c r="H7" s="60">
        <f>Constants!F7</f>
        <v>0.75</v>
      </c>
      <c r="I7" s="29"/>
      <c r="J7" s="29"/>
    </row>
    <row r="8" spans="1:10" hidden="1" x14ac:dyDescent="0.15">
      <c r="A8" s="60" t="str">
        <f>Constants!A8</f>
        <v xml:space="preserve"> </v>
      </c>
      <c r="B8" s="60" t="str">
        <f>Constants!B8</f>
        <v>Construction</v>
      </c>
      <c r="C8" s="60"/>
      <c r="D8" s="60" t="str">
        <f>Constants!E8</f>
        <v>CD</v>
      </c>
      <c r="E8" s="60"/>
      <c r="F8" s="60" t="str">
        <f>Constants!D8</f>
        <v xml:space="preserve"> </v>
      </c>
      <c r="G8" s="60" t="str">
        <f>Constants!E8</f>
        <v>CD</v>
      </c>
      <c r="H8" s="60">
        <f>Constants!F8</f>
        <v>0.7</v>
      </c>
      <c r="I8" s="29"/>
      <c r="J8" s="29"/>
    </row>
    <row r="9" spans="1:10" hidden="1" x14ac:dyDescent="0.15">
      <c r="A9" s="60" t="str">
        <f>Constants!A9</f>
        <v xml:space="preserve"> </v>
      </c>
      <c r="B9" s="60" t="str">
        <f>Constants!B9</f>
        <v>Refactoring</v>
      </c>
      <c r="C9" s="60"/>
      <c r="D9" s="60" t="str">
        <f>Constants!E9</f>
        <v>D</v>
      </c>
      <c r="E9" s="60"/>
      <c r="F9" s="60" t="str">
        <f>Constants!D9</f>
        <v xml:space="preserve"> </v>
      </c>
      <c r="G9" s="60" t="str">
        <f>Constants!E9</f>
        <v>D</v>
      </c>
      <c r="H9" s="60">
        <f>Constants!F9</f>
        <v>0.65</v>
      </c>
      <c r="I9" s="29"/>
      <c r="J9" s="29"/>
    </row>
    <row r="10" spans="1:10" hidden="1" x14ac:dyDescent="0.15">
      <c r="A10" s="60" t="str">
        <f>Constants!A10</f>
        <v xml:space="preserve"> </v>
      </c>
      <c r="B10" s="60" t="str">
        <f>Constants!B10</f>
        <v>Review</v>
      </c>
      <c r="C10" s="60"/>
      <c r="D10" s="60" t="str">
        <f>Constants!E10</f>
        <v>F</v>
      </c>
      <c r="E10" s="60"/>
      <c r="F10" s="60" t="str">
        <f>Constants!D10</f>
        <v xml:space="preserve"> </v>
      </c>
      <c r="G10" s="60" t="str">
        <f>Constants!E10</f>
        <v>F</v>
      </c>
      <c r="H10" s="60">
        <f>Constants!F10</f>
        <v>0.5</v>
      </c>
      <c r="I10" s="29"/>
      <c r="J10" s="29"/>
    </row>
    <row r="11" spans="1:10" hidden="1" x14ac:dyDescent="0.15">
      <c r="A11" s="60" t="str">
        <f>Constants!A11</f>
        <v xml:space="preserve"> </v>
      </c>
      <c r="B11" s="60" t="str">
        <f>Constants!B11</f>
        <v>Integration test</v>
      </c>
      <c r="C11" s="60"/>
      <c r="D11" s="60" t="str">
        <f>Constants!E11</f>
        <v xml:space="preserve"> </v>
      </c>
      <c r="E11" s="60"/>
      <c r="F11" s="60" t="str">
        <f>Constants!D11</f>
        <v xml:space="preserve"> </v>
      </c>
      <c r="G11" s="60" t="str">
        <f>Constants!E11</f>
        <v xml:space="preserve"> </v>
      </c>
      <c r="H11" s="60" t="str">
        <f>Constants!F11</f>
        <v xml:space="preserve"> </v>
      </c>
      <c r="I11" s="29"/>
      <c r="J11" s="29"/>
    </row>
    <row r="12" spans="1:10" hidden="1" x14ac:dyDescent="0.15">
      <c r="A12" s="60" t="str">
        <f>Constants!A12</f>
        <v xml:space="preserve"> </v>
      </c>
      <c r="B12" s="60" t="str">
        <f>Constants!B12</f>
        <v>Repatterning</v>
      </c>
      <c r="C12" s="60"/>
      <c r="D12" s="60" t="str">
        <f>Constants!E12</f>
        <v xml:space="preserve"> </v>
      </c>
      <c r="E12" s="60"/>
      <c r="F12" s="60" t="str">
        <f>Constants!D12</f>
        <v xml:space="preserve"> </v>
      </c>
      <c r="G12" s="60" t="str">
        <f>Constants!E12</f>
        <v xml:space="preserve"> </v>
      </c>
      <c r="H12" s="60" t="str">
        <f>Constants!F12</f>
        <v xml:space="preserve"> </v>
      </c>
      <c r="I12" s="29"/>
      <c r="J12" s="29"/>
    </row>
    <row r="13" spans="1:10" hidden="1" x14ac:dyDescent="0.15">
      <c r="A13" s="60" t="str">
        <f>Constants!A13</f>
        <v xml:space="preserve"> </v>
      </c>
      <c r="B13" s="60" t="str">
        <f>Constants!B13</f>
        <v>Postmortem</v>
      </c>
      <c r="C13" s="60"/>
      <c r="D13" s="60" t="str">
        <f>Constants!E13</f>
        <v xml:space="preserve"> </v>
      </c>
      <c r="E13" s="60"/>
      <c r="F13" s="60" t="str">
        <f>Constants!D13</f>
        <v xml:space="preserve"> </v>
      </c>
      <c r="G13" s="60" t="str">
        <f>Constants!E13</f>
        <v xml:space="preserve"> </v>
      </c>
      <c r="H13" s="60" t="str">
        <f>Constants!F13</f>
        <v xml:space="preserve"> </v>
      </c>
      <c r="I13" s="29"/>
      <c r="J13" s="29"/>
    </row>
    <row r="14" spans="1:10" hidden="1" x14ac:dyDescent="0.15">
      <c r="A14" s="60" t="str">
        <f>Constants!A14</f>
        <v xml:space="preserve"> </v>
      </c>
      <c r="B14" s="60" t="str">
        <f>Constants!B14</f>
        <v>Sandbox</v>
      </c>
      <c r="C14" s="60"/>
      <c r="D14" s="60" t="str">
        <f>Constants!E14</f>
        <v xml:space="preserve"> </v>
      </c>
      <c r="E14" s="60"/>
      <c r="F14" s="60" t="str">
        <f>Constants!D14</f>
        <v xml:space="preserve"> </v>
      </c>
      <c r="G14" s="60" t="str">
        <f>Constants!E14</f>
        <v xml:space="preserve"> </v>
      </c>
      <c r="H14" s="60" t="str">
        <f>Constants!F14</f>
        <v xml:space="preserve"> </v>
      </c>
      <c r="I14" s="29"/>
      <c r="J14" s="29"/>
    </row>
    <row r="15" spans="1:10" hidden="1" x14ac:dyDescent="0.15">
      <c r="A15" s="60" t="str">
        <f>Constants!A15</f>
        <v xml:space="preserve"> </v>
      </c>
      <c r="B15" s="60" t="str">
        <f>Constants!B15</f>
        <v xml:space="preserve"> </v>
      </c>
      <c r="C15" s="60"/>
      <c r="D15" s="60" t="str">
        <f>Constants!E15</f>
        <v xml:space="preserve"> </v>
      </c>
      <c r="E15" s="60"/>
      <c r="F15" s="60" t="str">
        <f>Constants!D15</f>
        <v xml:space="preserve"> </v>
      </c>
      <c r="G15" s="60" t="str">
        <f>Constants!E15</f>
        <v xml:space="preserve"> </v>
      </c>
      <c r="H15" s="60" t="str">
        <f>Constants!F15</f>
        <v xml:space="preserve"> </v>
      </c>
      <c r="I15" s="29"/>
      <c r="J15" s="29"/>
    </row>
    <row r="16" spans="1:10" hidden="1" x14ac:dyDescent="0.15">
      <c r="A16" s="60" t="str">
        <f>Constants!A16</f>
        <v xml:space="preserve"> </v>
      </c>
      <c r="B16" s="60" t="str">
        <f>Constants!B16</f>
        <v xml:space="preserve"> </v>
      </c>
      <c r="C16" s="60"/>
      <c r="D16" s="60" t="str">
        <f>Constants!E16</f>
        <v xml:space="preserve"> </v>
      </c>
      <c r="E16" s="60"/>
      <c r="F16" s="60" t="str">
        <f>Constants!D16</f>
        <v xml:space="preserve"> </v>
      </c>
      <c r="G16" s="60" t="str">
        <f>Constants!E16</f>
        <v xml:space="preserve"> </v>
      </c>
      <c r="H16" s="60" t="str">
        <f>Constants!F16</f>
        <v xml:space="preserve"> </v>
      </c>
      <c r="I16" s="29"/>
      <c r="J16" s="29"/>
    </row>
    <row r="17" spans="1:11" hidden="1" x14ac:dyDescent="0.15">
      <c r="A17" s="60" t="str">
        <f>Constants!A17</f>
        <v xml:space="preserve"> </v>
      </c>
      <c r="B17" s="60" t="str">
        <f>Constants!B17</f>
        <v xml:space="preserve"> </v>
      </c>
      <c r="C17" s="60"/>
      <c r="D17" s="60" t="str">
        <f>Constants!E17</f>
        <v xml:space="preserve"> </v>
      </c>
      <c r="E17" s="60"/>
      <c r="F17" s="60" t="str">
        <f>Constants!D17</f>
        <v xml:space="preserve"> </v>
      </c>
      <c r="G17" s="60" t="str">
        <f>Constants!E17</f>
        <v xml:space="preserve"> </v>
      </c>
      <c r="H17" s="60" t="str">
        <f>Constants!F17</f>
        <v xml:space="preserve"> </v>
      </c>
      <c r="I17" s="29"/>
      <c r="J17" s="29"/>
    </row>
    <row r="18" spans="1:11" hidden="1" x14ac:dyDescent="0.15">
      <c r="A18" s="60" t="str">
        <f>Constants!A18</f>
        <v xml:space="preserve"> </v>
      </c>
      <c r="B18" s="60" t="str">
        <f>Constants!B18</f>
        <v xml:space="preserve"> </v>
      </c>
      <c r="C18" s="60"/>
      <c r="D18" s="60" t="str">
        <f>Constants!E18</f>
        <v xml:space="preserve"> </v>
      </c>
      <c r="E18" s="60"/>
      <c r="F18" s="60" t="str">
        <f>Constants!D18</f>
        <v xml:space="preserve"> </v>
      </c>
      <c r="G18" s="60" t="str">
        <f>Constants!E18</f>
        <v xml:space="preserve"> </v>
      </c>
      <c r="H18" s="60" t="str">
        <f>Constants!F18</f>
        <v xml:space="preserve"> </v>
      </c>
      <c r="I18" s="29"/>
      <c r="J18" s="29"/>
    </row>
    <row r="19" spans="1:11" hidden="1" x14ac:dyDescent="0.15">
      <c r="A19" s="60" t="str">
        <f>Constants!A19</f>
        <v>Defect Types:</v>
      </c>
      <c r="B19" s="60" t="str">
        <f>Constants!B19</f>
        <v>Requirements Change</v>
      </c>
      <c r="C19" s="60"/>
      <c r="D19" s="60" t="str">
        <f>Constants!E19</f>
        <v>NA</v>
      </c>
      <c r="E19" s="60"/>
      <c r="F19" s="60" t="str">
        <f>Constants!D19</f>
        <v>Iteration</v>
      </c>
      <c r="G19" s="60" t="str">
        <f>Constants!E19</f>
        <v>NA</v>
      </c>
      <c r="H19" s="60" t="str">
        <f>Constants!F19</f>
        <v xml:space="preserve">did not follow </v>
      </c>
      <c r="I19" s="29"/>
      <c r="J19" s="29"/>
    </row>
    <row r="20" spans="1:11" hidden="1" x14ac:dyDescent="0.15">
      <c r="A20" s="60" t="str">
        <f>Constants!A20</f>
        <v xml:space="preserve"> </v>
      </c>
      <c r="B20" s="60" t="str">
        <f>Constants!B20</f>
        <v>Requirements Clarification</v>
      </c>
      <c r="C20" s="60"/>
      <c r="D20" s="60">
        <f>Constants!E20</f>
        <v>1</v>
      </c>
      <c r="E20" s="60"/>
      <c r="F20" s="60" t="str">
        <f>Constants!D20</f>
        <v xml:space="preserve"> </v>
      </c>
      <c r="G20" s="60">
        <f>Constants!E20</f>
        <v>1</v>
      </c>
      <c r="H20" s="60" t="str">
        <f>Constants!F20</f>
        <v>very painful</v>
      </c>
      <c r="I20" s="29"/>
      <c r="J20" s="29"/>
    </row>
    <row r="21" spans="1:11" hidden="1" x14ac:dyDescent="0.15">
      <c r="A21" s="60" t="str">
        <f>Constants!A21</f>
        <v xml:space="preserve"> </v>
      </c>
      <c r="B21" s="60" t="str">
        <f>Constants!B21</f>
        <v>Product syntax</v>
      </c>
      <c r="C21" s="60"/>
      <c r="D21" s="60">
        <f>Constants!E21</f>
        <v>2</v>
      </c>
      <c r="E21" s="60"/>
      <c r="F21" s="60" t="str">
        <f>Constants!D21</f>
        <v xml:space="preserve"> </v>
      </c>
      <c r="G21" s="60">
        <f>Constants!E21</f>
        <v>2</v>
      </c>
      <c r="H21" s="60" t="str">
        <f>Constants!F21</f>
        <v>painful</v>
      </c>
      <c r="I21" s="29"/>
      <c r="J21" s="29"/>
    </row>
    <row r="22" spans="1:11" hidden="1" x14ac:dyDescent="0.15">
      <c r="A22" s="60" t="str">
        <f>Constants!A22</f>
        <v xml:space="preserve"> </v>
      </c>
      <c r="B22" s="60" t="str">
        <f>Constants!B22</f>
        <v>Product logic</v>
      </c>
      <c r="C22" s="60"/>
      <c r="D22" s="60">
        <f>Constants!E22</f>
        <v>3</v>
      </c>
      <c r="E22" s="60"/>
      <c r="F22" s="60" t="str">
        <f>Constants!D22</f>
        <v xml:space="preserve"> </v>
      </c>
      <c r="G22" s="60">
        <f>Constants!E22</f>
        <v>3</v>
      </c>
      <c r="H22" s="60" t="str">
        <f>Constants!F22</f>
        <v>neutral</v>
      </c>
      <c r="I22" s="29"/>
      <c r="J22" s="29"/>
    </row>
    <row r="23" spans="1:11" hidden="1" x14ac:dyDescent="0.15">
      <c r="A23" s="60" t="str">
        <f>Constants!A23</f>
        <v xml:space="preserve"> </v>
      </c>
      <c r="B23" s="60" t="str">
        <f>Constants!B23</f>
        <v>Product interface</v>
      </c>
      <c r="C23" s="60"/>
      <c r="D23" s="60">
        <f>Constants!E23</f>
        <v>4</v>
      </c>
      <c r="E23" s="60"/>
      <c r="F23" s="60" t="str">
        <f>Constants!D23</f>
        <v xml:space="preserve"> </v>
      </c>
      <c r="G23" s="60">
        <f>Constants!E23</f>
        <v>4</v>
      </c>
      <c r="H23" s="60" t="str">
        <f>Constants!F23</f>
        <v>helpful</v>
      </c>
      <c r="I23" s="29"/>
      <c r="J23" s="29"/>
    </row>
    <row r="24" spans="1:11" hidden="1" x14ac:dyDescent="0.15">
      <c r="A24" s="60" t="str">
        <f>Constants!A24</f>
        <v xml:space="preserve"> </v>
      </c>
      <c r="B24" s="60" t="str">
        <f>Constants!B24</f>
        <v>Product checking</v>
      </c>
      <c r="C24" s="60"/>
      <c r="D24" s="60">
        <f>Constants!E24</f>
        <v>5</v>
      </c>
      <c r="E24" s="60"/>
      <c r="F24" s="60" t="str">
        <f>Constants!D24</f>
        <v xml:space="preserve"> </v>
      </c>
      <c r="G24" s="60">
        <f>Constants!E24</f>
        <v>5</v>
      </c>
      <c r="H24" s="60" t="str">
        <f>Constants!F24</f>
        <v>very helpful</v>
      </c>
      <c r="I24" s="29"/>
      <c r="J24" s="29"/>
    </row>
    <row r="25" spans="1:11" hidden="1" x14ac:dyDescent="0.15">
      <c r="A25" s="60" t="str">
        <f>Constants!A25</f>
        <v xml:space="preserve"> </v>
      </c>
      <c r="B25" s="60" t="str">
        <f>Constants!B25</f>
        <v>Test syntax</v>
      </c>
      <c r="C25" s="60"/>
      <c r="D25" s="60">
        <f>Constants!E25</f>
        <v>6</v>
      </c>
      <c r="E25" s="60"/>
      <c r="F25" s="60" t="str">
        <f>Constants!D25</f>
        <v xml:space="preserve"> </v>
      </c>
      <c r="G25" s="60">
        <f>Constants!E25</f>
        <v>6</v>
      </c>
      <c r="H25" s="60" t="str">
        <f>Constants!F25</f>
        <v xml:space="preserve"> </v>
      </c>
      <c r="I25" s="29"/>
      <c r="J25" s="29"/>
    </row>
    <row r="26" spans="1:11" hidden="1" x14ac:dyDescent="0.15">
      <c r="A26" s="60" t="str">
        <f>Constants!A26</f>
        <v xml:space="preserve"> </v>
      </c>
      <c r="B26" s="60" t="str">
        <f>Constants!B26</f>
        <v>Test logic</v>
      </c>
      <c r="C26" s="60"/>
      <c r="D26" s="60">
        <f>Constants!E26</f>
        <v>7</v>
      </c>
      <c r="E26" s="60"/>
      <c r="F26" s="60" t="str">
        <f>Constants!D26</f>
        <v xml:space="preserve"> </v>
      </c>
      <c r="G26" s="60">
        <f>Constants!E26</f>
        <v>7</v>
      </c>
      <c r="H26" s="60" t="str">
        <f>Constants!F26</f>
        <v xml:space="preserve"> </v>
      </c>
      <c r="I26" s="29"/>
      <c r="J26" s="29"/>
    </row>
    <row r="27" spans="1:11" hidden="1" x14ac:dyDescent="0.15">
      <c r="A27" s="60" t="str">
        <f>Constants!A27</f>
        <v xml:space="preserve"> </v>
      </c>
      <c r="B27" s="60" t="str">
        <f>Constants!B27</f>
        <v>Test interface</v>
      </c>
      <c r="C27" s="60"/>
      <c r="D27" s="60">
        <f>Constants!E27</f>
        <v>8</v>
      </c>
      <c r="E27" s="60"/>
      <c r="F27" s="60" t="str">
        <f>Constants!D27</f>
        <v xml:space="preserve"> </v>
      </c>
      <c r="G27" s="60">
        <f>Constants!E27</f>
        <v>8</v>
      </c>
      <c r="H27" s="60" t="str">
        <f>Constants!F27</f>
        <v xml:space="preserve"> </v>
      </c>
      <c r="I27" s="29"/>
      <c r="J27" s="29"/>
    </row>
    <row r="28" spans="1:11" hidden="1" x14ac:dyDescent="0.15">
      <c r="A28" s="60" t="str">
        <f>Constants!A28</f>
        <v xml:space="preserve"> </v>
      </c>
      <c r="B28" s="60" t="str">
        <f>Constants!B28</f>
        <v>Test checking</v>
      </c>
      <c r="C28" s="60"/>
      <c r="D28" s="60">
        <f>Constants!E28</f>
        <v>9</v>
      </c>
      <c r="E28" s="60"/>
      <c r="F28" s="60" t="str">
        <f>Constants!D28</f>
        <v xml:space="preserve"> </v>
      </c>
      <c r="G28" s="60">
        <f>Constants!E28</f>
        <v>9</v>
      </c>
      <c r="H28" s="60" t="str">
        <f>Constants!F28</f>
        <v xml:space="preserve"> </v>
      </c>
      <c r="I28" s="29"/>
      <c r="J28" s="29"/>
    </row>
    <row r="29" spans="1:11" hidden="1" x14ac:dyDescent="0.15">
      <c r="A29" s="60" t="str">
        <f>Constants!A29</f>
        <v xml:space="preserve"> </v>
      </c>
      <c r="B29" s="60" t="str">
        <f>Constants!B29</f>
        <v>Bad Smell</v>
      </c>
      <c r="C29" s="60"/>
      <c r="D29" s="60">
        <f>Constants!E29</f>
        <v>10</v>
      </c>
      <c r="E29" s="60"/>
      <c r="F29" s="60" t="str">
        <f>Constants!D29</f>
        <v xml:space="preserve"> </v>
      </c>
      <c r="G29" s="60">
        <f>Constants!E29</f>
        <v>10</v>
      </c>
      <c r="H29" s="60">
        <f>Constants!F29</f>
        <v>0</v>
      </c>
      <c r="I29" s="29"/>
      <c r="J29" s="29"/>
    </row>
    <row r="30" spans="1:11" s="19" customFormat="1" hidden="1" x14ac:dyDescent="0.15">
      <c r="A30" s="60" t="str">
        <f>Constants!A30</f>
        <v>Y/N:</v>
      </c>
      <c r="B30" s="60" t="str">
        <f>Constants!B30</f>
        <v>Yes</v>
      </c>
      <c r="C30" s="60"/>
      <c r="D30" s="60" t="str">
        <f>Constants!E30</f>
        <v>Passed</v>
      </c>
      <c r="E30" s="60"/>
      <c r="F30" s="60" t="str">
        <f>Constants!D30</f>
        <v xml:space="preserve"> </v>
      </c>
      <c r="G30" s="60" t="str">
        <f>Constants!E30</f>
        <v>Passed</v>
      </c>
      <c r="H30" s="60">
        <f>Constants!F30</f>
        <v>0</v>
      </c>
      <c r="I30" s="8"/>
      <c r="J30" s="8"/>
      <c r="K30" s="3"/>
    </row>
    <row r="31" spans="1:11" hidden="1" x14ac:dyDescent="0.15">
      <c r="A31" s="60" t="str">
        <f>Constants!A31</f>
        <v xml:space="preserve"> </v>
      </c>
      <c r="B31" s="60" t="str">
        <f>Constants!B31</f>
        <v>No</v>
      </c>
      <c r="C31" s="60"/>
      <c r="D31" s="60" t="str">
        <f>Constants!E31</f>
        <v>Passed with issues</v>
      </c>
      <c r="E31" s="60"/>
      <c r="F31" s="60" t="str">
        <f>Constants!D31</f>
        <v xml:space="preserve"> </v>
      </c>
      <c r="G31" s="60" t="str">
        <f>Constants!E31</f>
        <v>Passed with issues</v>
      </c>
      <c r="H31" s="60">
        <f>Constants!F31</f>
        <v>0</v>
      </c>
      <c r="I31" s="8"/>
      <c r="J31" s="29"/>
    </row>
    <row r="32" spans="1:11" hidden="1" x14ac:dyDescent="0.15">
      <c r="A32" s="60" t="str">
        <f>Constants!A32</f>
        <v>Proxy Types:</v>
      </c>
      <c r="B32" s="60" t="str">
        <f>Constants!B32</f>
        <v>-</v>
      </c>
      <c r="C32" s="60"/>
      <c r="D32" s="60" t="str">
        <f>Constants!E32</f>
        <v>Failed</v>
      </c>
      <c r="E32" s="60"/>
      <c r="F32" s="60" t="str">
        <f>Constants!D32</f>
        <v xml:space="preserve"> </v>
      </c>
      <c r="G32" s="60" t="str">
        <f>Constants!E32</f>
        <v>Failed</v>
      </c>
      <c r="H32" s="60" t="str">
        <f>Constants!F32</f>
        <v xml:space="preserve"> </v>
      </c>
      <c r="I32" s="8"/>
      <c r="J32" s="29"/>
    </row>
    <row r="33" spans="1:13" hidden="1" x14ac:dyDescent="0.15">
      <c r="A33" s="60" t="str">
        <f>Constants!A33</f>
        <v xml:space="preserve"> </v>
      </c>
      <c r="B33" s="60" t="str">
        <f>Constants!B33</f>
        <v>Calculation</v>
      </c>
      <c r="C33" s="60"/>
      <c r="D33" s="60" t="str">
        <f>Constants!E33</f>
        <v>Not tested</v>
      </c>
      <c r="E33" s="60"/>
      <c r="F33" s="60" t="str">
        <f>Constants!D33</f>
        <v xml:space="preserve"> </v>
      </c>
      <c r="G33" s="60" t="str">
        <f>Constants!E33</f>
        <v>Not tested</v>
      </c>
      <c r="H33" s="60" t="str">
        <f>Constants!F33</f>
        <v xml:space="preserve"> </v>
      </c>
      <c r="I33" s="8"/>
      <c r="J33" s="29"/>
    </row>
    <row r="34" spans="1:13" hidden="1" x14ac:dyDescent="0.15">
      <c r="A34" s="60" t="str">
        <f>Constants!A34</f>
        <v xml:space="preserve"> </v>
      </c>
      <c r="B34" s="60" t="str">
        <f>Constants!B34</f>
        <v>Data</v>
      </c>
      <c r="C34" s="60"/>
      <c r="D34" s="60" t="str">
        <f>Constants!E34</f>
        <v>Not applicable</v>
      </c>
      <c r="E34" s="60"/>
      <c r="F34" s="60" t="str">
        <f>Constants!D34</f>
        <v xml:space="preserve"> </v>
      </c>
      <c r="G34" s="60" t="str">
        <f>Constants!E34</f>
        <v>Not applicable</v>
      </c>
      <c r="H34" s="60" t="str">
        <f>Constants!F34</f>
        <v xml:space="preserve"> </v>
      </c>
      <c r="I34" s="8"/>
      <c r="J34" s="29"/>
    </row>
    <row r="35" spans="1:13" hidden="1" x14ac:dyDescent="0.15">
      <c r="A35" s="60" t="str">
        <f>Constants!A35</f>
        <v xml:space="preserve"> </v>
      </c>
      <c r="B35" s="60" t="str">
        <f>Constants!B35</f>
        <v>I/O</v>
      </c>
      <c r="C35" s="60"/>
      <c r="D35" s="60" t="str">
        <f>Constants!E35</f>
        <v xml:space="preserve"> </v>
      </c>
      <c r="E35" s="60"/>
      <c r="F35" s="60" t="str">
        <f>Constants!D35</f>
        <v xml:space="preserve"> </v>
      </c>
      <c r="G35" s="60" t="str">
        <f>Constants!E35</f>
        <v xml:space="preserve"> </v>
      </c>
      <c r="H35" s="60" t="str">
        <f>Constants!F35</f>
        <v xml:space="preserve"> </v>
      </c>
      <c r="I35" s="8"/>
      <c r="J35" s="29"/>
    </row>
    <row r="36" spans="1:13" hidden="1" x14ac:dyDescent="0.15">
      <c r="A36" s="60" t="str">
        <f>Constants!A36</f>
        <v xml:space="preserve"> </v>
      </c>
      <c r="B36" s="60" t="str">
        <f>Constants!B36</f>
        <v>Logic</v>
      </c>
      <c r="C36" s="60"/>
      <c r="D36" s="60" t="str">
        <f>Constants!E36</f>
        <v xml:space="preserve"> </v>
      </c>
      <c r="E36" s="60"/>
      <c r="F36" s="60" t="str">
        <f>Constants!D36</f>
        <v xml:space="preserve"> </v>
      </c>
      <c r="G36" s="60" t="str">
        <f>Constants!E36</f>
        <v xml:space="preserve"> </v>
      </c>
      <c r="H36" s="60" t="str">
        <f>Constants!F36</f>
        <v xml:space="preserve"> </v>
      </c>
      <c r="I36" s="8"/>
      <c r="J36" s="29"/>
    </row>
    <row r="37" spans="1:13" hidden="1" x14ac:dyDescent="0.15">
      <c r="A37" s="60" t="str">
        <f>Constants!A37</f>
        <v xml:space="preserve"> </v>
      </c>
      <c r="B37" s="60" t="str">
        <f>Constants!B37</f>
        <v xml:space="preserve"> </v>
      </c>
      <c r="C37" s="60"/>
      <c r="D37" s="60" t="str">
        <f>Constants!E37</f>
        <v xml:space="preserve"> </v>
      </c>
      <c r="E37" s="60"/>
      <c r="F37" s="60" t="str">
        <f>Constants!D37</f>
        <v xml:space="preserve"> </v>
      </c>
      <c r="G37" s="60" t="str">
        <f>Constants!E37</f>
        <v xml:space="preserve"> </v>
      </c>
      <c r="H37" s="60" t="str">
        <f>Constants!F37</f>
        <v xml:space="preserve"> </v>
      </c>
      <c r="I37" s="8"/>
      <c r="J37" s="29"/>
    </row>
    <row r="38" spans="1:13" hidden="1" x14ac:dyDescent="0.15">
      <c r="A38" s="60" t="str">
        <f>Constants!A38</f>
        <v>Sizes:</v>
      </c>
      <c r="B38" s="60" t="str">
        <f>Constants!B38</f>
        <v>VS</v>
      </c>
      <c r="C38" s="60"/>
      <c r="D38" s="60" t="str">
        <f>Constants!E38</f>
        <v>L</v>
      </c>
      <c r="E38" s="60"/>
      <c r="F38" s="60" t="str">
        <f>Constants!D38</f>
        <v>M</v>
      </c>
      <c r="G38" s="60" t="str">
        <f>Constants!E38</f>
        <v>L</v>
      </c>
      <c r="H38" s="60" t="str">
        <f>Constants!F38</f>
        <v>VL</v>
      </c>
      <c r="I38" s="8"/>
      <c r="J38" s="29"/>
    </row>
    <row r="39" spans="1:13" hidden="1" x14ac:dyDescent="0.15">
      <c r="A39" s="60" t="str">
        <f>Constants!A39</f>
        <v>upper</v>
      </c>
      <c r="B39" s="60">
        <f>Constants!B39</f>
        <v>-1.5</v>
      </c>
      <c r="C39" s="60"/>
      <c r="D39" s="60">
        <f>Constants!E39</f>
        <v>1.5</v>
      </c>
      <c r="E39" s="60"/>
      <c r="F39" s="60">
        <f>Constants!D39</f>
        <v>0.5</v>
      </c>
      <c r="G39" s="60">
        <f>Constants!E39</f>
        <v>1.5</v>
      </c>
      <c r="H39" s="60">
        <f>Constants!F39</f>
        <v>99999</v>
      </c>
      <c r="I39" s="8"/>
      <c r="J39" s="29"/>
    </row>
    <row r="40" spans="1:13" hidden="1" x14ac:dyDescent="0.15">
      <c r="A40" s="60" t="str">
        <f>Constants!A40</f>
        <v>mid</v>
      </c>
      <c r="B40" s="60">
        <f>Constants!B40</f>
        <v>-2</v>
      </c>
      <c r="C40" s="60"/>
      <c r="D40" s="60">
        <f>Constants!E40</f>
        <v>1</v>
      </c>
      <c r="E40" s="60"/>
      <c r="F40" s="60">
        <f>Constants!D40</f>
        <v>0</v>
      </c>
      <c r="G40" s="60">
        <f>Constants!E40</f>
        <v>1</v>
      </c>
      <c r="H40" s="60">
        <f>Constants!F40</f>
        <v>2</v>
      </c>
      <c r="I40" s="8"/>
      <c r="J40" s="29"/>
    </row>
    <row r="41" spans="1:13" hidden="1" x14ac:dyDescent="0.15">
      <c r="A41" s="60" t="str">
        <f>Constants!A41</f>
        <v>lower</v>
      </c>
      <c r="B41" s="60">
        <f>Constants!B41</f>
        <v>0</v>
      </c>
      <c r="C41" s="60"/>
      <c r="D41" s="60">
        <f>Constants!E41</f>
        <v>0.5</v>
      </c>
      <c r="E41" s="60"/>
      <c r="F41" s="60">
        <f>Constants!D41</f>
        <v>-0.5</v>
      </c>
      <c r="G41" s="60">
        <f>Constants!E41</f>
        <v>0.5</v>
      </c>
      <c r="H41" s="60">
        <f>Constants!F41</f>
        <v>1.5</v>
      </c>
      <c r="I41" s="8"/>
      <c r="J41" s="29"/>
    </row>
    <row r="42" spans="1:13" customFormat="1" hidden="1" x14ac:dyDescent="0.15">
      <c r="A42" s="60" t="str">
        <f>Constants!A42</f>
        <v xml:space="preserve"> </v>
      </c>
      <c r="B42" s="60">
        <f>Constants!B42</f>
        <v>0</v>
      </c>
      <c r="C42" s="60"/>
      <c r="D42" s="60">
        <f>Constants!E42</f>
        <v>0</v>
      </c>
      <c r="E42" s="60"/>
      <c r="F42" s="60">
        <f>Constants!D42</f>
        <v>0</v>
      </c>
      <c r="G42" s="60">
        <f>Constants!E42</f>
        <v>0</v>
      </c>
      <c r="H42" s="60" t="str">
        <f>Constants!F42</f>
        <v xml:space="preserve"> </v>
      </c>
      <c r="I42" s="42"/>
      <c r="J42" s="42"/>
    </row>
    <row r="43" spans="1:13" s="14" customFormat="1" hidden="1" x14ac:dyDescent="0.15">
      <c r="A43" s="60" t="str">
        <f>Constants!A43</f>
        <v xml:space="preserve"> </v>
      </c>
      <c r="B43" s="60" t="str">
        <f>Constants!B43</f>
        <v xml:space="preserve"> </v>
      </c>
      <c r="C43" s="60"/>
      <c r="D43" s="60" t="str">
        <f>Constants!E43</f>
        <v xml:space="preserve"> </v>
      </c>
      <c r="E43" s="60"/>
      <c r="F43" s="60" t="str">
        <f>Constants!D43</f>
        <v xml:space="preserve"> </v>
      </c>
      <c r="G43" s="60" t="str">
        <f>Constants!E43</f>
        <v xml:space="preserve"> </v>
      </c>
      <c r="H43" s="60" t="str">
        <f>Constants!F43</f>
        <v xml:space="preserve"> </v>
      </c>
      <c r="I43" s="24"/>
      <c r="J43" s="24"/>
      <c r="K43" s="24"/>
      <c r="L43" s="24"/>
      <c r="M43" s="24"/>
    </row>
    <row r="44" spans="1:13" hidden="1" x14ac:dyDescent="0.15">
      <c r="A44" s="60" t="str">
        <f>Constants!A44</f>
        <v>&lt;-- Mandatory</v>
      </c>
      <c r="B44" s="60" t="str">
        <f>Constants!B44</f>
        <v xml:space="preserve"> </v>
      </c>
      <c r="C44" s="60"/>
      <c r="D44" s="60" t="str">
        <f>Constants!E44</f>
        <v xml:space="preserve"> </v>
      </c>
      <c r="E44" s="60"/>
      <c r="F44" s="60" t="str">
        <f>Constants!D44</f>
        <v xml:space="preserve"> </v>
      </c>
      <c r="G44" s="60" t="str">
        <f>Constants!E44</f>
        <v xml:space="preserve"> </v>
      </c>
      <c r="H44" s="60" t="str">
        <f>Constants!F44</f>
        <v xml:space="preserve"> </v>
      </c>
    </row>
    <row r="45" spans="1:13" ht="20" x14ac:dyDescent="0.2">
      <c r="A45" s="507" t="s">
        <v>146</v>
      </c>
      <c r="B45" s="507"/>
      <c r="C45" s="507"/>
      <c r="D45" s="507"/>
      <c r="E45" s="507"/>
      <c r="F45" s="1"/>
      <c r="G45" s="1"/>
      <c r="H45" s="1"/>
      <c r="I45" s="1"/>
      <c r="J45" s="35"/>
    </row>
    <row r="46" spans="1:13" x14ac:dyDescent="0.15">
      <c r="A46" s="521" t="s">
        <v>463</v>
      </c>
      <c r="B46" s="521"/>
      <c r="C46" s="521"/>
      <c r="D46" s="521"/>
      <c r="E46" s="521"/>
      <c r="F46" s="521"/>
      <c r="G46" s="521"/>
      <c r="H46" s="521"/>
      <c r="I46" s="521"/>
      <c r="J46" s="521"/>
      <c r="K46" s="273"/>
      <c r="L46" s="273"/>
    </row>
    <row r="47" spans="1:13" x14ac:dyDescent="0.15">
      <c r="A47" s="249"/>
      <c r="B47" s="249"/>
      <c r="C47" s="249"/>
      <c r="D47" s="249"/>
      <c r="E47" s="249"/>
      <c r="F47" s="249"/>
      <c r="G47" s="249"/>
      <c r="H47" s="249"/>
      <c r="I47" s="249"/>
      <c r="J47" s="249"/>
      <c r="K47" s="273"/>
      <c r="L47" s="273"/>
    </row>
    <row r="48" spans="1:13" ht="14" x14ac:dyDescent="0.15">
      <c r="A48" s="249"/>
      <c r="B48" s="249"/>
      <c r="C48" s="326" t="s">
        <v>776</v>
      </c>
      <c r="D48" s="249"/>
      <c r="E48" s="249"/>
      <c r="F48" s="273"/>
      <c r="G48" s="273"/>
    </row>
    <row r="49" spans="1:15" x14ac:dyDescent="0.15">
      <c r="A49" s="249"/>
      <c r="B49" s="249"/>
      <c r="C49" s="374" t="str">
        <f>B4</f>
        <v>Analysis</v>
      </c>
      <c r="D49" s="249"/>
      <c r="E49" s="249"/>
      <c r="F49" s="273"/>
      <c r="G49" s="273"/>
      <c r="I49" s="375"/>
    </row>
    <row r="50" spans="1:15" x14ac:dyDescent="0.15">
      <c r="A50" s="249"/>
      <c r="B50" s="249"/>
      <c r="C50" s="374" t="str">
        <f t="shared" ref="C50:C59" si="0">B5</f>
        <v>Architecture</v>
      </c>
      <c r="D50" s="249"/>
      <c r="E50" s="249"/>
      <c r="F50" s="273"/>
      <c r="G50" s="273"/>
      <c r="I50" s="375"/>
    </row>
    <row r="51" spans="1:15" x14ac:dyDescent="0.15">
      <c r="A51" s="249"/>
      <c r="B51" s="249"/>
      <c r="C51" s="374" t="str">
        <f t="shared" si="0"/>
        <v>Project planning</v>
      </c>
      <c r="D51" s="249"/>
      <c r="E51" s="249"/>
      <c r="F51" s="273"/>
      <c r="G51" s="273"/>
    </row>
    <row r="52" spans="1:15" x14ac:dyDescent="0.15">
      <c r="A52" s="249"/>
      <c r="B52" s="249"/>
      <c r="C52" s="374" t="str">
        <f t="shared" si="0"/>
        <v>Interation planning</v>
      </c>
      <c r="D52" s="249"/>
      <c r="E52" s="249"/>
      <c r="F52" s="273"/>
      <c r="G52" s="273"/>
    </row>
    <row r="53" spans="1:15" x14ac:dyDescent="0.15">
      <c r="A53" s="249"/>
      <c r="B53" s="249"/>
      <c r="C53" s="374" t="str">
        <f t="shared" si="0"/>
        <v>Construction</v>
      </c>
      <c r="D53" s="249"/>
      <c r="E53" s="249"/>
      <c r="F53" s="273"/>
      <c r="G53" s="273"/>
    </row>
    <row r="54" spans="1:15" x14ac:dyDescent="0.15">
      <c r="A54" s="249"/>
      <c r="B54" s="249"/>
      <c r="C54" s="374" t="str">
        <f t="shared" si="0"/>
        <v>Refactoring</v>
      </c>
      <c r="D54" s="249"/>
      <c r="E54" s="249"/>
      <c r="F54" s="273"/>
      <c r="G54" s="273"/>
    </row>
    <row r="55" spans="1:15" x14ac:dyDescent="0.15">
      <c r="A55" s="249"/>
      <c r="B55" s="249"/>
      <c r="C55" s="374" t="str">
        <f t="shared" si="0"/>
        <v>Review</v>
      </c>
      <c r="D55" s="249"/>
      <c r="E55" s="249"/>
      <c r="F55" s="273"/>
      <c r="G55" s="273"/>
    </row>
    <row r="56" spans="1:15" x14ac:dyDescent="0.15">
      <c r="A56" s="249"/>
      <c r="B56" s="249"/>
      <c r="C56" s="374" t="str">
        <f t="shared" si="0"/>
        <v>Integration test</v>
      </c>
      <c r="D56" s="249"/>
      <c r="E56" s="249"/>
      <c r="F56" s="273"/>
      <c r="G56" s="273"/>
    </row>
    <row r="57" spans="1:15" x14ac:dyDescent="0.15">
      <c r="A57" s="249"/>
      <c r="B57" s="249"/>
      <c r="C57" s="374" t="str">
        <f t="shared" si="0"/>
        <v>Repatterning</v>
      </c>
      <c r="D57" s="249"/>
      <c r="E57" s="249"/>
      <c r="F57" s="273"/>
      <c r="G57" s="273"/>
    </row>
    <row r="58" spans="1:15" x14ac:dyDescent="0.15">
      <c r="A58" s="249"/>
      <c r="B58" s="249"/>
      <c r="C58" s="374" t="str">
        <f t="shared" si="0"/>
        <v>Postmortem</v>
      </c>
      <c r="D58" s="249"/>
      <c r="E58" s="249"/>
      <c r="F58" s="273"/>
      <c r="G58" s="273"/>
      <c r="H58" s="21"/>
      <c r="K58" s="4"/>
    </row>
    <row r="59" spans="1:15" x14ac:dyDescent="0.15">
      <c r="A59" s="249"/>
      <c r="B59" s="249"/>
      <c r="C59" s="374" t="str">
        <f t="shared" si="0"/>
        <v>Sandbox</v>
      </c>
      <c r="D59" s="249"/>
      <c r="E59" s="249"/>
      <c r="F59" s="273"/>
      <c r="G59" s="273"/>
    </row>
    <row r="60" spans="1:15" ht="19" customHeight="1" x14ac:dyDescent="0.15">
      <c r="A60" s="249"/>
      <c r="B60" s="249"/>
      <c r="C60" s="374"/>
      <c r="D60" s="249"/>
      <c r="E60" s="249"/>
      <c r="F60" s="273"/>
      <c r="G60" s="273"/>
    </row>
    <row r="61" spans="1:15" x14ac:dyDescent="0.15">
      <c r="A61" s="249"/>
      <c r="B61" s="534" t="s">
        <v>155</v>
      </c>
      <c r="C61" s="534"/>
      <c r="D61" s="534" t="s">
        <v>156</v>
      </c>
      <c r="E61" s="534"/>
      <c r="F61" s="249"/>
      <c r="G61" s="249"/>
      <c r="H61" s="249"/>
      <c r="I61" s="249"/>
      <c r="J61" s="249"/>
      <c r="K61" s="273"/>
      <c r="L61" s="273"/>
    </row>
    <row r="62" spans="1:15" x14ac:dyDescent="0.15">
      <c r="A62" s="45" t="s">
        <v>147</v>
      </c>
      <c r="B62" s="45" t="s">
        <v>778</v>
      </c>
      <c r="C62" s="45" t="s">
        <v>777</v>
      </c>
      <c r="D62" s="45" t="s">
        <v>778</v>
      </c>
      <c r="E62" s="45" t="s">
        <v>777</v>
      </c>
      <c r="F62" s="45" t="s">
        <v>148</v>
      </c>
      <c r="G62" s="45" t="s">
        <v>149</v>
      </c>
      <c r="H62" s="45" t="s">
        <v>42</v>
      </c>
      <c r="I62" s="45" t="s">
        <v>70</v>
      </c>
      <c r="J62" s="2" t="s">
        <v>113</v>
      </c>
      <c r="M62" s="4"/>
      <c r="N62" s="4"/>
      <c r="O62" s="4"/>
    </row>
    <row r="63" spans="1:15" ht="14" x14ac:dyDescent="0.15">
      <c r="A63" s="10">
        <v>43378</v>
      </c>
      <c r="B63" s="7">
        <v>11</v>
      </c>
      <c r="C63" s="7">
        <v>40</v>
      </c>
      <c r="D63" s="7">
        <v>11</v>
      </c>
      <c r="E63" s="7">
        <v>45</v>
      </c>
      <c r="F63" s="7"/>
      <c r="G63" s="37">
        <f>IF(OR(ISBLANK(B63),ISBLANK(C63),ISBLANK(D63),ISBLANK(E63)),"",((TIME(D63,E63,0)-TIME(B63,C63,0))*1440-F63))</f>
        <v>4.9999999999999822</v>
      </c>
      <c r="H63" s="9" t="s">
        <v>337</v>
      </c>
      <c r="I63" s="9">
        <v>1</v>
      </c>
      <c r="J63" s="36" t="s">
        <v>862</v>
      </c>
      <c r="K63" s="3" t="str">
        <f>IF(G63&lt;0,"&lt;-- Invalid stop time","")</f>
        <v/>
      </c>
    </row>
    <row r="64" spans="1:15" ht="14" x14ac:dyDescent="0.15">
      <c r="A64" s="10">
        <v>43378</v>
      </c>
      <c r="B64" s="7">
        <v>12</v>
      </c>
      <c r="C64" s="7">
        <v>0</v>
      </c>
      <c r="D64" s="7">
        <v>13</v>
      </c>
      <c r="E64" s="7">
        <v>30</v>
      </c>
      <c r="F64" s="7"/>
      <c r="G64" s="37">
        <f>IF(OR(ISBLANK(B64),ISBLANK(C64),ISBLANK(D64),ISBLANK(E64)),"",((TIME(D64,E64,0)-TIME(B64,C64,0))*1440-F64))</f>
        <v>90</v>
      </c>
      <c r="H64" s="9" t="s">
        <v>872</v>
      </c>
      <c r="I64" s="9">
        <v>1</v>
      </c>
      <c r="J64" s="406" t="s">
        <v>951</v>
      </c>
      <c r="K64" s="3" t="str">
        <f t="shared" ref="K64:K94" si="1">IF(G65&lt;0,"&lt;-- Invalid stop time","")</f>
        <v/>
      </c>
    </row>
    <row r="65" spans="1:11" ht="14" x14ac:dyDescent="0.15">
      <c r="A65" s="10">
        <v>43378</v>
      </c>
      <c r="B65" s="7">
        <v>1</v>
      </c>
      <c r="C65" s="7">
        <v>0</v>
      </c>
      <c r="D65" s="7">
        <v>1</v>
      </c>
      <c r="E65" s="7">
        <v>30</v>
      </c>
      <c r="F65" s="7"/>
      <c r="G65" s="37">
        <f t="shared" ref="G65:G128" si="2">IF(OR(ISBLANK(B65),ISBLANK(C65),ISBLANK(D65),ISBLANK(E65)),"",((TIME(D65,E65,0)-TIME(B65,C65,0))*1440-F65))</f>
        <v>30.000000000000004</v>
      </c>
      <c r="H65" s="9" t="s">
        <v>159</v>
      </c>
      <c r="I65" s="9">
        <v>1</v>
      </c>
      <c r="J65" s="36" t="s">
        <v>870</v>
      </c>
      <c r="K65" s="3" t="str">
        <f t="shared" si="1"/>
        <v/>
      </c>
    </row>
    <row r="66" spans="1:11" ht="14" x14ac:dyDescent="0.15">
      <c r="A66" s="10">
        <v>43378</v>
      </c>
      <c r="B66" s="7">
        <v>3</v>
      </c>
      <c r="C66" s="7">
        <v>30</v>
      </c>
      <c r="D66" s="7">
        <v>3</v>
      </c>
      <c r="E66" s="7">
        <v>55</v>
      </c>
      <c r="F66" s="7"/>
      <c r="G66" s="37">
        <f t="shared" si="2"/>
        <v>24.999999999999993</v>
      </c>
      <c r="H66" s="9" t="s">
        <v>159</v>
      </c>
      <c r="I66" s="9">
        <v>2</v>
      </c>
      <c r="J66" s="36" t="s">
        <v>871</v>
      </c>
      <c r="K66" s="3" t="str">
        <f t="shared" si="1"/>
        <v/>
      </c>
    </row>
    <row r="67" spans="1:11" ht="14" x14ac:dyDescent="0.15">
      <c r="A67" s="10">
        <v>43378</v>
      </c>
      <c r="B67" s="7">
        <v>4</v>
      </c>
      <c r="C67" s="7">
        <v>0</v>
      </c>
      <c r="D67" s="7">
        <v>4</v>
      </c>
      <c r="E67" s="7">
        <v>15</v>
      </c>
      <c r="F67" s="7"/>
      <c r="G67" s="37">
        <f t="shared" si="2"/>
        <v>15.000000000000027</v>
      </c>
      <c r="H67" s="9" t="s">
        <v>872</v>
      </c>
      <c r="I67" s="9">
        <v>2</v>
      </c>
      <c r="J67" s="36" t="s">
        <v>873</v>
      </c>
      <c r="K67" s="3" t="str">
        <f t="shared" si="1"/>
        <v/>
      </c>
    </row>
    <row r="68" spans="1:11" ht="28" x14ac:dyDescent="0.15">
      <c r="A68" s="10">
        <v>43378</v>
      </c>
      <c r="B68" s="7">
        <v>4</v>
      </c>
      <c r="C68" s="7">
        <v>15</v>
      </c>
      <c r="D68" s="7">
        <v>4</v>
      </c>
      <c r="E68" s="7">
        <v>25</v>
      </c>
      <c r="F68" s="7"/>
      <c r="G68" s="37">
        <f t="shared" si="2"/>
        <v>10.000000000000004</v>
      </c>
      <c r="H68" s="9" t="s">
        <v>121</v>
      </c>
      <c r="I68" s="9">
        <v>1</v>
      </c>
      <c r="J68" s="36" t="s">
        <v>874</v>
      </c>
      <c r="K68" s="3" t="str">
        <f t="shared" si="1"/>
        <v/>
      </c>
    </row>
    <row r="69" spans="1:11" ht="28" x14ac:dyDescent="0.15">
      <c r="A69" s="10">
        <v>43379</v>
      </c>
      <c r="B69" s="7">
        <v>19</v>
      </c>
      <c r="C69" s="7">
        <v>15</v>
      </c>
      <c r="D69" s="7">
        <v>19</v>
      </c>
      <c r="E69" s="7">
        <v>20</v>
      </c>
      <c r="F69" s="7"/>
      <c r="G69" s="37">
        <f t="shared" si="2"/>
        <v>4.9999999999998224</v>
      </c>
      <c r="H69" s="9" t="s">
        <v>121</v>
      </c>
      <c r="I69" s="9">
        <v>2</v>
      </c>
      <c r="J69" s="36" t="s">
        <v>876</v>
      </c>
      <c r="K69" s="3" t="str">
        <f t="shared" si="1"/>
        <v/>
      </c>
    </row>
    <row r="70" spans="1:11" ht="28" x14ac:dyDescent="0.15">
      <c r="A70" s="10">
        <v>43379</v>
      </c>
      <c r="B70" s="7">
        <v>19</v>
      </c>
      <c r="C70" s="7">
        <v>25</v>
      </c>
      <c r="D70" s="7">
        <v>20</v>
      </c>
      <c r="E70" s="7">
        <v>5</v>
      </c>
      <c r="F70" s="7"/>
      <c r="G70" s="37">
        <f t="shared" si="2"/>
        <v>39.999999999999858</v>
      </c>
      <c r="H70" s="9" t="s">
        <v>121</v>
      </c>
      <c r="I70" s="9">
        <v>3</v>
      </c>
      <c r="J70" s="36" t="s">
        <v>885</v>
      </c>
      <c r="K70" s="3" t="str">
        <f t="shared" si="1"/>
        <v/>
      </c>
    </row>
    <row r="71" spans="1:11" ht="28" x14ac:dyDescent="0.15">
      <c r="A71" s="10">
        <v>43380</v>
      </c>
      <c r="B71" s="7">
        <v>13</v>
      </c>
      <c r="C71" s="7">
        <v>0</v>
      </c>
      <c r="D71" s="7">
        <v>15</v>
      </c>
      <c r="E71" s="7">
        <v>0</v>
      </c>
      <c r="F71" s="7"/>
      <c r="G71" s="37">
        <f t="shared" si="2"/>
        <v>120.00000000000006</v>
      </c>
      <c r="H71" s="9" t="s">
        <v>121</v>
      </c>
      <c r="I71" s="9">
        <v>4</v>
      </c>
      <c r="J71" s="36" t="s">
        <v>902</v>
      </c>
      <c r="K71" s="3" t="str">
        <f t="shared" si="1"/>
        <v/>
      </c>
    </row>
    <row r="72" spans="1:11" ht="14" x14ac:dyDescent="0.15">
      <c r="A72" s="10">
        <v>43380</v>
      </c>
      <c r="B72" s="7">
        <v>16</v>
      </c>
      <c r="C72" s="7">
        <v>0</v>
      </c>
      <c r="D72" s="7">
        <v>16</v>
      </c>
      <c r="E72" s="7">
        <v>30</v>
      </c>
      <c r="F72" s="7"/>
      <c r="G72" s="37">
        <f t="shared" si="2"/>
        <v>30.000000000000053</v>
      </c>
      <c r="H72" s="9" t="s">
        <v>121</v>
      </c>
      <c r="I72" s="9">
        <v>5</v>
      </c>
      <c r="J72" s="36" t="s">
        <v>903</v>
      </c>
      <c r="K72" s="3" t="str">
        <f t="shared" si="1"/>
        <v/>
      </c>
    </row>
    <row r="73" spans="1:11" ht="14" x14ac:dyDescent="0.15">
      <c r="A73" s="10">
        <v>43380</v>
      </c>
      <c r="B73" s="7">
        <v>16</v>
      </c>
      <c r="C73" s="7">
        <v>30</v>
      </c>
      <c r="D73" s="7">
        <v>17</v>
      </c>
      <c r="E73" s="7">
        <v>15</v>
      </c>
      <c r="F73" s="7"/>
      <c r="G73" s="37">
        <f t="shared" si="2"/>
        <v>45</v>
      </c>
      <c r="H73" s="9" t="s">
        <v>121</v>
      </c>
      <c r="I73" s="9">
        <v>6</v>
      </c>
      <c r="J73" s="36" t="s">
        <v>905</v>
      </c>
      <c r="K73" s="3" t="str">
        <f t="shared" si="1"/>
        <v/>
      </c>
    </row>
    <row r="74" spans="1:11" ht="14" x14ac:dyDescent="0.15">
      <c r="A74" s="10">
        <v>43380</v>
      </c>
      <c r="B74" s="7">
        <v>17</v>
      </c>
      <c r="C74" s="7">
        <v>15</v>
      </c>
      <c r="D74" s="7">
        <v>17</v>
      </c>
      <c r="E74" s="7">
        <v>45</v>
      </c>
      <c r="F74" s="7"/>
      <c r="G74" s="37">
        <f t="shared" si="2"/>
        <v>30.000000000000053</v>
      </c>
      <c r="H74" s="9" t="s">
        <v>121</v>
      </c>
      <c r="I74" s="9">
        <v>7</v>
      </c>
      <c r="J74" s="36" t="s">
        <v>911</v>
      </c>
      <c r="K74" s="3" t="str">
        <f t="shared" si="1"/>
        <v/>
      </c>
    </row>
    <row r="75" spans="1:11" ht="14" x14ac:dyDescent="0.15">
      <c r="A75" s="10">
        <v>43381</v>
      </c>
      <c r="B75" s="7">
        <v>12</v>
      </c>
      <c r="C75" s="7">
        <v>50</v>
      </c>
      <c r="D75" s="7">
        <v>13</v>
      </c>
      <c r="E75" s="7">
        <v>5</v>
      </c>
      <c r="F75" s="7"/>
      <c r="G75" s="37">
        <f t="shared" si="2"/>
        <v>15.000000000000107</v>
      </c>
      <c r="H75" s="9" t="s">
        <v>121</v>
      </c>
      <c r="I75" s="9">
        <v>8</v>
      </c>
      <c r="J75" s="36" t="s">
        <v>916</v>
      </c>
      <c r="K75" s="3" t="str">
        <f t="shared" si="1"/>
        <v/>
      </c>
    </row>
    <row r="76" spans="1:11" ht="14" x14ac:dyDescent="0.15">
      <c r="A76" s="10">
        <v>43381</v>
      </c>
      <c r="B76" s="7">
        <v>13</v>
      </c>
      <c r="C76" s="7">
        <v>5</v>
      </c>
      <c r="D76" s="7">
        <v>13</v>
      </c>
      <c r="E76" s="7">
        <v>15</v>
      </c>
      <c r="F76" s="7"/>
      <c r="G76" s="37">
        <f t="shared" ref="G76" si="3">IF(OR(ISBLANK(B76),ISBLANK(C76),ISBLANK(D76),ISBLANK(E76)),"",((TIME(D76,E76,0)-TIME(B76,C76,0))*1440-F76))</f>
        <v>9.9999999999999645</v>
      </c>
      <c r="H76" s="9" t="s">
        <v>121</v>
      </c>
      <c r="I76" s="9">
        <v>9</v>
      </c>
      <c r="J76" s="36" t="s">
        <v>920</v>
      </c>
      <c r="K76" s="3" t="str">
        <f t="shared" si="1"/>
        <v/>
      </c>
    </row>
    <row r="77" spans="1:11" ht="14" x14ac:dyDescent="0.15">
      <c r="A77" s="10">
        <v>43381</v>
      </c>
      <c r="B77" s="7">
        <v>13</v>
      </c>
      <c r="C77" s="7">
        <v>15</v>
      </c>
      <c r="D77" s="7">
        <v>14</v>
      </c>
      <c r="E77" s="7">
        <v>25</v>
      </c>
      <c r="F77" s="7"/>
      <c r="G77" s="37">
        <f t="shared" ref="G77" si="4">IF(OR(ISBLANK(B77),ISBLANK(C77),ISBLANK(D77),ISBLANK(E77)),"",((TIME(D77,E77,0)-TIME(B77,C77,0))*1440-F77))</f>
        <v>69.999999999999915</v>
      </c>
      <c r="H77" s="9" t="s">
        <v>121</v>
      </c>
      <c r="I77" s="9">
        <v>10</v>
      </c>
      <c r="J77" s="36" t="s">
        <v>921</v>
      </c>
      <c r="K77" s="3" t="str">
        <f t="shared" si="1"/>
        <v/>
      </c>
    </row>
    <row r="78" spans="1:11" ht="14" x14ac:dyDescent="0.15">
      <c r="A78" s="10">
        <v>43381</v>
      </c>
      <c r="B78" s="7">
        <v>16</v>
      </c>
      <c r="C78" s="7">
        <v>0</v>
      </c>
      <c r="D78" s="7">
        <v>17</v>
      </c>
      <c r="E78" s="7">
        <v>0</v>
      </c>
      <c r="F78" s="7"/>
      <c r="G78" s="37">
        <f t="shared" ref="G78" si="5">IF(OR(ISBLANK(B78),ISBLANK(C78),ISBLANK(D78),ISBLANK(E78)),"",((TIME(D78,E78,0)-TIME(B78,C78,0))*1440-F78))</f>
        <v>60.000000000000107</v>
      </c>
      <c r="H78" s="9" t="s">
        <v>121</v>
      </c>
      <c r="I78" s="9">
        <v>10</v>
      </c>
      <c r="J78" s="36" t="s">
        <v>921</v>
      </c>
      <c r="K78" s="3" t="str">
        <f t="shared" si="1"/>
        <v/>
      </c>
    </row>
    <row r="79" spans="1:11" ht="28" x14ac:dyDescent="0.15">
      <c r="A79" s="10">
        <v>43382</v>
      </c>
      <c r="B79" s="7">
        <v>17</v>
      </c>
      <c r="C79" s="7">
        <v>50</v>
      </c>
      <c r="D79" s="7">
        <v>18</v>
      </c>
      <c r="E79" s="7">
        <v>0</v>
      </c>
      <c r="F79" s="7"/>
      <c r="G79" s="37">
        <f t="shared" si="2"/>
        <v>10.000000000000124</v>
      </c>
      <c r="H79" s="9" t="s">
        <v>337</v>
      </c>
      <c r="I79" s="9">
        <v>1</v>
      </c>
      <c r="J79" s="36" t="s">
        <v>932</v>
      </c>
      <c r="K79" s="3" t="str">
        <f t="shared" si="1"/>
        <v/>
      </c>
    </row>
    <row r="80" spans="1:11" ht="14" x14ac:dyDescent="0.15">
      <c r="A80" s="10">
        <v>43381</v>
      </c>
      <c r="B80" s="7">
        <v>18</v>
      </c>
      <c r="C80" s="7">
        <v>0</v>
      </c>
      <c r="D80" s="7">
        <v>21</v>
      </c>
      <c r="E80" s="7">
        <v>20</v>
      </c>
      <c r="F80" s="7"/>
      <c r="G80" s="37">
        <f t="shared" si="2"/>
        <v>199.99999999999994</v>
      </c>
      <c r="H80" s="9" t="s">
        <v>121</v>
      </c>
      <c r="I80" s="9">
        <v>10</v>
      </c>
      <c r="J80" s="36" t="s">
        <v>940</v>
      </c>
      <c r="K80" s="3" t="str">
        <f t="shared" si="1"/>
        <v/>
      </c>
    </row>
    <row r="81" spans="1:11" ht="14" x14ac:dyDescent="0.15">
      <c r="A81" s="10">
        <v>43382</v>
      </c>
      <c r="B81" s="7">
        <v>18</v>
      </c>
      <c r="C81" s="7">
        <v>0</v>
      </c>
      <c r="D81" s="7">
        <v>19</v>
      </c>
      <c r="E81" s="7">
        <v>15</v>
      </c>
      <c r="F81" s="7"/>
      <c r="G81" s="37">
        <f t="shared" ref="G81" si="6">IF(OR(ISBLANK(B81),ISBLANK(C81),ISBLANK(D81),ISBLANK(E81)),"",((TIME(D81,E81,0)-TIME(B81,C81,0))*1440-F81))</f>
        <v>75.000000000000057</v>
      </c>
      <c r="H81" s="9" t="s">
        <v>121</v>
      </c>
      <c r="I81" s="9">
        <v>10</v>
      </c>
      <c r="J81" s="36" t="s">
        <v>942</v>
      </c>
      <c r="K81" s="3" t="str">
        <f t="shared" si="1"/>
        <v/>
      </c>
    </row>
    <row r="82" spans="1:11" ht="28" x14ac:dyDescent="0.15">
      <c r="A82" s="10">
        <v>43382</v>
      </c>
      <c r="B82" s="7">
        <v>19</v>
      </c>
      <c r="C82" s="7">
        <v>30</v>
      </c>
      <c r="D82" s="7">
        <v>20</v>
      </c>
      <c r="E82" s="7">
        <v>0</v>
      </c>
      <c r="F82" s="7"/>
      <c r="G82" s="37">
        <f t="shared" ref="G82" si="7">IF(OR(ISBLANK(B82),ISBLANK(C82),ISBLANK(D82),ISBLANK(E82)),"",((TIME(D82,E82,0)-TIME(B82,C82,0))*1440-F82))</f>
        <v>30.000000000000053</v>
      </c>
      <c r="H82" s="398" t="s">
        <v>185</v>
      </c>
      <c r="I82" s="9">
        <v>1</v>
      </c>
      <c r="J82" s="406" t="s">
        <v>952</v>
      </c>
      <c r="K82" s="3" t="str">
        <f t="shared" si="1"/>
        <v/>
      </c>
    </row>
    <row r="83" spans="1:11" ht="14" x14ac:dyDescent="0.15">
      <c r="A83" s="10">
        <v>43387</v>
      </c>
      <c r="B83" s="7">
        <v>12</v>
      </c>
      <c r="C83" s="7">
        <v>45</v>
      </c>
      <c r="D83" s="7">
        <v>12</v>
      </c>
      <c r="E83" s="7">
        <v>50</v>
      </c>
      <c r="F83" s="7"/>
      <c r="G83" s="37">
        <f t="shared" si="2"/>
        <v>4.9999999999999822</v>
      </c>
      <c r="H83" s="398" t="s">
        <v>121</v>
      </c>
      <c r="I83" s="9">
        <v>10</v>
      </c>
      <c r="J83" s="406" t="s">
        <v>954</v>
      </c>
      <c r="K83" s="3" t="str">
        <f t="shared" si="1"/>
        <v/>
      </c>
    </row>
    <row r="84" spans="1:11" ht="14" x14ac:dyDescent="0.15">
      <c r="A84" s="10">
        <v>43387</v>
      </c>
      <c r="B84" s="7">
        <v>19</v>
      </c>
      <c r="C84" s="7">
        <v>0</v>
      </c>
      <c r="D84" s="7">
        <v>20</v>
      </c>
      <c r="E84" s="7">
        <v>0</v>
      </c>
      <c r="F84" s="7"/>
      <c r="G84" s="37">
        <f t="shared" si="2"/>
        <v>60.000000000000107</v>
      </c>
      <c r="H84" s="9" t="s">
        <v>159</v>
      </c>
      <c r="I84" s="9">
        <v>2</v>
      </c>
      <c r="J84" s="36" t="s">
        <v>959</v>
      </c>
      <c r="K84" s="3" t="str">
        <f t="shared" si="1"/>
        <v/>
      </c>
    </row>
    <row r="85" spans="1:11" ht="14" x14ac:dyDescent="0.15">
      <c r="A85" s="10">
        <v>43387</v>
      </c>
      <c r="B85" s="7">
        <v>22</v>
      </c>
      <c r="C85" s="7">
        <v>0</v>
      </c>
      <c r="D85" s="7">
        <v>22</v>
      </c>
      <c r="E85" s="7">
        <v>30</v>
      </c>
      <c r="F85" s="7"/>
      <c r="G85" s="37">
        <f t="shared" si="2"/>
        <v>30.000000000000053</v>
      </c>
      <c r="H85" s="9" t="s">
        <v>159</v>
      </c>
      <c r="I85" s="9">
        <v>3</v>
      </c>
      <c r="J85" s="36" t="s">
        <v>961</v>
      </c>
      <c r="K85" s="3" t="str">
        <f t="shared" si="1"/>
        <v/>
      </c>
    </row>
    <row r="86" spans="1:11" ht="14" x14ac:dyDescent="0.15">
      <c r="A86" s="10">
        <v>43387</v>
      </c>
      <c r="B86" s="7">
        <v>22</v>
      </c>
      <c r="C86" s="7">
        <v>30</v>
      </c>
      <c r="D86" s="7">
        <v>22</v>
      </c>
      <c r="E86" s="7">
        <v>35</v>
      </c>
      <c r="F86" s="7"/>
      <c r="G86" s="37">
        <f t="shared" ref="G86" si="8">IF(OR(ISBLANK(B86),ISBLANK(C86),ISBLANK(D86),ISBLANK(E86)),"",((TIME(D86,E86,0)-TIME(B86,C86,0))*1440-F86))</f>
        <v>4.9999999999999822</v>
      </c>
      <c r="H86" s="9" t="s">
        <v>159</v>
      </c>
      <c r="I86" s="9">
        <v>4</v>
      </c>
      <c r="J86" s="36" t="s">
        <v>962</v>
      </c>
      <c r="K86" s="3" t="str">
        <f t="shared" si="1"/>
        <v/>
      </c>
    </row>
    <row r="87" spans="1:11" ht="14" x14ac:dyDescent="0.15">
      <c r="A87" s="10">
        <v>43387</v>
      </c>
      <c r="B87" s="7">
        <v>22</v>
      </c>
      <c r="C87" s="7">
        <v>35</v>
      </c>
      <c r="D87" s="7">
        <v>22</v>
      </c>
      <c r="E87" s="7">
        <v>50</v>
      </c>
      <c r="F87" s="7"/>
      <c r="G87" s="37">
        <f t="shared" ref="G87" si="9">IF(OR(ISBLANK(B87),ISBLANK(C87),ISBLANK(D87),ISBLANK(E87)),"",((TIME(D87,E87,0)-TIME(B87,C87,0))*1440-F87))</f>
        <v>14.999999999999947</v>
      </c>
      <c r="H87" s="9" t="s">
        <v>185</v>
      </c>
      <c r="I87" s="9">
        <v>1</v>
      </c>
      <c r="J87" s="36" t="s">
        <v>965</v>
      </c>
      <c r="K87" s="3" t="str">
        <f t="shared" si="1"/>
        <v/>
      </c>
    </row>
    <row r="88" spans="1:11" x14ac:dyDescent="0.15">
      <c r="A88" s="10"/>
      <c r="B88" s="7"/>
      <c r="C88" s="7"/>
      <c r="D88" s="7"/>
      <c r="E88" s="7"/>
      <c r="F88" s="7"/>
      <c r="G88" s="37" t="str">
        <f t="shared" si="2"/>
        <v/>
      </c>
      <c r="H88" s="9"/>
      <c r="I88" s="9"/>
      <c r="J88" s="36"/>
      <c r="K88" s="3" t="str">
        <f t="shared" si="1"/>
        <v/>
      </c>
    </row>
    <row r="89" spans="1:11" x14ac:dyDescent="0.15">
      <c r="A89" s="10"/>
      <c r="B89" s="7"/>
      <c r="C89" s="7"/>
      <c r="D89" s="7"/>
      <c r="E89" s="7"/>
      <c r="F89" s="7"/>
      <c r="G89" s="37" t="str">
        <f t="shared" si="2"/>
        <v/>
      </c>
      <c r="H89" s="9"/>
      <c r="I89" s="9"/>
      <c r="J89" s="36"/>
      <c r="K89" s="3" t="str">
        <f t="shared" si="1"/>
        <v/>
      </c>
    </row>
    <row r="90" spans="1:11" x14ac:dyDescent="0.15">
      <c r="A90" s="10"/>
      <c r="B90" s="7"/>
      <c r="C90" s="7"/>
      <c r="D90" s="7"/>
      <c r="E90" s="7"/>
      <c r="F90" s="7"/>
      <c r="G90" s="37" t="str">
        <f t="shared" si="2"/>
        <v/>
      </c>
      <c r="H90" s="9"/>
      <c r="I90" s="9"/>
      <c r="J90" s="36"/>
      <c r="K90" s="3" t="str">
        <f t="shared" si="1"/>
        <v/>
      </c>
    </row>
    <row r="91" spans="1:11" x14ac:dyDescent="0.15">
      <c r="A91" s="10"/>
      <c r="B91" s="7"/>
      <c r="C91" s="7"/>
      <c r="D91" s="7"/>
      <c r="E91" s="7"/>
      <c r="F91" s="7"/>
      <c r="G91" s="37" t="str">
        <f t="shared" si="2"/>
        <v/>
      </c>
      <c r="H91" s="9"/>
      <c r="I91" s="9"/>
      <c r="J91" s="36"/>
      <c r="K91" s="3" t="str">
        <f t="shared" si="1"/>
        <v/>
      </c>
    </row>
    <row r="92" spans="1:11" x14ac:dyDescent="0.15">
      <c r="A92" s="10"/>
      <c r="B92" s="7"/>
      <c r="C92" s="7"/>
      <c r="D92" s="7"/>
      <c r="E92" s="7"/>
      <c r="F92" s="7"/>
      <c r="G92" s="37" t="str">
        <f t="shared" si="2"/>
        <v/>
      </c>
      <c r="H92" s="9"/>
      <c r="I92" s="9"/>
      <c r="J92" s="36"/>
      <c r="K92" s="3" t="str">
        <f t="shared" si="1"/>
        <v/>
      </c>
    </row>
    <row r="93" spans="1:11" x14ac:dyDescent="0.15">
      <c r="A93" s="10"/>
      <c r="B93" s="7"/>
      <c r="C93" s="7"/>
      <c r="D93" s="7"/>
      <c r="E93" s="7"/>
      <c r="F93" s="7"/>
      <c r="G93" s="37" t="str">
        <f t="shared" si="2"/>
        <v/>
      </c>
      <c r="H93" s="9"/>
      <c r="I93" s="9"/>
      <c r="J93" s="36"/>
      <c r="K93" s="3" t="str">
        <f t="shared" si="1"/>
        <v/>
      </c>
    </row>
    <row r="94" spans="1:11" x14ac:dyDescent="0.15">
      <c r="A94" s="10"/>
      <c r="B94" s="7"/>
      <c r="C94" s="7"/>
      <c r="D94" s="7"/>
      <c r="E94" s="7"/>
      <c r="F94" s="7"/>
      <c r="G94" s="37" t="str">
        <f t="shared" si="2"/>
        <v/>
      </c>
      <c r="H94" s="9"/>
      <c r="I94" s="9"/>
      <c r="J94" s="36"/>
      <c r="K94" s="3" t="str">
        <f t="shared" si="1"/>
        <v/>
      </c>
    </row>
    <row r="95" spans="1:11" x14ac:dyDescent="0.15">
      <c r="A95" s="10"/>
      <c r="B95" s="7"/>
      <c r="C95" s="7"/>
      <c r="D95" s="7"/>
      <c r="E95" s="7"/>
      <c r="F95" s="7"/>
      <c r="G95" s="37" t="str">
        <f t="shared" si="2"/>
        <v/>
      </c>
      <c r="H95" s="9"/>
      <c r="I95" s="9"/>
      <c r="J95" s="36"/>
      <c r="K95" s="3" t="str">
        <f t="shared" ref="K95:K126" si="10">IF(G96&lt;0,"&lt;-- Invalid stop time","")</f>
        <v/>
      </c>
    </row>
    <row r="96" spans="1:11" x14ac:dyDescent="0.15">
      <c r="A96" s="10"/>
      <c r="B96" s="7"/>
      <c r="C96" s="7"/>
      <c r="D96" s="7"/>
      <c r="E96" s="7"/>
      <c r="F96" s="7"/>
      <c r="G96" s="37" t="str">
        <f t="shared" si="2"/>
        <v/>
      </c>
      <c r="H96" s="9"/>
      <c r="I96" s="9"/>
      <c r="J96" s="36"/>
      <c r="K96" s="3" t="str">
        <f t="shared" si="10"/>
        <v/>
      </c>
    </row>
    <row r="97" spans="1:11" x14ac:dyDescent="0.15">
      <c r="A97" s="10"/>
      <c r="B97" s="7"/>
      <c r="C97" s="7"/>
      <c r="D97" s="7"/>
      <c r="E97" s="7"/>
      <c r="F97" s="7"/>
      <c r="G97" s="37" t="str">
        <f t="shared" si="2"/>
        <v/>
      </c>
      <c r="H97" s="9"/>
      <c r="I97" s="9"/>
      <c r="J97" s="36"/>
      <c r="K97" s="3" t="str">
        <f t="shared" si="10"/>
        <v/>
      </c>
    </row>
    <row r="98" spans="1:11" x14ac:dyDescent="0.15">
      <c r="A98" s="10"/>
      <c r="B98" s="7"/>
      <c r="C98" s="7"/>
      <c r="D98" s="7"/>
      <c r="E98" s="7"/>
      <c r="F98" s="7"/>
      <c r="G98" s="37" t="str">
        <f t="shared" si="2"/>
        <v/>
      </c>
      <c r="H98" s="9"/>
      <c r="I98" s="9"/>
      <c r="J98" s="36"/>
      <c r="K98" s="3" t="str">
        <f t="shared" si="10"/>
        <v/>
      </c>
    </row>
    <row r="99" spans="1:11" x14ac:dyDescent="0.15">
      <c r="A99" s="10"/>
      <c r="B99" s="7"/>
      <c r="C99" s="7"/>
      <c r="D99" s="7"/>
      <c r="E99" s="7"/>
      <c r="F99" s="7"/>
      <c r="G99" s="37" t="str">
        <f t="shared" si="2"/>
        <v/>
      </c>
      <c r="H99" s="9"/>
      <c r="I99" s="9"/>
      <c r="J99" s="36"/>
      <c r="K99" s="3" t="str">
        <f t="shared" si="10"/>
        <v/>
      </c>
    </row>
    <row r="100" spans="1:11" x14ac:dyDescent="0.15">
      <c r="A100" s="10"/>
      <c r="B100" s="7"/>
      <c r="C100" s="7"/>
      <c r="D100" s="7"/>
      <c r="E100" s="7"/>
      <c r="F100" s="7"/>
      <c r="G100" s="37" t="str">
        <f t="shared" si="2"/>
        <v/>
      </c>
      <c r="H100" s="9"/>
      <c r="I100" s="9"/>
      <c r="J100" s="36"/>
      <c r="K100" s="3" t="str">
        <f t="shared" si="10"/>
        <v/>
      </c>
    </row>
    <row r="101" spans="1:11" x14ac:dyDescent="0.15">
      <c r="A101" s="10"/>
      <c r="B101" s="7"/>
      <c r="C101" s="7"/>
      <c r="D101" s="7"/>
      <c r="E101" s="7"/>
      <c r="F101" s="7"/>
      <c r="G101" s="37" t="str">
        <f t="shared" si="2"/>
        <v/>
      </c>
      <c r="H101" s="9"/>
      <c r="I101" s="9"/>
      <c r="J101" s="36"/>
      <c r="K101" s="3" t="str">
        <f t="shared" si="10"/>
        <v/>
      </c>
    </row>
    <row r="102" spans="1:11" x14ac:dyDescent="0.15">
      <c r="A102" s="10"/>
      <c r="B102" s="7"/>
      <c r="C102" s="7"/>
      <c r="D102" s="7"/>
      <c r="E102" s="7"/>
      <c r="F102" s="7"/>
      <c r="G102" s="37" t="str">
        <f t="shared" si="2"/>
        <v/>
      </c>
      <c r="H102" s="9"/>
      <c r="I102" s="9"/>
      <c r="J102" s="36"/>
      <c r="K102" s="3" t="str">
        <f t="shared" si="10"/>
        <v/>
      </c>
    </row>
    <row r="103" spans="1:11" x14ac:dyDescent="0.15">
      <c r="A103" s="10"/>
      <c r="B103" s="7"/>
      <c r="C103" s="7"/>
      <c r="D103" s="7"/>
      <c r="E103" s="7"/>
      <c r="F103" s="7"/>
      <c r="G103" s="37" t="str">
        <f t="shared" si="2"/>
        <v/>
      </c>
      <c r="H103" s="9"/>
      <c r="I103" s="9"/>
      <c r="J103" s="36"/>
      <c r="K103" s="3" t="str">
        <f t="shared" si="10"/>
        <v/>
      </c>
    </row>
    <row r="104" spans="1:11" x14ac:dyDescent="0.15">
      <c r="A104" s="10"/>
      <c r="B104" s="7"/>
      <c r="C104" s="7"/>
      <c r="D104" s="7"/>
      <c r="E104" s="7"/>
      <c r="F104" s="7"/>
      <c r="G104" s="37" t="str">
        <f t="shared" si="2"/>
        <v/>
      </c>
      <c r="H104" s="9"/>
      <c r="I104" s="9"/>
      <c r="J104" s="36"/>
      <c r="K104" s="3" t="str">
        <f t="shared" si="10"/>
        <v/>
      </c>
    </row>
    <row r="105" spans="1:11" x14ac:dyDescent="0.15">
      <c r="A105" s="10"/>
      <c r="B105" s="7"/>
      <c r="C105" s="7"/>
      <c r="D105" s="7"/>
      <c r="E105" s="7"/>
      <c r="F105" s="7"/>
      <c r="G105" s="37" t="str">
        <f t="shared" si="2"/>
        <v/>
      </c>
      <c r="H105" s="9"/>
      <c r="I105" s="9"/>
      <c r="J105" s="36"/>
      <c r="K105" s="3" t="str">
        <f t="shared" si="10"/>
        <v/>
      </c>
    </row>
    <row r="106" spans="1:11" x14ac:dyDescent="0.15">
      <c r="A106" s="10"/>
      <c r="B106" s="7"/>
      <c r="C106" s="7"/>
      <c r="D106" s="7"/>
      <c r="E106" s="7"/>
      <c r="F106" s="7"/>
      <c r="G106" s="37" t="str">
        <f t="shared" si="2"/>
        <v/>
      </c>
      <c r="H106" s="9"/>
      <c r="I106" s="9"/>
      <c r="J106" s="36"/>
      <c r="K106" s="3" t="str">
        <f t="shared" si="10"/>
        <v/>
      </c>
    </row>
    <row r="107" spans="1:11" x14ac:dyDescent="0.15">
      <c r="A107" s="10"/>
      <c r="B107" s="7"/>
      <c r="C107" s="7"/>
      <c r="D107" s="7"/>
      <c r="E107" s="7"/>
      <c r="F107" s="7"/>
      <c r="G107" s="37" t="str">
        <f t="shared" si="2"/>
        <v/>
      </c>
      <c r="H107" s="9"/>
      <c r="I107" s="9"/>
      <c r="J107" s="36"/>
      <c r="K107" s="3" t="str">
        <f t="shared" si="10"/>
        <v/>
      </c>
    </row>
    <row r="108" spans="1:11" x14ac:dyDescent="0.15">
      <c r="A108" s="10"/>
      <c r="B108" s="7"/>
      <c r="C108" s="7"/>
      <c r="D108" s="7"/>
      <c r="E108" s="7"/>
      <c r="F108" s="7"/>
      <c r="G108" s="37" t="str">
        <f t="shared" si="2"/>
        <v/>
      </c>
      <c r="H108" s="9"/>
      <c r="I108" s="9"/>
      <c r="J108" s="36"/>
      <c r="K108" s="3" t="str">
        <f t="shared" si="10"/>
        <v/>
      </c>
    </row>
    <row r="109" spans="1:11" x14ac:dyDescent="0.15">
      <c r="A109" s="10"/>
      <c r="B109" s="7"/>
      <c r="C109" s="7"/>
      <c r="D109" s="7"/>
      <c r="E109" s="7"/>
      <c r="F109" s="7"/>
      <c r="G109" s="37" t="str">
        <f t="shared" si="2"/>
        <v/>
      </c>
      <c r="H109" s="9"/>
      <c r="I109" s="9"/>
      <c r="J109" s="36"/>
      <c r="K109" s="3" t="str">
        <f t="shared" si="10"/>
        <v/>
      </c>
    </row>
    <row r="110" spans="1:11" x14ac:dyDescent="0.15">
      <c r="A110" s="10"/>
      <c r="B110" s="7"/>
      <c r="C110" s="7"/>
      <c r="D110" s="7"/>
      <c r="E110" s="7"/>
      <c r="F110" s="7"/>
      <c r="G110" s="37" t="str">
        <f t="shared" si="2"/>
        <v/>
      </c>
      <c r="H110" s="9"/>
      <c r="I110" s="9"/>
      <c r="J110" s="36"/>
      <c r="K110" s="3" t="str">
        <f t="shared" si="10"/>
        <v/>
      </c>
    </row>
    <row r="111" spans="1:11" x14ac:dyDescent="0.15">
      <c r="A111" s="10"/>
      <c r="B111" s="7"/>
      <c r="C111" s="7"/>
      <c r="D111" s="7"/>
      <c r="E111" s="7"/>
      <c r="F111" s="7"/>
      <c r="G111" s="37" t="str">
        <f t="shared" si="2"/>
        <v/>
      </c>
      <c r="H111" s="9"/>
      <c r="I111" s="9"/>
      <c r="J111" s="36"/>
      <c r="K111" s="3" t="str">
        <f t="shared" si="10"/>
        <v/>
      </c>
    </row>
    <row r="112" spans="1:11" x14ac:dyDescent="0.15">
      <c r="A112" s="10"/>
      <c r="B112" s="7"/>
      <c r="C112" s="7"/>
      <c r="D112" s="7"/>
      <c r="E112" s="7"/>
      <c r="F112" s="7"/>
      <c r="G112" s="37" t="str">
        <f t="shared" si="2"/>
        <v/>
      </c>
      <c r="H112" s="9"/>
      <c r="I112" s="9"/>
      <c r="J112" s="36"/>
      <c r="K112" s="3" t="str">
        <f t="shared" si="10"/>
        <v/>
      </c>
    </row>
    <row r="113" spans="1:11" x14ac:dyDescent="0.15">
      <c r="A113" s="10"/>
      <c r="B113" s="7"/>
      <c r="C113" s="7"/>
      <c r="D113" s="7"/>
      <c r="E113" s="7"/>
      <c r="F113" s="7"/>
      <c r="G113" s="37" t="str">
        <f t="shared" si="2"/>
        <v/>
      </c>
      <c r="H113" s="9"/>
      <c r="I113" s="9"/>
      <c r="J113" s="36"/>
      <c r="K113" s="3" t="str">
        <f t="shared" si="10"/>
        <v/>
      </c>
    </row>
    <row r="114" spans="1:11" x14ac:dyDescent="0.15">
      <c r="A114" s="10"/>
      <c r="B114" s="7"/>
      <c r="C114" s="7"/>
      <c r="D114" s="7"/>
      <c r="E114" s="7"/>
      <c r="F114" s="7"/>
      <c r="G114" s="37" t="str">
        <f t="shared" si="2"/>
        <v/>
      </c>
      <c r="H114" s="9"/>
      <c r="I114" s="9"/>
      <c r="J114" s="36"/>
      <c r="K114" s="3" t="str">
        <f t="shared" si="10"/>
        <v/>
      </c>
    </row>
    <row r="115" spans="1:11" x14ac:dyDescent="0.15">
      <c r="A115" s="10"/>
      <c r="B115" s="7"/>
      <c r="C115" s="7"/>
      <c r="D115" s="7"/>
      <c r="E115" s="7"/>
      <c r="F115" s="7"/>
      <c r="G115" s="37" t="str">
        <f t="shared" si="2"/>
        <v/>
      </c>
      <c r="H115" s="9"/>
      <c r="I115" s="9"/>
      <c r="J115" s="36"/>
      <c r="K115" s="3" t="str">
        <f t="shared" si="10"/>
        <v/>
      </c>
    </row>
    <row r="116" spans="1:11" x14ac:dyDescent="0.15">
      <c r="A116" s="10"/>
      <c r="B116" s="7"/>
      <c r="C116" s="7"/>
      <c r="D116" s="7"/>
      <c r="E116" s="7"/>
      <c r="F116" s="7"/>
      <c r="G116" s="37" t="str">
        <f t="shared" si="2"/>
        <v/>
      </c>
      <c r="H116" s="9"/>
      <c r="I116" s="9"/>
      <c r="J116" s="36"/>
      <c r="K116" s="3" t="str">
        <f t="shared" si="10"/>
        <v/>
      </c>
    </row>
    <row r="117" spans="1:11" x14ac:dyDescent="0.15">
      <c r="A117" s="10"/>
      <c r="B117" s="7"/>
      <c r="C117" s="7"/>
      <c r="D117" s="7"/>
      <c r="E117" s="7"/>
      <c r="F117" s="7"/>
      <c r="G117" s="37" t="str">
        <f t="shared" si="2"/>
        <v/>
      </c>
      <c r="H117" s="9"/>
      <c r="I117" s="9"/>
      <c r="J117" s="36"/>
      <c r="K117" s="3" t="str">
        <f t="shared" si="10"/>
        <v/>
      </c>
    </row>
    <row r="118" spans="1:11" x14ac:dyDescent="0.15">
      <c r="A118" s="10"/>
      <c r="B118" s="7"/>
      <c r="C118" s="7"/>
      <c r="D118" s="7"/>
      <c r="E118" s="7"/>
      <c r="F118" s="7"/>
      <c r="G118" s="37" t="str">
        <f t="shared" si="2"/>
        <v/>
      </c>
      <c r="H118" s="9"/>
      <c r="I118" s="9"/>
      <c r="J118" s="36"/>
      <c r="K118" s="3" t="str">
        <f t="shared" si="10"/>
        <v/>
      </c>
    </row>
    <row r="119" spans="1:11" x14ac:dyDescent="0.15">
      <c r="A119" s="10"/>
      <c r="B119" s="7"/>
      <c r="C119" s="7"/>
      <c r="D119" s="7"/>
      <c r="E119" s="7"/>
      <c r="F119" s="7"/>
      <c r="G119" s="37" t="str">
        <f t="shared" si="2"/>
        <v/>
      </c>
      <c r="H119" s="9"/>
      <c r="I119" s="9"/>
      <c r="J119" s="36"/>
      <c r="K119" s="3" t="str">
        <f t="shared" si="10"/>
        <v/>
      </c>
    </row>
    <row r="120" spans="1:11" x14ac:dyDescent="0.15">
      <c r="A120" s="10"/>
      <c r="B120" s="7"/>
      <c r="C120" s="7"/>
      <c r="D120" s="7"/>
      <c r="E120" s="7"/>
      <c r="F120" s="7"/>
      <c r="G120" s="37" t="str">
        <f t="shared" si="2"/>
        <v/>
      </c>
      <c r="H120" s="9"/>
      <c r="I120" s="9"/>
      <c r="J120" s="36"/>
      <c r="K120" s="3" t="str">
        <f t="shared" si="10"/>
        <v/>
      </c>
    </row>
    <row r="121" spans="1:11" x14ac:dyDescent="0.15">
      <c r="A121" s="10"/>
      <c r="B121" s="7"/>
      <c r="C121" s="7"/>
      <c r="D121" s="7"/>
      <c r="E121" s="7"/>
      <c r="F121" s="7"/>
      <c r="G121" s="37" t="str">
        <f t="shared" si="2"/>
        <v/>
      </c>
      <c r="H121" s="9"/>
      <c r="I121" s="9"/>
      <c r="J121" s="36"/>
      <c r="K121" s="3" t="str">
        <f t="shared" si="10"/>
        <v/>
      </c>
    </row>
    <row r="122" spans="1:11" x14ac:dyDescent="0.15">
      <c r="A122" s="10"/>
      <c r="B122" s="7"/>
      <c r="C122" s="7"/>
      <c r="D122" s="7"/>
      <c r="E122" s="7"/>
      <c r="F122" s="7"/>
      <c r="G122" s="37" t="str">
        <f t="shared" si="2"/>
        <v/>
      </c>
      <c r="H122" s="9"/>
      <c r="I122" s="9"/>
      <c r="J122" s="36"/>
      <c r="K122" s="3" t="str">
        <f t="shared" si="10"/>
        <v/>
      </c>
    </row>
    <row r="123" spans="1:11" x14ac:dyDescent="0.15">
      <c r="A123" s="10"/>
      <c r="B123" s="7"/>
      <c r="C123" s="7"/>
      <c r="D123" s="7"/>
      <c r="E123" s="7"/>
      <c r="F123" s="7"/>
      <c r="G123" s="37" t="str">
        <f t="shared" si="2"/>
        <v/>
      </c>
      <c r="H123" s="9"/>
      <c r="I123" s="9"/>
      <c r="J123" s="36"/>
      <c r="K123" s="3" t="str">
        <f t="shared" si="10"/>
        <v/>
      </c>
    </row>
    <row r="124" spans="1:11" x14ac:dyDescent="0.15">
      <c r="A124" s="10"/>
      <c r="B124" s="7"/>
      <c r="C124" s="7"/>
      <c r="D124" s="7"/>
      <c r="E124" s="7"/>
      <c r="F124" s="7"/>
      <c r="G124" s="37" t="str">
        <f t="shared" si="2"/>
        <v/>
      </c>
      <c r="H124" s="9"/>
      <c r="I124" s="9"/>
      <c r="J124" s="36"/>
      <c r="K124" s="3" t="str">
        <f t="shared" si="10"/>
        <v/>
      </c>
    </row>
    <row r="125" spans="1:11" x14ac:dyDescent="0.15">
      <c r="A125" s="10"/>
      <c r="B125" s="7"/>
      <c r="C125" s="7"/>
      <c r="D125" s="7"/>
      <c r="E125" s="7"/>
      <c r="F125" s="7"/>
      <c r="G125" s="37" t="str">
        <f t="shared" si="2"/>
        <v/>
      </c>
      <c r="H125" s="9"/>
      <c r="I125" s="9"/>
      <c r="J125" s="36"/>
      <c r="K125" s="3" t="str">
        <f t="shared" si="10"/>
        <v/>
      </c>
    </row>
    <row r="126" spans="1:11" x14ac:dyDescent="0.15">
      <c r="A126" s="10"/>
      <c r="B126" s="7"/>
      <c r="C126" s="7"/>
      <c r="D126" s="7"/>
      <c r="E126" s="7"/>
      <c r="F126" s="7"/>
      <c r="G126" s="37" t="str">
        <f t="shared" si="2"/>
        <v/>
      </c>
      <c r="H126" s="9"/>
      <c r="I126" s="9"/>
      <c r="J126" s="36"/>
      <c r="K126" s="3" t="str">
        <f t="shared" si="10"/>
        <v/>
      </c>
    </row>
    <row r="127" spans="1:11" x14ac:dyDescent="0.15">
      <c r="A127" s="10"/>
      <c r="B127" s="7"/>
      <c r="C127" s="7"/>
      <c r="D127" s="7"/>
      <c r="E127" s="7"/>
      <c r="F127" s="7"/>
      <c r="G127" s="37" t="str">
        <f t="shared" si="2"/>
        <v/>
      </c>
      <c r="H127" s="9"/>
      <c r="I127" s="9"/>
      <c r="J127" s="36"/>
      <c r="K127" s="3" t="str">
        <f t="shared" ref="K127:K152" si="11">IF(G128&lt;0,"&lt;-- Invalid stop time","")</f>
        <v/>
      </c>
    </row>
    <row r="128" spans="1:11" x14ac:dyDescent="0.15">
      <c r="A128" s="10"/>
      <c r="B128" s="7"/>
      <c r="C128" s="7"/>
      <c r="D128" s="7"/>
      <c r="E128" s="7"/>
      <c r="F128" s="7"/>
      <c r="G128" s="37" t="str">
        <f t="shared" si="2"/>
        <v/>
      </c>
      <c r="H128" s="9"/>
      <c r="I128" s="9"/>
      <c r="J128" s="36"/>
      <c r="K128" s="3" t="str">
        <f t="shared" si="11"/>
        <v/>
      </c>
    </row>
    <row r="129" spans="1:11" x14ac:dyDescent="0.15">
      <c r="A129" s="10"/>
      <c r="B129" s="7"/>
      <c r="C129" s="7"/>
      <c r="D129" s="7"/>
      <c r="E129" s="7"/>
      <c r="F129" s="7"/>
      <c r="G129" s="37" t="str">
        <f t="shared" ref="G129:G153" si="12">IF(OR(ISBLANK(B129),ISBLANK(C129),ISBLANK(D129),ISBLANK(E129)),"",((TIME(D129,E129,0)-TIME(B129,C129,0))*1440-F129))</f>
        <v/>
      </c>
      <c r="H129" s="9"/>
      <c r="I129" s="9"/>
      <c r="J129" s="36"/>
      <c r="K129" s="3" t="str">
        <f t="shared" si="11"/>
        <v/>
      </c>
    </row>
    <row r="130" spans="1:11" x14ac:dyDescent="0.15">
      <c r="A130" s="10"/>
      <c r="B130" s="7"/>
      <c r="C130" s="7"/>
      <c r="D130" s="7"/>
      <c r="E130" s="7"/>
      <c r="F130" s="7"/>
      <c r="G130" s="37" t="str">
        <f t="shared" si="12"/>
        <v/>
      </c>
      <c r="H130" s="9"/>
      <c r="I130" s="9"/>
      <c r="J130" s="36"/>
      <c r="K130" s="3" t="str">
        <f t="shared" si="11"/>
        <v/>
      </c>
    </row>
    <row r="131" spans="1:11" x14ac:dyDescent="0.15">
      <c r="A131" s="10"/>
      <c r="B131" s="7"/>
      <c r="C131" s="7"/>
      <c r="D131" s="7"/>
      <c r="E131" s="7"/>
      <c r="F131" s="7"/>
      <c r="G131" s="37" t="str">
        <f t="shared" si="12"/>
        <v/>
      </c>
      <c r="H131" s="9"/>
      <c r="I131" s="9"/>
      <c r="J131" s="36"/>
      <c r="K131" s="3" t="str">
        <f t="shared" si="11"/>
        <v/>
      </c>
    </row>
    <row r="132" spans="1:11" x14ac:dyDescent="0.15">
      <c r="A132" s="10"/>
      <c r="B132" s="7"/>
      <c r="C132" s="7"/>
      <c r="D132" s="7"/>
      <c r="E132" s="7"/>
      <c r="F132" s="7"/>
      <c r="G132" s="37" t="str">
        <f t="shared" si="12"/>
        <v/>
      </c>
      <c r="H132" s="9"/>
      <c r="I132" s="9"/>
      <c r="J132" s="36"/>
      <c r="K132" s="3" t="str">
        <f t="shared" si="11"/>
        <v/>
      </c>
    </row>
    <row r="133" spans="1:11" x14ac:dyDescent="0.15">
      <c r="A133" s="10"/>
      <c r="B133" s="7"/>
      <c r="C133" s="7"/>
      <c r="D133" s="7"/>
      <c r="E133" s="7"/>
      <c r="F133" s="7"/>
      <c r="G133" s="37" t="str">
        <f t="shared" si="12"/>
        <v/>
      </c>
      <c r="H133" s="9"/>
      <c r="I133" s="9"/>
      <c r="J133" s="36"/>
      <c r="K133" s="3" t="str">
        <f t="shared" si="11"/>
        <v/>
      </c>
    </row>
    <row r="134" spans="1:11" x14ac:dyDescent="0.15">
      <c r="A134" s="10"/>
      <c r="B134" s="7"/>
      <c r="C134" s="7"/>
      <c r="D134" s="7"/>
      <c r="E134" s="7"/>
      <c r="F134" s="7"/>
      <c r="G134" s="37" t="str">
        <f t="shared" si="12"/>
        <v/>
      </c>
      <c r="H134" s="9"/>
      <c r="I134" s="9"/>
      <c r="J134" s="36"/>
      <c r="K134" s="3" t="str">
        <f t="shared" si="11"/>
        <v/>
      </c>
    </row>
    <row r="135" spans="1:11" x14ac:dyDescent="0.15">
      <c r="A135" s="10"/>
      <c r="B135" s="7"/>
      <c r="C135" s="7"/>
      <c r="D135" s="7"/>
      <c r="E135" s="7"/>
      <c r="F135" s="7"/>
      <c r="G135" s="37" t="str">
        <f t="shared" si="12"/>
        <v/>
      </c>
      <c r="H135" s="9"/>
      <c r="I135" s="9"/>
      <c r="J135" s="36"/>
      <c r="K135" s="3" t="str">
        <f t="shared" si="11"/>
        <v/>
      </c>
    </row>
    <row r="136" spans="1:11" x14ac:dyDescent="0.15">
      <c r="A136" s="10"/>
      <c r="B136" s="7"/>
      <c r="C136" s="7"/>
      <c r="D136" s="7"/>
      <c r="E136" s="7"/>
      <c r="F136" s="7"/>
      <c r="G136" s="37" t="str">
        <f t="shared" si="12"/>
        <v/>
      </c>
      <c r="H136" s="9"/>
      <c r="I136" s="9"/>
      <c r="J136" s="36"/>
      <c r="K136" s="3" t="str">
        <f t="shared" si="11"/>
        <v/>
      </c>
    </row>
    <row r="137" spans="1:11" x14ac:dyDescent="0.15">
      <c r="A137" s="10"/>
      <c r="B137" s="7"/>
      <c r="C137" s="7"/>
      <c r="D137" s="7"/>
      <c r="E137" s="7"/>
      <c r="F137" s="7"/>
      <c r="G137" s="37" t="str">
        <f t="shared" si="12"/>
        <v/>
      </c>
      <c r="H137" s="9"/>
      <c r="I137" s="9"/>
      <c r="J137" s="36"/>
      <c r="K137" s="3" t="str">
        <f t="shared" si="11"/>
        <v/>
      </c>
    </row>
    <row r="138" spans="1:11" x14ac:dyDescent="0.15">
      <c r="A138" s="10"/>
      <c r="B138" s="7"/>
      <c r="C138" s="7"/>
      <c r="D138" s="7"/>
      <c r="E138" s="7"/>
      <c r="F138" s="7"/>
      <c r="G138" s="37" t="str">
        <f t="shared" si="12"/>
        <v/>
      </c>
      <c r="H138" s="9"/>
      <c r="I138" s="9"/>
      <c r="J138" s="36"/>
      <c r="K138" s="3" t="str">
        <f t="shared" si="11"/>
        <v/>
      </c>
    </row>
    <row r="139" spans="1:11" x14ac:dyDescent="0.15">
      <c r="A139" s="10"/>
      <c r="B139" s="7"/>
      <c r="C139" s="7"/>
      <c r="D139" s="7"/>
      <c r="E139" s="7"/>
      <c r="F139" s="7"/>
      <c r="G139" s="37" t="str">
        <f t="shared" si="12"/>
        <v/>
      </c>
      <c r="H139" s="9"/>
      <c r="I139" s="9"/>
      <c r="J139" s="36"/>
      <c r="K139" s="3" t="str">
        <f t="shared" si="11"/>
        <v/>
      </c>
    </row>
    <row r="140" spans="1:11" x14ac:dyDescent="0.15">
      <c r="A140" s="10"/>
      <c r="B140" s="7"/>
      <c r="C140" s="7"/>
      <c r="D140" s="7"/>
      <c r="E140" s="7"/>
      <c r="F140" s="7"/>
      <c r="G140" s="37" t="str">
        <f t="shared" si="12"/>
        <v/>
      </c>
      <c r="H140" s="9"/>
      <c r="I140" s="9"/>
      <c r="J140" s="36"/>
      <c r="K140" s="3" t="str">
        <f t="shared" si="11"/>
        <v/>
      </c>
    </row>
    <row r="141" spans="1:11" x14ac:dyDescent="0.15">
      <c r="A141" s="10"/>
      <c r="B141" s="7"/>
      <c r="C141" s="7"/>
      <c r="D141" s="7"/>
      <c r="E141" s="7"/>
      <c r="F141" s="7"/>
      <c r="G141" s="37" t="str">
        <f t="shared" si="12"/>
        <v/>
      </c>
      <c r="H141" s="9"/>
      <c r="I141" s="9"/>
      <c r="J141" s="36"/>
      <c r="K141" s="3" t="str">
        <f t="shared" si="11"/>
        <v/>
      </c>
    </row>
    <row r="142" spans="1:11" x14ac:dyDescent="0.15">
      <c r="A142" s="10"/>
      <c r="B142" s="7"/>
      <c r="C142" s="7"/>
      <c r="D142" s="7"/>
      <c r="E142" s="7"/>
      <c r="F142" s="7"/>
      <c r="G142" s="37" t="str">
        <f t="shared" si="12"/>
        <v/>
      </c>
      <c r="H142" s="9"/>
      <c r="I142" s="9"/>
      <c r="J142" s="36"/>
      <c r="K142" s="3" t="str">
        <f t="shared" si="11"/>
        <v/>
      </c>
    </row>
    <row r="143" spans="1:11" x14ac:dyDescent="0.15">
      <c r="A143" s="10"/>
      <c r="B143" s="7"/>
      <c r="C143" s="7"/>
      <c r="D143" s="7"/>
      <c r="E143" s="7"/>
      <c r="F143" s="7"/>
      <c r="G143" s="37" t="str">
        <f t="shared" si="12"/>
        <v/>
      </c>
      <c r="H143" s="9"/>
      <c r="I143" s="9"/>
      <c r="J143" s="36"/>
      <c r="K143" s="3" t="str">
        <f t="shared" si="11"/>
        <v/>
      </c>
    </row>
    <row r="144" spans="1:11" x14ac:dyDescent="0.15">
      <c r="A144" s="10"/>
      <c r="B144" s="7"/>
      <c r="C144" s="7"/>
      <c r="D144" s="7"/>
      <c r="E144" s="7"/>
      <c r="F144" s="7"/>
      <c r="G144" s="37" t="str">
        <f t="shared" si="12"/>
        <v/>
      </c>
      <c r="H144" s="9"/>
      <c r="I144" s="9"/>
      <c r="J144" s="36"/>
      <c r="K144" s="3" t="str">
        <f t="shared" si="11"/>
        <v/>
      </c>
    </row>
    <row r="145" spans="1:11" x14ac:dyDescent="0.15">
      <c r="A145" s="10"/>
      <c r="B145" s="7"/>
      <c r="C145" s="7"/>
      <c r="D145" s="7"/>
      <c r="E145" s="7"/>
      <c r="F145" s="7"/>
      <c r="G145" s="37" t="str">
        <f t="shared" si="12"/>
        <v/>
      </c>
      <c r="H145" s="9"/>
      <c r="I145" s="9"/>
      <c r="J145" s="36"/>
      <c r="K145" s="3" t="str">
        <f t="shared" si="11"/>
        <v/>
      </c>
    </row>
    <row r="146" spans="1:11" x14ac:dyDescent="0.15">
      <c r="A146" s="10"/>
      <c r="B146" s="7"/>
      <c r="C146" s="7"/>
      <c r="D146" s="7"/>
      <c r="E146" s="7"/>
      <c r="F146" s="7"/>
      <c r="G146" s="37" t="str">
        <f t="shared" si="12"/>
        <v/>
      </c>
      <c r="H146" s="9"/>
      <c r="I146" s="9"/>
      <c r="J146" s="36"/>
      <c r="K146" s="3" t="str">
        <f t="shared" si="11"/>
        <v/>
      </c>
    </row>
    <row r="147" spans="1:11" x14ac:dyDescent="0.15">
      <c r="A147" s="10"/>
      <c r="B147" s="7"/>
      <c r="C147" s="7"/>
      <c r="D147" s="7"/>
      <c r="E147" s="7"/>
      <c r="F147" s="7"/>
      <c r="G147" s="37" t="str">
        <f t="shared" si="12"/>
        <v/>
      </c>
      <c r="H147" s="9"/>
      <c r="I147" s="9"/>
      <c r="J147" s="36"/>
      <c r="K147" s="3" t="str">
        <f t="shared" si="11"/>
        <v/>
      </c>
    </row>
    <row r="148" spans="1:11" x14ac:dyDescent="0.15">
      <c r="A148" s="10"/>
      <c r="B148" s="7"/>
      <c r="C148" s="7"/>
      <c r="D148" s="7"/>
      <c r="E148" s="7"/>
      <c r="F148" s="7"/>
      <c r="G148" s="37" t="str">
        <f t="shared" si="12"/>
        <v/>
      </c>
      <c r="H148" s="9"/>
      <c r="I148" s="9"/>
      <c r="J148" s="36"/>
      <c r="K148" s="3" t="str">
        <f t="shared" si="11"/>
        <v/>
      </c>
    </row>
    <row r="149" spans="1:11" x14ac:dyDescent="0.15">
      <c r="A149" s="10"/>
      <c r="B149" s="7"/>
      <c r="C149" s="7"/>
      <c r="D149" s="7"/>
      <c r="E149" s="7"/>
      <c r="F149" s="7"/>
      <c r="G149" s="37" t="str">
        <f t="shared" si="12"/>
        <v/>
      </c>
      <c r="H149" s="9"/>
      <c r="I149" s="9"/>
      <c r="J149" s="36"/>
      <c r="K149" s="3" t="str">
        <f t="shared" si="11"/>
        <v/>
      </c>
    </row>
    <row r="150" spans="1:11" x14ac:dyDescent="0.15">
      <c r="A150" s="10"/>
      <c r="B150" s="7"/>
      <c r="C150" s="7"/>
      <c r="D150" s="7"/>
      <c r="E150" s="7"/>
      <c r="F150" s="7"/>
      <c r="G150" s="37" t="str">
        <f t="shared" si="12"/>
        <v/>
      </c>
      <c r="H150" s="9"/>
      <c r="I150" s="9"/>
      <c r="J150" s="36"/>
      <c r="K150" s="3" t="str">
        <f t="shared" si="11"/>
        <v/>
      </c>
    </row>
    <row r="151" spans="1:11" x14ac:dyDescent="0.15">
      <c r="A151" s="10"/>
      <c r="B151" s="7"/>
      <c r="C151" s="7"/>
      <c r="D151" s="7"/>
      <c r="E151" s="7"/>
      <c r="F151" s="7"/>
      <c r="G151" s="37" t="str">
        <f t="shared" si="12"/>
        <v/>
      </c>
      <c r="H151" s="9"/>
      <c r="I151" s="9"/>
      <c r="J151" s="36"/>
      <c r="K151" s="3" t="str">
        <f t="shared" si="11"/>
        <v/>
      </c>
    </row>
    <row r="152" spans="1:11" x14ac:dyDescent="0.15">
      <c r="A152" s="10"/>
      <c r="B152" s="7"/>
      <c r="C152" s="7"/>
      <c r="D152" s="7"/>
      <c r="E152" s="7"/>
      <c r="F152" s="7"/>
      <c r="G152" s="37" t="str">
        <f t="shared" si="12"/>
        <v/>
      </c>
      <c r="H152" s="9"/>
      <c r="I152" s="9"/>
      <c r="J152" s="36"/>
      <c r="K152" s="3" t="str">
        <f t="shared" si="11"/>
        <v/>
      </c>
    </row>
    <row r="153" spans="1:11" x14ac:dyDescent="0.15">
      <c r="A153" s="10"/>
      <c r="B153" s="7"/>
      <c r="C153" s="7"/>
      <c r="D153" s="7"/>
      <c r="E153" s="7"/>
      <c r="F153" s="7"/>
      <c r="G153" s="37" t="str">
        <f t="shared" si="12"/>
        <v/>
      </c>
      <c r="H153" s="9"/>
      <c r="I153" s="9"/>
      <c r="J153" s="36"/>
    </row>
  </sheetData>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3" xr:uid="{00000000-0002-0000-10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3" xr:uid="{00000000-0002-0000-1000-000001000000}">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3" xr:uid="{00000000-0002-0000-1000-000002000000}">
      <formula1>$B$4:$B$14</formula1>
    </dataValidation>
  </dataValidations>
  <pageMargins left="0.75" right="0.75" top="1" bottom="1" header="0.5" footer="0.5"/>
  <pageSetup scale="53" fitToHeight="2" orientation="portrait"/>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0000000-0002-0000-1000-000003000000}">
          <x14:formula1>
            <xm:f>Constants!$G$8:$G$37</xm:f>
          </x14:formula1>
          <xm:sqref>A63:A153</xm:sqref>
        </x14:dataValidation>
        <x14:dataValidation type="list" allowBlank="1" showInputMessage="1" showErrorMessage="1" xr:uid="{00000000-0002-0000-1000-000004000000}">
          <x14:formula1>
            <xm:f>Constants!$I$8:$I$19</xm:f>
          </x14:formula1>
          <xm:sqref>E63:E153 C63:C153</xm:sqref>
        </x14:dataValidation>
        <x14:dataValidation type="list" allowBlank="1" showInputMessage="1" showErrorMessage="1" xr:uid="{00000000-0002-0000-1000-000005000000}">
          <x14:formula1>
            <xm:f>Constants!$H$8:$H$30</xm:f>
          </x14:formula1>
          <xm:sqref>D63:D153 B63:B153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2" tint="-0.499984740745262"/>
    <pageSetUpPr fitToPage="1"/>
  </sheetPr>
  <dimension ref="A1:C20"/>
  <sheetViews>
    <sheetView showGridLines="0" zoomScaleNormal="100" workbookViewId="0">
      <selection activeCell="B17" sqref="B17"/>
    </sheetView>
  </sheetViews>
  <sheetFormatPr baseColWidth="10" defaultColWidth="6.33203125" defaultRowHeight="13" x14ac:dyDescent="0.15"/>
  <cols>
    <col min="1" max="1" width="8.6640625" style="3" customWidth="1"/>
    <col min="2" max="2" width="140.1640625" style="3" customWidth="1"/>
    <col min="3" max="16384" width="6.33203125" style="3"/>
  </cols>
  <sheetData>
    <row r="1" spans="1:3" s="4" customFormat="1" ht="20" x14ac:dyDescent="0.2">
      <c r="A1" s="507" t="s">
        <v>81</v>
      </c>
      <c r="B1" s="507"/>
      <c r="C1" s="507"/>
    </row>
    <row r="2" spans="1:3" s="4" customFormat="1" ht="20" x14ac:dyDescent="0.2">
      <c r="A2" s="31"/>
      <c r="B2" s="31"/>
    </row>
    <row r="3" spans="1:3" s="4" customFormat="1" x14ac:dyDescent="0.15">
      <c r="A3" s="32" t="s">
        <v>35</v>
      </c>
      <c r="B3" s="2"/>
    </row>
    <row r="4" spans="1:3" s="4" customFormat="1" ht="44" customHeight="1" x14ac:dyDescent="0.15">
      <c r="A4" s="33">
        <v>1</v>
      </c>
      <c r="B4" s="30"/>
    </row>
    <row r="5" spans="1:3" s="4" customFormat="1" ht="44" customHeight="1" x14ac:dyDescent="0.15">
      <c r="A5" s="33">
        <v>2</v>
      </c>
      <c r="B5" s="30"/>
    </row>
    <row r="6" spans="1:3" s="4" customFormat="1" ht="44" customHeight="1" x14ac:dyDescent="0.15">
      <c r="A6" s="33">
        <v>3</v>
      </c>
      <c r="B6" s="30"/>
    </row>
    <row r="7" spans="1:3" s="4" customFormat="1" ht="44" customHeight="1" x14ac:dyDescent="0.15">
      <c r="A7" s="33">
        <v>4</v>
      </c>
      <c r="B7" s="30"/>
    </row>
    <row r="8" spans="1:3" s="4" customFormat="1" ht="44" customHeight="1" x14ac:dyDescent="0.15">
      <c r="A8" s="33">
        <v>5</v>
      </c>
      <c r="B8" s="30"/>
    </row>
    <row r="9" spans="1:3" s="4" customFormat="1" ht="20.25" customHeight="1" x14ac:dyDescent="0.15">
      <c r="A9" s="32" t="s">
        <v>33</v>
      </c>
      <c r="B9" s="2"/>
    </row>
    <row r="10" spans="1:3" s="4" customFormat="1" ht="44" customHeight="1" x14ac:dyDescent="0.15">
      <c r="A10" s="33">
        <v>1</v>
      </c>
      <c r="B10" s="30"/>
    </row>
    <row r="11" spans="1:3" s="4" customFormat="1" ht="44" customHeight="1" x14ac:dyDescent="0.15">
      <c r="A11" s="33">
        <v>2</v>
      </c>
      <c r="B11" s="30"/>
    </row>
    <row r="12" spans="1:3" s="4" customFormat="1" ht="44" customHeight="1" x14ac:dyDescent="0.15">
      <c r="A12" s="33">
        <v>3</v>
      </c>
      <c r="B12" s="30"/>
    </row>
    <row r="13" spans="1:3" s="4" customFormat="1" ht="44" customHeight="1" x14ac:dyDescent="0.15">
      <c r="A13" s="33">
        <v>4</v>
      </c>
      <c r="B13" s="30"/>
    </row>
    <row r="14" spans="1:3" s="4" customFormat="1" ht="44" customHeight="1" x14ac:dyDescent="0.15">
      <c r="A14" s="33">
        <v>5</v>
      </c>
      <c r="B14" s="30"/>
    </row>
    <row r="15" spans="1:3" s="4" customFormat="1" ht="20.25" customHeight="1" x14ac:dyDescent="0.15">
      <c r="A15" s="32" t="s">
        <v>34</v>
      </c>
      <c r="B15" s="2"/>
    </row>
    <row r="16" spans="1:3" s="4" customFormat="1" ht="44" customHeight="1" x14ac:dyDescent="0.15">
      <c r="A16" s="33">
        <v>1</v>
      </c>
      <c r="B16" s="399" t="s">
        <v>867</v>
      </c>
    </row>
    <row r="17" spans="1:2" s="4" customFormat="1" ht="44" customHeight="1" x14ac:dyDescent="0.15">
      <c r="A17" s="33">
        <v>2</v>
      </c>
      <c r="B17" s="30"/>
    </row>
    <row r="18" spans="1:2" s="4" customFormat="1" ht="44" customHeight="1" x14ac:dyDescent="0.15">
      <c r="A18" s="33">
        <v>3</v>
      </c>
      <c r="B18" s="30"/>
    </row>
    <row r="19" spans="1:2" s="4" customFormat="1" ht="44" customHeight="1" x14ac:dyDescent="0.15">
      <c r="A19" s="33">
        <v>4</v>
      </c>
      <c r="B19" s="30"/>
    </row>
    <row r="20" spans="1:2" s="4" customFormat="1" ht="44" customHeight="1" x14ac:dyDescent="0.15">
      <c r="A20" s="33">
        <v>5</v>
      </c>
      <c r="B20" s="30"/>
    </row>
  </sheetData>
  <sheetProtection sheet="1" objects="1" scenarios="1"/>
  <mergeCells count="1">
    <mergeCell ref="A1:C1"/>
  </mergeCells>
  <phoneticPr fontId="0" type="noConversion"/>
  <pageMargins left="0.75" right="0.75" top="1" bottom="1" header="0.5" footer="0.5"/>
  <pageSetup scale="79" orientation="portrait"/>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A1:F94"/>
  <sheetViews>
    <sheetView showGridLines="0" workbookViewId="0">
      <selection sqref="A1:D1"/>
    </sheetView>
  </sheetViews>
  <sheetFormatPr baseColWidth="10" defaultColWidth="10.83203125" defaultRowHeight="13" x14ac:dyDescent="0.15"/>
  <cols>
    <col min="1" max="1" width="5.1640625" style="231" customWidth="1"/>
    <col min="2" max="2" width="3.83203125" style="317" customWidth="1"/>
    <col min="3" max="3" width="33.33203125" style="317" customWidth="1"/>
    <col min="4" max="4" width="87.83203125" style="317" customWidth="1"/>
    <col min="5" max="16384" width="10.83203125" style="317"/>
  </cols>
  <sheetData>
    <row r="1" spans="1:6" s="4" customFormat="1" ht="20" x14ac:dyDescent="0.2">
      <c r="A1" s="507" t="s">
        <v>721</v>
      </c>
      <c r="B1" s="507"/>
      <c r="C1" s="507"/>
      <c r="D1" s="507"/>
      <c r="E1" s="32"/>
      <c r="F1" s="32"/>
    </row>
    <row r="2" spans="1:6" x14ac:dyDescent="0.15">
      <c r="A2" s="317" t="s">
        <v>667</v>
      </c>
    </row>
    <row r="3" spans="1:6" ht="21" customHeight="1" x14ac:dyDescent="0.15">
      <c r="A3" s="317"/>
    </row>
    <row r="4" spans="1:6" x14ac:dyDescent="0.15">
      <c r="A4" s="354" t="s">
        <v>712</v>
      </c>
      <c r="B4" s="353"/>
      <c r="C4" s="353"/>
      <c r="D4" s="353"/>
    </row>
    <row r="5" spans="1:6" s="356" customFormat="1" ht="53" customHeight="1" x14ac:dyDescent="0.15">
      <c r="A5" s="360"/>
      <c r="B5" s="536" t="s">
        <v>668</v>
      </c>
      <c r="C5" s="536"/>
      <c r="D5" s="536"/>
    </row>
    <row r="6" spans="1:6" s="356" customFormat="1" ht="15" thickBot="1" x14ac:dyDescent="0.2">
      <c r="A6" s="360"/>
      <c r="B6" s="358"/>
      <c r="C6" s="361" t="s">
        <v>669</v>
      </c>
    </row>
    <row r="7" spans="1:6" s="356" customFormat="1" ht="14" x14ac:dyDescent="0.15">
      <c r="A7" s="360"/>
      <c r="B7" s="536"/>
      <c r="C7" s="358" t="s">
        <v>670</v>
      </c>
    </row>
    <row r="8" spans="1:6" s="356" customFormat="1" ht="14" x14ac:dyDescent="0.15">
      <c r="A8" s="360"/>
      <c r="B8" s="536"/>
      <c r="C8" s="358" t="s">
        <v>671</v>
      </c>
    </row>
    <row r="9" spans="1:6" s="356" customFormat="1" x14ac:dyDescent="0.15">
      <c r="A9" s="360"/>
      <c r="B9" s="536"/>
      <c r="C9" s="358"/>
    </row>
    <row r="10" spans="1:6" s="356" customFormat="1" ht="14" x14ac:dyDescent="0.15">
      <c r="A10" s="360"/>
      <c r="B10" s="536"/>
      <c r="C10" s="358" t="s">
        <v>672</v>
      </c>
    </row>
    <row r="11" spans="1:6" s="356" customFormat="1" ht="15" thickBot="1" x14ac:dyDescent="0.2">
      <c r="A11" s="360"/>
      <c r="B11" s="536"/>
      <c r="C11" s="361" t="s">
        <v>670</v>
      </c>
    </row>
    <row r="12" spans="1:6" s="356" customFormat="1" x14ac:dyDescent="0.15">
      <c r="A12" s="360"/>
      <c r="B12" s="536"/>
      <c r="C12" s="536"/>
      <c r="D12" s="536"/>
    </row>
    <row r="13" spans="1:6" s="356" customFormat="1" ht="22" customHeight="1" x14ac:dyDescent="0.15">
      <c r="A13" s="360"/>
      <c r="B13" s="536" t="s">
        <v>673</v>
      </c>
      <c r="C13" s="536"/>
      <c r="D13" s="536"/>
    </row>
    <row r="14" spans="1:6" x14ac:dyDescent="0.15">
      <c r="A14" s="354" t="s">
        <v>113</v>
      </c>
      <c r="B14" s="353"/>
      <c r="C14" s="353"/>
      <c r="D14" s="353"/>
    </row>
    <row r="15" spans="1:6" s="356" customFormat="1" x14ac:dyDescent="0.15">
      <c r="A15" s="360"/>
      <c r="B15" s="536" t="s">
        <v>674</v>
      </c>
      <c r="C15" s="536"/>
      <c r="D15" s="536"/>
    </row>
    <row r="16" spans="1:6" s="356" customFormat="1" ht="15" thickBot="1" x14ac:dyDescent="0.2">
      <c r="A16" s="362"/>
      <c r="B16" s="358"/>
      <c r="C16" s="361" t="s">
        <v>669</v>
      </c>
    </row>
    <row r="17" spans="1:4" s="356" customFormat="1" ht="14" x14ac:dyDescent="0.15">
      <c r="A17" s="362"/>
      <c r="B17" s="536"/>
      <c r="C17" s="358" t="s">
        <v>675</v>
      </c>
    </row>
    <row r="18" spans="1:4" s="356" customFormat="1" ht="14" x14ac:dyDescent="0.15">
      <c r="A18" s="362"/>
      <c r="B18" s="536"/>
      <c r="C18" s="358" t="s">
        <v>676</v>
      </c>
    </row>
    <row r="19" spans="1:4" s="356" customFormat="1" x14ac:dyDescent="0.15">
      <c r="A19" s="362"/>
      <c r="B19" s="358"/>
      <c r="C19" s="358"/>
    </row>
    <row r="20" spans="1:4" ht="38" customHeight="1" x14ac:dyDescent="0.15">
      <c r="A20" s="360"/>
      <c r="B20" s="415" t="s">
        <v>710</v>
      </c>
      <c r="C20" s="415"/>
      <c r="D20" s="415"/>
    </row>
    <row r="21" spans="1:4" x14ac:dyDescent="0.15">
      <c r="A21" s="354" t="s">
        <v>713</v>
      </c>
      <c r="B21" s="353"/>
      <c r="C21" s="353"/>
      <c r="D21" s="353"/>
    </row>
    <row r="22" spans="1:4" ht="33" customHeight="1" x14ac:dyDescent="0.15">
      <c r="A22" s="363"/>
      <c r="B22" s="535" t="s">
        <v>677</v>
      </c>
      <c r="C22" s="535"/>
      <c r="D22" s="535"/>
    </row>
    <row r="23" spans="1:4" ht="15" thickBot="1" x14ac:dyDescent="0.2">
      <c r="A23" s="363"/>
      <c r="B23" s="364"/>
      <c r="C23" s="365" t="s">
        <v>678</v>
      </c>
      <c r="D23" s="366" t="s">
        <v>679</v>
      </c>
    </row>
    <row r="24" spans="1:4" ht="14" x14ac:dyDescent="0.15">
      <c r="A24" s="363"/>
      <c r="B24" s="535"/>
      <c r="C24" s="367" t="s">
        <v>680</v>
      </c>
      <c r="D24" s="364" t="s">
        <v>682</v>
      </c>
    </row>
    <row r="25" spans="1:4" ht="14" x14ac:dyDescent="0.15">
      <c r="A25" s="363"/>
      <c r="B25" s="535"/>
      <c r="C25" s="367"/>
      <c r="D25" s="364" t="s">
        <v>683</v>
      </c>
    </row>
    <row r="26" spans="1:4" x14ac:dyDescent="0.15">
      <c r="A26" s="363"/>
      <c r="B26" s="535"/>
      <c r="C26" s="367"/>
      <c r="D26" s="364"/>
    </row>
    <row r="27" spans="1:4" ht="14" x14ac:dyDescent="0.15">
      <c r="A27" s="363"/>
      <c r="B27" s="535"/>
      <c r="C27" s="367" t="s">
        <v>681</v>
      </c>
      <c r="D27" s="364" t="s">
        <v>684</v>
      </c>
    </row>
    <row r="28" spans="1:4" ht="14" x14ac:dyDescent="0.15">
      <c r="A28" s="363"/>
      <c r="B28" s="535"/>
      <c r="C28" s="357"/>
      <c r="D28" s="364" t="s">
        <v>685</v>
      </c>
    </row>
    <row r="29" spans="1:4" x14ac:dyDescent="0.15">
      <c r="A29" s="354" t="s">
        <v>714</v>
      </c>
      <c r="B29" s="353"/>
      <c r="C29" s="353"/>
      <c r="D29" s="353"/>
    </row>
    <row r="30" spans="1:4" ht="32" customHeight="1" x14ac:dyDescent="0.15">
      <c r="A30" s="363"/>
      <c r="B30" s="535" t="s">
        <v>686</v>
      </c>
      <c r="C30" s="535"/>
      <c r="D30" s="535"/>
    </row>
    <row r="31" spans="1:4" x14ac:dyDescent="0.15">
      <c r="A31" s="363"/>
      <c r="B31" s="535"/>
      <c r="C31" s="535"/>
      <c r="D31" s="535"/>
    </row>
    <row r="32" spans="1:4" ht="34" customHeight="1" x14ac:dyDescent="0.15">
      <c r="A32" s="363"/>
      <c r="B32" s="535" t="s">
        <v>687</v>
      </c>
      <c r="C32" s="535"/>
      <c r="D32" s="535"/>
    </row>
    <row r="33" spans="1:4" ht="15" thickBot="1" x14ac:dyDescent="0.2">
      <c r="A33" s="363"/>
      <c r="B33" s="364"/>
      <c r="C33" s="365" t="s">
        <v>678</v>
      </c>
      <c r="D33" s="366" t="s">
        <v>679</v>
      </c>
    </row>
    <row r="34" spans="1:4" ht="14" x14ac:dyDescent="0.15">
      <c r="A34" s="363"/>
      <c r="B34" s="535"/>
      <c r="C34" s="367" t="s">
        <v>688</v>
      </c>
      <c r="D34" s="364" t="s">
        <v>688</v>
      </c>
    </row>
    <row r="35" spans="1:4" ht="14" x14ac:dyDescent="0.15">
      <c r="A35" s="363"/>
      <c r="B35" s="535"/>
      <c r="C35" s="367" t="s">
        <v>689</v>
      </c>
      <c r="D35" s="364" t="s">
        <v>692</v>
      </c>
    </row>
    <row r="36" spans="1:4" x14ac:dyDescent="0.15">
      <c r="A36" s="363"/>
      <c r="B36" s="535"/>
      <c r="C36" s="367"/>
      <c r="D36" s="364"/>
    </row>
    <row r="37" spans="1:4" ht="14" x14ac:dyDescent="0.15">
      <c r="A37" s="363"/>
      <c r="B37" s="535"/>
      <c r="C37" s="367" t="s">
        <v>690</v>
      </c>
      <c r="D37" s="364" t="s">
        <v>693</v>
      </c>
    </row>
    <row r="38" spans="1:4" ht="14" x14ac:dyDescent="0.15">
      <c r="A38" s="363"/>
      <c r="B38" s="535"/>
      <c r="C38" s="367" t="s">
        <v>691</v>
      </c>
      <c r="D38" s="364" t="s">
        <v>694</v>
      </c>
    </row>
    <row r="39" spans="1:4" x14ac:dyDescent="0.15">
      <c r="A39" s="363"/>
      <c r="B39" s="535"/>
      <c r="C39" s="367"/>
      <c r="D39" s="358"/>
    </row>
    <row r="40" spans="1:4" x14ac:dyDescent="0.15">
      <c r="A40" s="354" t="s">
        <v>715</v>
      </c>
      <c r="B40" s="353"/>
      <c r="C40" s="353"/>
      <c r="D40" s="353"/>
    </row>
    <row r="41" spans="1:4" ht="31" customHeight="1" x14ac:dyDescent="0.15">
      <c r="A41" s="363"/>
      <c r="B41" s="535" t="s">
        <v>695</v>
      </c>
      <c r="C41" s="535"/>
      <c r="D41" s="535"/>
    </row>
    <row r="42" spans="1:4" x14ac:dyDescent="0.15">
      <c r="A42" s="354" t="s">
        <v>716</v>
      </c>
      <c r="B42" s="353"/>
      <c r="C42" s="353"/>
      <c r="D42" s="353"/>
    </row>
    <row r="43" spans="1:4" x14ac:dyDescent="0.15">
      <c r="A43" s="363"/>
      <c r="B43" s="535" t="s">
        <v>696</v>
      </c>
      <c r="C43" s="535"/>
      <c r="D43" s="535"/>
    </row>
    <row r="44" spans="1:4" x14ac:dyDescent="0.15">
      <c r="A44" s="363"/>
      <c r="B44" s="537" t="s">
        <v>725</v>
      </c>
      <c r="C44" s="537"/>
      <c r="D44" s="537"/>
    </row>
    <row r="45" spans="1:4" ht="31" customHeight="1" x14ac:dyDescent="0.15">
      <c r="A45" s="363"/>
      <c r="B45" s="537" t="s">
        <v>726</v>
      </c>
      <c r="C45" s="537"/>
      <c r="D45" s="537"/>
    </row>
    <row r="46" spans="1:4" ht="30" customHeight="1" x14ac:dyDescent="0.15">
      <c r="A46" s="363"/>
      <c r="B46" s="537" t="s">
        <v>727</v>
      </c>
      <c r="C46" s="537"/>
      <c r="D46" s="537"/>
    </row>
    <row r="47" spans="1:4" ht="31" customHeight="1" x14ac:dyDescent="0.15">
      <c r="A47" s="363"/>
      <c r="B47" s="537" t="s">
        <v>728</v>
      </c>
      <c r="C47" s="537"/>
      <c r="D47" s="537"/>
    </row>
    <row r="48" spans="1:4" x14ac:dyDescent="0.15">
      <c r="A48" s="363"/>
      <c r="B48" s="535" t="s">
        <v>697</v>
      </c>
      <c r="C48" s="535"/>
      <c r="D48" s="535"/>
    </row>
    <row r="49" spans="1:4" x14ac:dyDescent="0.15">
      <c r="A49" s="354" t="s">
        <v>717</v>
      </c>
      <c r="B49" s="353"/>
      <c r="C49" s="353"/>
      <c r="D49" s="353"/>
    </row>
    <row r="50" spans="1:4" ht="36" customHeight="1" x14ac:dyDescent="0.15">
      <c r="A50" s="363"/>
      <c r="B50" s="535" t="s">
        <v>698</v>
      </c>
      <c r="C50" s="535"/>
      <c r="D50" s="535"/>
    </row>
    <row r="51" spans="1:4" x14ac:dyDescent="0.15">
      <c r="A51" s="363"/>
      <c r="B51" s="535"/>
      <c r="C51" s="535"/>
      <c r="D51" s="535"/>
    </row>
    <row r="52" spans="1:4" x14ac:dyDescent="0.15">
      <c r="A52" s="363"/>
      <c r="B52" s="535" t="s">
        <v>699</v>
      </c>
      <c r="C52" s="535"/>
      <c r="D52" s="535"/>
    </row>
    <row r="53" spans="1:4" ht="15" thickBot="1" x14ac:dyDescent="0.2">
      <c r="A53" s="363"/>
      <c r="B53" s="364"/>
      <c r="C53" s="366" t="s">
        <v>669</v>
      </c>
    </row>
    <row r="54" spans="1:4" ht="14" x14ac:dyDescent="0.15">
      <c r="A54" s="363"/>
      <c r="B54" s="364"/>
      <c r="C54" s="364" t="s">
        <v>700</v>
      </c>
    </row>
    <row r="55" spans="1:4" x14ac:dyDescent="0.15">
      <c r="A55" s="363"/>
      <c r="B55" s="535"/>
      <c r="C55" s="535"/>
      <c r="D55" s="535"/>
    </row>
    <row r="56" spans="1:4" ht="33" customHeight="1" x14ac:dyDescent="0.15">
      <c r="A56" s="363"/>
      <c r="B56" s="535" t="s">
        <v>701</v>
      </c>
      <c r="C56" s="535"/>
      <c r="D56" s="535"/>
    </row>
    <row r="57" spans="1:4" ht="15" thickBot="1" x14ac:dyDescent="0.2">
      <c r="A57" s="363"/>
      <c r="B57" s="364"/>
      <c r="C57" s="366" t="s">
        <v>669</v>
      </c>
    </row>
    <row r="58" spans="1:4" ht="14" x14ac:dyDescent="0.15">
      <c r="A58" s="363"/>
      <c r="B58" s="535"/>
      <c r="C58" s="364" t="s">
        <v>702</v>
      </c>
    </row>
    <row r="59" spans="1:4" ht="14" x14ac:dyDescent="0.15">
      <c r="A59" s="363"/>
      <c r="B59" s="535"/>
      <c r="C59" s="364" t="s">
        <v>711</v>
      </c>
    </row>
    <row r="60" spans="1:4" x14ac:dyDescent="0.15">
      <c r="A60" s="363"/>
      <c r="B60" s="535"/>
      <c r="C60" s="535"/>
      <c r="D60" s="535"/>
    </row>
    <row r="61" spans="1:4" x14ac:dyDescent="0.15">
      <c r="A61" s="363"/>
      <c r="B61" s="535" t="s">
        <v>729</v>
      </c>
      <c r="C61" s="535"/>
      <c r="D61" s="535"/>
    </row>
    <row r="62" spans="1:4" ht="15" thickBot="1" x14ac:dyDescent="0.2">
      <c r="A62" s="363"/>
      <c r="B62" s="364"/>
      <c r="C62" s="366" t="s">
        <v>669</v>
      </c>
    </row>
    <row r="63" spans="1:4" ht="14" x14ac:dyDescent="0.15">
      <c r="A63" s="363"/>
      <c r="B63" s="364"/>
      <c r="C63" s="364" t="s">
        <v>703</v>
      </c>
    </row>
    <row r="64" spans="1:4" x14ac:dyDescent="0.15">
      <c r="A64" s="363"/>
      <c r="B64" s="535"/>
      <c r="C64" s="535"/>
      <c r="D64" s="535"/>
    </row>
    <row r="65" spans="1:4" ht="34" customHeight="1" x14ac:dyDescent="0.15">
      <c r="A65" s="363"/>
      <c r="B65" s="535" t="s">
        <v>704</v>
      </c>
      <c r="C65" s="535"/>
      <c r="D65" s="535"/>
    </row>
    <row r="66" spans="1:4" x14ac:dyDescent="0.15">
      <c r="A66" s="354" t="s">
        <v>718</v>
      </c>
      <c r="B66" s="353"/>
      <c r="C66" s="353"/>
      <c r="D66" s="353"/>
    </row>
    <row r="67" spans="1:4" x14ac:dyDescent="0.15">
      <c r="A67" s="363"/>
      <c r="B67" s="535" t="s">
        <v>705</v>
      </c>
      <c r="C67" s="535"/>
      <c r="D67" s="535"/>
    </row>
    <row r="68" spans="1:4" x14ac:dyDescent="0.15">
      <c r="A68" s="354" t="s">
        <v>719</v>
      </c>
      <c r="B68" s="353"/>
      <c r="C68" s="353"/>
      <c r="D68" s="353"/>
    </row>
    <row r="69" spans="1:4" ht="48" customHeight="1" x14ac:dyDescent="0.15">
      <c r="A69" s="363"/>
      <c r="B69" s="535" t="s">
        <v>706</v>
      </c>
      <c r="C69" s="535"/>
      <c r="D69" s="535"/>
    </row>
    <row r="70" spans="1:4" ht="13" customHeight="1" x14ac:dyDescent="0.15">
      <c r="A70" s="363"/>
      <c r="B70" s="536"/>
      <c r="C70" s="536"/>
      <c r="D70" s="536"/>
    </row>
    <row r="71" spans="1:4" ht="13" customHeight="1" x14ac:dyDescent="0.15">
      <c r="A71" s="363"/>
      <c r="B71" s="358"/>
      <c r="C71" s="358"/>
      <c r="D71" s="358"/>
    </row>
    <row r="72" spans="1:4" ht="13" customHeight="1" x14ac:dyDescent="0.15">
      <c r="A72" s="363"/>
      <c r="B72" s="358"/>
      <c r="C72" s="358"/>
      <c r="D72" s="358"/>
    </row>
    <row r="73" spans="1:4" ht="13" customHeight="1" x14ac:dyDescent="0.15">
      <c r="A73" s="363"/>
      <c r="B73" s="358"/>
      <c r="C73" s="358"/>
      <c r="D73" s="358"/>
    </row>
    <row r="74" spans="1:4" ht="13" customHeight="1" x14ac:dyDescent="0.15">
      <c r="A74" s="363"/>
      <c r="B74" s="358"/>
      <c r="C74" s="358"/>
      <c r="D74" s="358"/>
    </row>
    <row r="75" spans="1:4" ht="13" customHeight="1" x14ac:dyDescent="0.15">
      <c r="A75" s="363"/>
      <c r="B75" s="358"/>
      <c r="C75" s="358"/>
      <c r="D75" s="358"/>
    </row>
    <row r="76" spans="1:4" ht="13" customHeight="1" x14ac:dyDescent="0.15">
      <c r="A76" s="363"/>
      <c r="B76" s="358"/>
      <c r="C76" s="358"/>
      <c r="D76" s="358"/>
    </row>
    <row r="77" spans="1:4" ht="13" customHeight="1" x14ac:dyDescent="0.15">
      <c r="A77" s="363"/>
      <c r="B77" s="358"/>
      <c r="C77" s="358"/>
      <c r="D77" s="358"/>
    </row>
    <row r="78" spans="1:4" ht="13" customHeight="1" x14ac:dyDescent="0.15">
      <c r="A78" s="363"/>
      <c r="B78" s="358"/>
      <c r="C78" s="358"/>
      <c r="D78" s="358"/>
    </row>
    <row r="79" spans="1:4" ht="13" customHeight="1" x14ac:dyDescent="0.15">
      <c r="A79" s="363"/>
      <c r="B79" s="358"/>
      <c r="C79" s="358"/>
      <c r="D79" s="358"/>
    </row>
    <row r="80" spans="1:4" ht="13" customHeight="1" x14ac:dyDescent="0.15">
      <c r="A80" s="363"/>
      <c r="B80" s="358"/>
      <c r="C80" s="358"/>
      <c r="D80" s="358"/>
    </row>
    <row r="81" spans="1:4" ht="13" customHeight="1" x14ac:dyDescent="0.15">
      <c r="A81" s="363"/>
      <c r="B81" s="358"/>
      <c r="C81" s="358"/>
      <c r="D81" s="358"/>
    </row>
    <row r="82" spans="1:4" ht="13" customHeight="1" x14ac:dyDescent="0.15">
      <c r="A82" s="363"/>
      <c r="B82" s="358"/>
      <c r="C82" s="358"/>
      <c r="D82" s="358"/>
    </row>
    <row r="83" spans="1:4" ht="13" customHeight="1" x14ac:dyDescent="0.15">
      <c r="A83" s="363"/>
      <c r="B83" s="358"/>
      <c r="C83" s="358"/>
      <c r="D83" s="358"/>
    </row>
    <row r="84" spans="1:4" ht="13" customHeight="1" x14ac:dyDescent="0.15">
      <c r="A84" s="363"/>
      <c r="B84" s="358"/>
      <c r="C84" s="358"/>
      <c r="D84" s="358"/>
    </row>
    <row r="85" spans="1:4" ht="13" customHeight="1" x14ac:dyDescent="0.15">
      <c r="A85" s="363"/>
      <c r="B85" s="358"/>
      <c r="C85" s="358"/>
      <c r="D85" s="358"/>
    </row>
    <row r="86" spans="1:4" ht="13" customHeight="1" x14ac:dyDescent="0.15">
      <c r="A86" s="363"/>
      <c r="B86" s="358"/>
      <c r="C86" s="358"/>
      <c r="D86" s="358"/>
    </row>
    <row r="87" spans="1:4" ht="13" customHeight="1" x14ac:dyDescent="0.15">
      <c r="A87" s="363"/>
      <c r="B87" s="358"/>
      <c r="C87" s="358"/>
      <c r="D87" s="358"/>
    </row>
    <row r="88" spans="1:4" ht="42" customHeight="1" x14ac:dyDescent="0.15">
      <c r="A88" s="363"/>
      <c r="B88" s="535" t="s">
        <v>707</v>
      </c>
      <c r="C88" s="535"/>
      <c r="D88" s="535"/>
    </row>
    <row r="89" spans="1:4" x14ac:dyDescent="0.15">
      <c r="A89" s="354" t="s">
        <v>720</v>
      </c>
      <c r="B89" s="353"/>
      <c r="C89" s="353"/>
      <c r="D89" s="353"/>
    </row>
    <row r="90" spans="1:4" ht="34" customHeight="1" x14ac:dyDescent="0.15">
      <c r="A90" s="363"/>
      <c r="B90" s="535" t="s">
        <v>708</v>
      </c>
      <c r="C90" s="535"/>
      <c r="D90" s="535"/>
    </row>
    <row r="91" spans="1:4" x14ac:dyDescent="0.15">
      <c r="A91" s="363"/>
      <c r="B91" s="535"/>
      <c r="C91" s="535"/>
      <c r="D91" s="535"/>
    </row>
    <row r="92" spans="1:4" ht="42" customHeight="1" x14ac:dyDescent="0.15">
      <c r="A92" s="363"/>
      <c r="B92" s="535" t="s">
        <v>709</v>
      </c>
      <c r="C92" s="535"/>
      <c r="D92" s="535"/>
    </row>
    <row r="93" spans="1:4" x14ac:dyDescent="0.15">
      <c r="A93" s="355"/>
    </row>
    <row r="94" spans="1:4" x14ac:dyDescent="0.15">
      <c r="A94" s="355"/>
    </row>
  </sheetData>
  <sheetProtection sheet="1" objects="1" scenarios="1"/>
  <mergeCells count="38">
    <mergeCell ref="B20:D20"/>
    <mergeCell ref="B22:D22"/>
    <mergeCell ref="B17:B18"/>
    <mergeCell ref="B24:B28"/>
    <mergeCell ref="B5:D5"/>
    <mergeCell ref="B12:D12"/>
    <mergeCell ref="B13:D13"/>
    <mergeCell ref="B15:D15"/>
    <mergeCell ref="B7:B11"/>
    <mergeCell ref="B34:B39"/>
    <mergeCell ref="B58:B59"/>
    <mergeCell ref="B31:D31"/>
    <mergeCell ref="B30:D30"/>
    <mergeCell ref="B32:D32"/>
    <mergeCell ref="B41:D41"/>
    <mergeCell ref="B64:D64"/>
    <mergeCell ref="B43:D43"/>
    <mergeCell ref="B44:D44"/>
    <mergeCell ref="B45:D45"/>
    <mergeCell ref="B46:D46"/>
    <mergeCell ref="B47:D47"/>
    <mergeCell ref="B48:D48"/>
    <mergeCell ref="B90:D90"/>
    <mergeCell ref="B91:D91"/>
    <mergeCell ref="B92:D92"/>
    <mergeCell ref="A1:D1"/>
    <mergeCell ref="B65:D65"/>
    <mergeCell ref="B67:D67"/>
    <mergeCell ref="B69:D69"/>
    <mergeCell ref="B70:D70"/>
    <mergeCell ref="B88:D88"/>
    <mergeCell ref="B50:D50"/>
    <mergeCell ref="B51:D51"/>
    <mergeCell ref="B52:D52"/>
    <mergeCell ref="B55:D55"/>
    <mergeCell ref="B56:D56"/>
    <mergeCell ref="B60:D60"/>
    <mergeCell ref="B61:D6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0"/>
  <sheetViews>
    <sheetView showGridLines="0" topLeftCell="A63" zoomScale="105" zoomScaleNormal="114" workbookViewId="0">
      <selection activeCell="H87" sqref="H87"/>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74.33203125"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206" t="str">
        <f>Constants!A1</f>
        <v>Constants</v>
      </c>
      <c r="B1" s="206" t="str">
        <f>Constants!B1</f>
        <v xml:space="preserve"> </v>
      </c>
      <c r="C1" s="206" t="str">
        <f>Constants!C1</f>
        <v xml:space="preserve"> </v>
      </c>
      <c r="D1" s="206" t="str">
        <f>Constants!D1</f>
        <v xml:space="preserve"> </v>
      </c>
      <c r="E1" s="206" t="str">
        <f>Constants!F1</f>
        <v>Assignment 2</v>
      </c>
      <c r="F1" s="29"/>
      <c r="G1" s="29"/>
    </row>
    <row r="2" spans="1:7" s="3" customFormat="1" hidden="1" x14ac:dyDescent="0.15">
      <c r="A2" s="206" t="str">
        <f>Constants!A2</f>
        <v>Start date:</v>
      </c>
      <c r="B2" s="206">
        <f>Constants!B2</f>
        <v>36526</v>
      </c>
      <c r="C2" s="206" t="str">
        <f>Constants!C2</f>
        <v xml:space="preserve"> </v>
      </c>
      <c r="D2" s="206" t="str">
        <f>Constants!D2</f>
        <v>Grades:</v>
      </c>
      <c r="E2" s="206">
        <f>Constants!F2</f>
        <v>1</v>
      </c>
      <c r="F2" s="29"/>
      <c r="G2" s="29"/>
    </row>
    <row r="3" spans="1:7" s="3" customFormat="1" hidden="1" x14ac:dyDescent="0.15">
      <c r="A3" s="206" t="str">
        <f>Constants!A3</f>
        <v>End date:</v>
      </c>
      <c r="B3" s="206">
        <f>Constants!B3</f>
        <v>73051</v>
      </c>
      <c r="C3" s="206" t="str">
        <f>Constants!C3</f>
        <v xml:space="preserve"> </v>
      </c>
      <c r="D3" s="206" t="str">
        <f>Constants!D3</f>
        <v xml:space="preserve"> </v>
      </c>
      <c r="E3" s="206">
        <f>Constants!F3</f>
        <v>0.95</v>
      </c>
      <c r="F3" s="29"/>
      <c r="G3" s="29"/>
    </row>
    <row r="4" spans="1:7" s="3" customFormat="1" hidden="1" x14ac:dyDescent="0.15">
      <c r="A4" s="206" t="str">
        <f>Constants!A4</f>
        <v>Phases:</v>
      </c>
      <c r="B4" s="206" t="str">
        <f>Constants!B4</f>
        <v>Analysis</v>
      </c>
      <c r="C4" s="206" t="str">
        <f>Constants!C4</f>
        <v xml:space="preserve"> </v>
      </c>
      <c r="D4" s="206" t="str">
        <f>Constants!D4</f>
        <v xml:space="preserve"> </v>
      </c>
      <c r="E4" s="206">
        <f>Constants!F4</f>
        <v>0.9</v>
      </c>
      <c r="F4" s="29"/>
      <c r="G4" s="29"/>
    </row>
    <row r="5" spans="1:7" s="3" customFormat="1" hidden="1" x14ac:dyDescent="0.15">
      <c r="A5" s="206" t="str">
        <f>Constants!A5</f>
        <v xml:space="preserve"> </v>
      </c>
      <c r="B5" s="206" t="str">
        <f>Constants!B5</f>
        <v>Architecture</v>
      </c>
      <c r="C5" s="206" t="str">
        <f>Constants!C5</f>
        <v xml:space="preserve"> </v>
      </c>
      <c r="D5" s="206" t="str">
        <f>Constants!D5</f>
        <v xml:space="preserve"> </v>
      </c>
      <c r="E5" s="206">
        <f>Constants!F5</f>
        <v>0.85</v>
      </c>
      <c r="F5" s="29"/>
      <c r="G5" s="29"/>
    </row>
    <row r="6" spans="1:7" s="3" customFormat="1" hidden="1" x14ac:dyDescent="0.15">
      <c r="A6" s="206" t="str">
        <f>Constants!A6</f>
        <v xml:space="preserve"> </v>
      </c>
      <c r="B6" s="206" t="str">
        <f>Constants!B6</f>
        <v>Project planning</v>
      </c>
      <c r="C6" s="206" t="str">
        <f>Constants!C6</f>
        <v xml:space="preserve"> </v>
      </c>
      <c r="D6" s="206" t="str">
        <f>Constants!D6</f>
        <v xml:space="preserve"> </v>
      </c>
      <c r="E6" s="206">
        <f>Constants!F6</f>
        <v>0.8</v>
      </c>
      <c r="F6" s="29"/>
      <c r="G6" s="29"/>
    </row>
    <row r="7" spans="1:7" s="3" customFormat="1" hidden="1" x14ac:dyDescent="0.15">
      <c r="A7" s="206" t="str">
        <f>Constants!A7</f>
        <v xml:space="preserve"> </v>
      </c>
      <c r="B7" s="206" t="str">
        <f>Constants!B7</f>
        <v>Interation planning</v>
      </c>
      <c r="C7" s="206" t="str">
        <f>Constants!C7</f>
        <v xml:space="preserve"> </v>
      </c>
      <c r="D7" s="206" t="str">
        <f>Constants!D7</f>
        <v xml:space="preserve"> </v>
      </c>
      <c r="E7" s="206">
        <f>Constants!F7</f>
        <v>0.75</v>
      </c>
      <c r="F7" s="29"/>
      <c r="G7" s="29"/>
    </row>
    <row r="8" spans="1:7" s="3" customFormat="1" hidden="1" x14ac:dyDescent="0.15">
      <c r="A8" s="206" t="str">
        <f>Constants!A8</f>
        <v xml:space="preserve"> </v>
      </c>
      <c r="B8" s="206" t="str">
        <f>Constants!B8</f>
        <v>Construction</v>
      </c>
      <c r="C8" s="206" t="str">
        <f>Constants!C8</f>
        <v xml:space="preserve"> </v>
      </c>
      <c r="D8" s="206" t="str">
        <f>Constants!D8</f>
        <v xml:space="preserve"> </v>
      </c>
      <c r="E8" s="206">
        <f>Constants!F8</f>
        <v>0.7</v>
      </c>
      <c r="F8" s="29"/>
      <c r="G8" s="29"/>
    </row>
    <row r="9" spans="1:7" s="3" customFormat="1" hidden="1" x14ac:dyDescent="0.15">
      <c r="A9" s="206" t="str">
        <f>Constants!A9</f>
        <v xml:space="preserve"> </v>
      </c>
      <c r="B9" s="206" t="str">
        <f>Constants!B9</f>
        <v>Refactoring</v>
      </c>
      <c r="C9" s="206" t="str">
        <f>Constants!C9</f>
        <v xml:space="preserve"> </v>
      </c>
      <c r="D9" s="206" t="str">
        <f>Constants!D9</f>
        <v xml:space="preserve"> </v>
      </c>
      <c r="E9" s="206">
        <f>Constants!F9</f>
        <v>0.65</v>
      </c>
      <c r="F9" s="29"/>
      <c r="G9" s="29"/>
    </row>
    <row r="10" spans="1:7" s="3" customFormat="1" hidden="1" x14ac:dyDescent="0.15">
      <c r="A10" s="206" t="str">
        <f>Constants!A10</f>
        <v xml:space="preserve"> </v>
      </c>
      <c r="B10" s="206" t="str">
        <f>Constants!B10</f>
        <v>Review</v>
      </c>
      <c r="C10" s="206" t="str">
        <f>Constants!C10</f>
        <v xml:space="preserve"> </v>
      </c>
      <c r="D10" s="206" t="str">
        <f>Constants!D10</f>
        <v xml:space="preserve"> </v>
      </c>
      <c r="E10" s="206">
        <f>Constants!F10</f>
        <v>0.5</v>
      </c>
      <c r="F10" s="29"/>
      <c r="G10" s="29"/>
    </row>
    <row r="11" spans="1:7" s="3" customFormat="1" hidden="1" x14ac:dyDescent="0.15">
      <c r="A11" s="206" t="str">
        <f>Constants!A11</f>
        <v xml:space="preserve"> </v>
      </c>
      <c r="B11" s="206" t="str">
        <f>Constants!B11</f>
        <v>Integration test</v>
      </c>
      <c r="C11" s="206" t="str">
        <f>Constants!C11</f>
        <v xml:space="preserve"> </v>
      </c>
      <c r="D11" s="206" t="str">
        <f>Constants!D11</f>
        <v xml:space="preserve"> </v>
      </c>
      <c r="E11" s="206" t="str">
        <f>Constants!F11</f>
        <v xml:space="preserve"> </v>
      </c>
      <c r="F11" s="29"/>
      <c r="G11" s="29"/>
    </row>
    <row r="12" spans="1:7" s="3" customFormat="1" hidden="1" x14ac:dyDescent="0.15">
      <c r="A12" s="206" t="str">
        <f>Constants!A12</f>
        <v xml:space="preserve"> </v>
      </c>
      <c r="B12" s="206" t="str">
        <f>Constants!B12</f>
        <v>Repatterning</v>
      </c>
      <c r="C12" s="206" t="str">
        <f>Constants!C12</f>
        <v xml:space="preserve"> </v>
      </c>
      <c r="D12" s="206" t="str">
        <f>Constants!D12</f>
        <v xml:space="preserve"> </v>
      </c>
      <c r="E12" s="206" t="str">
        <f>Constants!F12</f>
        <v xml:space="preserve"> </v>
      </c>
      <c r="F12" s="29"/>
      <c r="G12" s="29"/>
    </row>
    <row r="13" spans="1:7" s="3" customFormat="1" hidden="1" x14ac:dyDescent="0.15">
      <c r="A13" s="206" t="str">
        <f>Constants!A13</f>
        <v xml:space="preserve"> </v>
      </c>
      <c r="B13" s="206" t="str">
        <f>Constants!B13</f>
        <v>Postmortem</v>
      </c>
      <c r="C13" s="206" t="str">
        <f>Constants!C13</f>
        <v xml:space="preserve"> </v>
      </c>
      <c r="D13" s="206" t="str">
        <f>Constants!D13</f>
        <v xml:space="preserve"> </v>
      </c>
      <c r="E13" s="206" t="str">
        <f>Constants!F13</f>
        <v xml:space="preserve"> </v>
      </c>
      <c r="F13" s="29"/>
      <c r="G13" s="29"/>
    </row>
    <row r="14" spans="1:7" s="3" customFormat="1" hidden="1" x14ac:dyDescent="0.15">
      <c r="A14" s="206" t="str">
        <f>Constants!A14</f>
        <v xml:space="preserve"> </v>
      </c>
      <c r="B14" s="206" t="str">
        <f>Constants!B14</f>
        <v>Sandbox</v>
      </c>
      <c r="C14" s="206" t="str">
        <f>Constants!C14</f>
        <v xml:space="preserve"> </v>
      </c>
      <c r="D14" s="206" t="str">
        <f>Constants!D14</f>
        <v xml:space="preserve"> </v>
      </c>
      <c r="E14" s="206" t="str">
        <f>Constants!F14</f>
        <v xml:space="preserve"> </v>
      </c>
      <c r="F14" s="29"/>
      <c r="G14" s="29"/>
    </row>
    <row r="15" spans="1:7" s="3" customFormat="1" hidden="1" x14ac:dyDescent="0.15">
      <c r="A15" s="206" t="str">
        <f>Constants!A15</f>
        <v xml:space="preserve"> </v>
      </c>
      <c r="B15" s="206" t="str">
        <f>Constants!B15</f>
        <v xml:space="preserve"> </v>
      </c>
      <c r="C15" s="206" t="str">
        <f>Constants!C15</f>
        <v xml:space="preserve"> </v>
      </c>
      <c r="D15" s="206" t="str">
        <f>Constants!D15</f>
        <v xml:space="preserve"> </v>
      </c>
      <c r="E15" s="206" t="str">
        <f>Constants!F15</f>
        <v xml:space="preserve"> </v>
      </c>
      <c r="F15" s="29"/>
      <c r="G15" s="29"/>
    </row>
    <row r="16" spans="1:7" s="3" customFormat="1" hidden="1" x14ac:dyDescent="0.15">
      <c r="A16" s="206" t="str">
        <f>Constants!A16</f>
        <v xml:space="preserve"> </v>
      </c>
      <c r="B16" s="206" t="str">
        <f>Constants!B16</f>
        <v xml:space="preserve"> </v>
      </c>
      <c r="C16" s="206" t="str">
        <f>Constants!C16</f>
        <v xml:space="preserve"> </v>
      </c>
      <c r="D16" s="206" t="str">
        <f>Constants!D16</f>
        <v xml:space="preserve"> </v>
      </c>
      <c r="E16" s="206" t="str">
        <f>Constants!F16</f>
        <v xml:space="preserve"> </v>
      </c>
      <c r="F16" s="29"/>
      <c r="G16" s="29"/>
    </row>
    <row r="17" spans="1:7" s="3" customFormat="1" hidden="1" x14ac:dyDescent="0.15">
      <c r="A17" s="206" t="str">
        <f>Constants!A17</f>
        <v xml:space="preserve"> </v>
      </c>
      <c r="B17" s="206" t="str">
        <f>Constants!B17</f>
        <v xml:space="preserve"> </v>
      </c>
      <c r="C17" s="206" t="str">
        <f>Constants!C17</f>
        <v xml:space="preserve"> </v>
      </c>
      <c r="D17" s="206" t="str">
        <f>Constants!D17</f>
        <v xml:space="preserve"> </v>
      </c>
      <c r="E17" s="206" t="str">
        <f>Constants!F17</f>
        <v xml:space="preserve"> </v>
      </c>
      <c r="F17" s="29"/>
      <c r="G17" s="29"/>
    </row>
    <row r="18" spans="1:7" s="3" customFormat="1" hidden="1" x14ac:dyDescent="0.15">
      <c r="A18" s="206" t="str">
        <f>Constants!A18</f>
        <v xml:space="preserve"> </v>
      </c>
      <c r="B18" s="206" t="str">
        <f>Constants!B18</f>
        <v xml:space="preserve"> </v>
      </c>
      <c r="C18" s="206" t="str">
        <f>Constants!C18</f>
        <v xml:space="preserve"> </v>
      </c>
      <c r="D18" s="206" t="str">
        <f>Constants!D18</f>
        <v xml:space="preserve"> </v>
      </c>
      <c r="E18" s="206" t="str">
        <f>Constants!F18</f>
        <v xml:space="preserve"> </v>
      </c>
      <c r="F18" s="29"/>
      <c r="G18" s="29"/>
    </row>
    <row r="19" spans="1:7" s="3" customFormat="1" hidden="1" x14ac:dyDescent="0.15">
      <c r="A19" s="206" t="str">
        <f>Constants!A19</f>
        <v>Defect Types:</v>
      </c>
      <c r="B19" s="206" t="str">
        <f>Constants!B19</f>
        <v>Requirements Change</v>
      </c>
      <c r="C19" s="206" t="str">
        <f>Constants!C19</f>
        <v>Changes to requirements</v>
      </c>
      <c r="D19" s="206" t="str">
        <f>Constants!D19</f>
        <v>Iteration</v>
      </c>
      <c r="E19" s="206" t="str">
        <f>Constants!F19</f>
        <v xml:space="preserve">did not follow </v>
      </c>
      <c r="F19" s="29"/>
      <c r="G19" s="29"/>
    </row>
    <row r="20" spans="1:7" s="3" customFormat="1" hidden="1" x14ac:dyDescent="0.15">
      <c r="A20" s="206" t="str">
        <f>Constants!A20</f>
        <v xml:space="preserve"> </v>
      </c>
      <c r="B20" s="206" t="str">
        <f>Constants!B20</f>
        <v>Requirements Clarification</v>
      </c>
      <c r="C20" s="206" t="str">
        <f>Constants!C20</f>
        <v>Clarifications to requirements</v>
      </c>
      <c r="D20" s="206" t="str">
        <f>Constants!D20</f>
        <v xml:space="preserve"> </v>
      </c>
      <c r="E20" s="206" t="str">
        <f>Constants!F20</f>
        <v>very painful</v>
      </c>
      <c r="F20" s="29"/>
      <c r="G20" s="29"/>
    </row>
    <row r="21" spans="1:7" s="3" customFormat="1" hidden="1" x14ac:dyDescent="0.15">
      <c r="A21" s="206" t="str">
        <f>Constants!A21</f>
        <v xml:space="preserve"> </v>
      </c>
      <c r="B21" s="206" t="str">
        <f>Constants!B21</f>
        <v>Product syntax</v>
      </c>
      <c r="C21" s="206" t="str">
        <f>Constants!C21</f>
        <v>Syntax flaws in the deliverable product</v>
      </c>
      <c r="D21" s="206" t="str">
        <f>Constants!D21</f>
        <v xml:space="preserve"> </v>
      </c>
      <c r="E21" s="206" t="str">
        <f>Constants!F21</f>
        <v>painful</v>
      </c>
      <c r="F21" s="29"/>
      <c r="G21" s="29"/>
    </row>
    <row r="22" spans="1:7" s="3" customFormat="1" hidden="1" x14ac:dyDescent="0.15">
      <c r="A22" s="206" t="str">
        <f>Constants!A22</f>
        <v xml:space="preserve"> </v>
      </c>
      <c r="B22" s="206" t="str">
        <f>Constants!B22</f>
        <v>Product logic</v>
      </c>
      <c r="C22" s="206" t="str">
        <f>Constants!C22</f>
        <v>Logic flaws in the deliverable product</v>
      </c>
      <c r="D22" s="206" t="str">
        <f>Constants!D22</f>
        <v xml:space="preserve"> </v>
      </c>
      <c r="E22" s="206" t="str">
        <f>Constants!F22</f>
        <v>neutral</v>
      </c>
      <c r="F22" s="29"/>
      <c r="G22" s="29"/>
    </row>
    <row r="23" spans="1:7" s="3" customFormat="1" hidden="1" x14ac:dyDescent="0.15">
      <c r="A23" s="206" t="str">
        <f>Constants!A23</f>
        <v xml:space="preserve"> </v>
      </c>
      <c r="B23" s="206" t="str">
        <f>Constants!B23</f>
        <v>Product interface</v>
      </c>
      <c r="C23" s="206" t="str">
        <f>Constants!C23</f>
        <v>Flaws in the interface of a component of the deliverable product</v>
      </c>
      <c r="D23" s="206" t="str">
        <f>Constants!D23</f>
        <v xml:space="preserve"> </v>
      </c>
      <c r="E23" s="206" t="str">
        <f>Constants!F23</f>
        <v>helpful</v>
      </c>
      <c r="F23" s="29"/>
      <c r="G23" s="29"/>
    </row>
    <row r="24" spans="1:7" s="3" customFormat="1" hidden="1" x14ac:dyDescent="0.15">
      <c r="A24" s="206" t="str">
        <f>Constants!A24</f>
        <v xml:space="preserve"> </v>
      </c>
      <c r="B24" s="206" t="str">
        <f>Constants!B24</f>
        <v>Product checking</v>
      </c>
      <c r="C24" s="206" t="str">
        <f>Constants!C24</f>
        <v>Flaws with boundary/type checking within a component of the deliverable product</v>
      </c>
      <c r="D24" s="206" t="str">
        <f>Constants!D24</f>
        <v xml:space="preserve"> </v>
      </c>
      <c r="E24" s="206" t="str">
        <f>Constants!F24</f>
        <v>very helpful</v>
      </c>
      <c r="F24" s="29"/>
      <c r="G24" s="29"/>
    </row>
    <row r="25" spans="1:7" s="3" customFormat="1" hidden="1" x14ac:dyDescent="0.15">
      <c r="A25" s="206" t="str">
        <f>Constants!A25</f>
        <v xml:space="preserve"> </v>
      </c>
      <c r="B25" s="206" t="str">
        <f>Constants!B25</f>
        <v>Test syntax</v>
      </c>
      <c r="C25" s="206" t="str">
        <f>Constants!C25</f>
        <v xml:space="preserve">Syntax flaws in the test code </v>
      </c>
      <c r="D25" s="206" t="str">
        <f>Constants!D25</f>
        <v xml:space="preserve"> </v>
      </c>
      <c r="E25" s="206" t="str">
        <f>Constants!F25</f>
        <v xml:space="preserve"> </v>
      </c>
      <c r="F25" s="29"/>
      <c r="G25" s="29"/>
    </row>
    <row r="26" spans="1:7" s="3" customFormat="1" hidden="1" x14ac:dyDescent="0.15">
      <c r="A26" s="206" t="str">
        <f>Constants!A26</f>
        <v xml:space="preserve"> </v>
      </c>
      <c r="B26" s="206" t="str">
        <f>Constants!B26</f>
        <v>Test logic</v>
      </c>
      <c r="C26" s="206" t="str">
        <f>Constants!C26</f>
        <v>Logic flaws in the test code</v>
      </c>
      <c r="D26" s="206" t="str">
        <f>Constants!D26</f>
        <v xml:space="preserve"> </v>
      </c>
      <c r="E26" s="206" t="str">
        <f>Constants!F26</f>
        <v xml:space="preserve"> </v>
      </c>
      <c r="F26" s="29"/>
      <c r="G26" s="29"/>
    </row>
    <row r="27" spans="1:7" s="3" customFormat="1" hidden="1" x14ac:dyDescent="0.15">
      <c r="A27" s="206" t="str">
        <f>Constants!A27</f>
        <v xml:space="preserve"> </v>
      </c>
      <c r="B27" s="206" t="str">
        <f>Constants!B27</f>
        <v>Test interface</v>
      </c>
      <c r="C27" s="206" t="str">
        <f>Constants!C27</f>
        <v>Flaws in the interface of a component of the test code</v>
      </c>
      <c r="D27" s="206" t="str">
        <f>Constants!D27</f>
        <v xml:space="preserve"> </v>
      </c>
      <c r="E27" s="206" t="str">
        <f>Constants!F27</f>
        <v xml:space="preserve"> </v>
      </c>
      <c r="F27" s="29"/>
      <c r="G27" s="29"/>
    </row>
    <row r="28" spans="1:7" s="3" customFormat="1" hidden="1" x14ac:dyDescent="0.15">
      <c r="A28" s="206" t="str">
        <f>Constants!A28</f>
        <v xml:space="preserve"> </v>
      </c>
      <c r="B28" s="206" t="str">
        <f>Constants!B28</f>
        <v>Test checking</v>
      </c>
      <c r="C28" s="206" t="str">
        <f>Constants!C28</f>
        <v>Flaws with boundary/type checking within a component of the test code</v>
      </c>
      <c r="D28" s="206" t="str">
        <f>Constants!D28</f>
        <v xml:space="preserve"> </v>
      </c>
      <c r="E28" s="206" t="str">
        <f>Constants!F28</f>
        <v xml:space="preserve"> </v>
      </c>
      <c r="F28" s="29"/>
      <c r="G28" s="29"/>
    </row>
    <row r="29" spans="1:7" s="3" customFormat="1" hidden="1" x14ac:dyDescent="0.15">
      <c r="A29" s="206" t="str">
        <f>Constants!A29</f>
        <v xml:space="preserve"> </v>
      </c>
      <c r="B29" s="206" t="str">
        <f>Constants!B29</f>
        <v>Bad Smell</v>
      </c>
      <c r="C29" s="206" t="str">
        <f>Constants!C29</f>
        <v>Refactoring changes (please note the bad smell in the defect description)</v>
      </c>
      <c r="D29" s="206" t="str">
        <f>Constants!D29</f>
        <v xml:space="preserve"> </v>
      </c>
      <c r="E29" s="206">
        <f>Constants!F29</f>
        <v>0</v>
      </c>
      <c r="F29" s="29"/>
      <c r="G29" s="29"/>
    </row>
    <row r="30" spans="1:7" s="3" customFormat="1" hidden="1" x14ac:dyDescent="0.15">
      <c r="A30" s="206" t="str">
        <f>Constants!A30</f>
        <v>Y/N:</v>
      </c>
      <c r="B30" s="206" t="str">
        <f>Constants!B30</f>
        <v>Yes</v>
      </c>
      <c r="C30" s="206" t="str">
        <f>Constants!C30</f>
        <v xml:space="preserve"> </v>
      </c>
      <c r="D30" s="206" t="str">
        <f>Constants!D30</f>
        <v xml:space="preserve"> </v>
      </c>
      <c r="E30" s="206">
        <f>Constants!F30</f>
        <v>0</v>
      </c>
      <c r="F30" s="29"/>
      <c r="G30" s="29"/>
    </row>
    <row r="31" spans="1:7" s="19" customFormat="1" hidden="1" x14ac:dyDescent="0.15">
      <c r="A31" s="206" t="str">
        <f>Constants!A31</f>
        <v xml:space="preserve"> </v>
      </c>
      <c r="B31" s="206" t="str">
        <f>Constants!B31</f>
        <v>No</v>
      </c>
      <c r="C31" s="206" t="str">
        <f>Constants!C31</f>
        <v xml:space="preserve"> </v>
      </c>
      <c r="D31" s="206" t="str">
        <f>Constants!D31</f>
        <v xml:space="preserve"> </v>
      </c>
      <c r="E31" s="206">
        <f>Constants!F31</f>
        <v>0</v>
      </c>
      <c r="F31" s="8"/>
      <c r="G31" s="8"/>
    </row>
    <row r="32" spans="1:7" s="3" customFormat="1" hidden="1" x14ac:dyDescent="0.15">
      <c r="A32" s="206" t="str">
        <f>Constants!A32</f>
        <v>Proxy Types:</v>
      </c>
      <c r="B32" s="206" t="str">
        <f>Constants!B32</f>
        <v>-</v>
      </c>
      <c r="C32" s="206" t="str">
        <f>Constants!C32</f>
        <v xml:space="preserve"> </v>
      </c>
      <c r="D32" s="206" t="str">
        <f>Constants!D32</f>
        <v xml:space="preserve"> </v>
      </c>
      <c r="E32" s="206" t="str">
        <f>Constants!F32</f>
        <v xml:space="preserve"> </v>
      </c>
      <c r="F32" s="8"/>
      <c r="G32" s="29"/>
    </row>
    <row r="33" spans="1:9" s="3" customFormat="1" hidden="1" x14ac:dyDescent="0.15">
      <c r="A33" s="206" t="str">
        <f>Constants!A33</f>
        <v xml:space="preserve"> </v>
      </c>
      <c r="B33" s="206" t="str">
        <f>Constants!B33</f>
        <v>Calculation</v>
      </c>
      <c r="C33" s="206" t="str">
        <f>Constants!C33</f>
        <v xml:space="preserve"> </v>
      </c>
      <c r="D33" s="206" t="str">
        <f>Constants!D33</f>
        <v xml:space="preserve"> </v>
      </c>
      <c r="E33" s="206" t="str">
        <f>Constants!F33</f>
        <v xml:space="preserve"> </v>
      </c>
      <c r="F33" s="8"/>
      <c r="G33" s="29"/>
    </row>
    <row r="34" spans="1:9" s="3" customFormat="1" hidden="1" x14ac:dyDescent="0.15">
      <c r="A34" s="206" t="str">
        <f>Constants!A34</f>
        <v xml:space="preserve"> </v>
      </c>
      <c r="B34" s="206" t="str">
        <f>Constants!B34</f>
        <v>Data</v>
      </c>
      <c r="C34" s="206" t="str">
        <f>Constants!C34</f>
        <v xml:space="preserve"> </v>
      </c>
      <c r="D34" s="206" t="str">
        <f>Constants!D34</f>
        <v xml:space="preserve"> </v>
      </c>
      <c r="E34" s="206" t="str">
        <f>Constants!F34</f>
        <v xml:space="preserve"> </v>
      </c>
      <c r="F34" s="8"/>
      <c r="G34" s="29"/>
    </row>
    <row r="35" spans="1:9" s="3" customFormat="1" hidden="1" x14ac:dyDescent="0.15">
      <c r="A35" s="206" t="str">
        <f>Constants!A35</f>
        <v xml:space="preserve"> </v>
      </c>
      <c r="B35" s="206" t="str">
        <f>Constants!B35</f>
        <v>I/O</v>
      </c>
      <c r="C35" s="206" t="str">
        <f>Constants!C35</f>
        <v xml:space="preserve"> </v>
      </c>
      <c r="D35" s="206" t="str">
        <f>Constants!D35</f>
        <v xml:space="preserve"> </v>
      </c>
      <c r="E35" s="206" t="str">
        <f>Constants!F35</f>
        <v xml:space="preserve"> </v>
      </c>
      <c r="F35" s="8"/>
      <c r="G35" s="29"/>
    </row>
    <row r="36" spans="1:9" s="3" customFormat="1" hidden="1" x14ac:dyDescent="0.15">
      <c r="A36" s="206" t="str">
        <f>Constants!A36</f>
        <v xml:space="preserve"> </v>
      </c>
      <c r="B36" s="206" t="str">
        <f>Constants!B36</f>
        <v>Logic</v>
      </c>
      <c r="C36" s="206" t="str">
        <f>Constants!C36</f>
        <v xml:space="preserve"> </v>
      </c>
      <c r="D36" s="206" t="str">
        <f>Constants!D36</f>
        <v xml:space="preserve"> </v>
      </c>
      <c r="E36" s="206" t="str">
        <f>Constants!F36</f>
        <v xml:space="preserve"> </v>
      </c>
      <c r="F36" s="8"/>
      <c r="G36" s="29"/>
    </row>
    <row r="37" spans="1:9" s="3" customFormat="1" hidden="1" x14ac:dyDescent="0.15">
      <c r="A37" s="206" t="str">
        <f>Constants!A37</f>
        <v xml:space="preserve"> </v>
      </c>
      <c r="B37" s="206" t="str">
        <f>Constants!B37</f>
        <v xml:space="preserve"> </v>
      </c>
      <c r="C37" s="206" t="str">
        <f>Constants!C37</f>
        <v xml:space="preserve"> </v>
      </c>
      <c r="D37" s="206" t="str">
        <f>Constants!D37</f>
        <v xml:space="preserve"> </v>
      </c>
      <c r="E37" s="206" t="str">
        <f>Constants!F37</f>
        <v xml:space="preserve"> </v>
      </c>
      <c r="F37" s="8"/>
      <c r="G37" s="29"/>
    </row>
    <row r="38" spans="1:9" s="3" customFormat="1" hidden="1" x14ac:dyDescent="0.15">
      <c r="A38" s="206" t="str">
        <f>Constants!A38</f>
        <v>Sizes:</v>
      </c>
      <c r="B38" s="206" t="str">
        <f>Constants!B38</f>
        <v>VS</v>
      </c>
      <c r="C38" s="206" t="str">
        <f>Constants!C38</f>
        <v>S</v>
      </c>
      <c r="D38" s="206" t="str">
        <f>Constants!D38</f>
        <v>M</v>
      </c>
      <c r="E38" s="206" t="str">
        <f>Constants!F38</f>
        <v>VL</v>
      </c>
      <c r="F38" s="8"/>
      <c r="G38" s="29"/>
    </row>
    <row r="39" spans="1:9" s="3" customFormat="1" hidden="1" x14ac:dyDescent="0.15">
      <c r="A39" s="206" t="str">
        <f>Constants!A39</f>
        <v>upper</v>
      </c>
      <c r="B39" s="206">
        <f>Constants!B39</f>
        <v>-1.5</v>
      </c>
      <c r="C39" s="206">
        <f>Constants!C39</f>
        <v>-0.5</v>
      </c>
      <c r="D39" s="206">
        <f>Constants!D39</f>
        <v>0.5</v>
      </c>
      <c r="E39" s="206">
        <f>Constants!F39</f>
        <v>99999</v>
      </c>
      <c r="F39" s="8"/>
      <c r="G39" s="29"/>
    </row>
    <row r="40" spans="1:9" s="3" customFormat="1" hidden="1" x14ac:dyDescent="0.15">
      <c r="A40" s="206" t="str">
        <f>Constants!A40</f>
        <v>mid</v>
      </c>
      <c r="B40" s="206">
        <f>Constants!B40</f>
        <v>-2</v>
      </c>
      <c r="C40" s="206">
        <f>Constants!C40</f>
        <v>-1</v>
      </c>
      <c r="D40" s="206">
        <f>Constants!D40</f>
        <v>0</v>
      </c>
      <c r="E40" s="206">
        <f>Constants!F40</f>
        <v>2</v>
      </c>
      <c r="F40" s="8"/>
      <c r="G40" s="29"/>
    </row>
    <row r="41" spans="1:9" s="3" customFormat="1" hidden="1" x14ac:dyDescent="0.15">
      <c r="A41" s="206" t="str">
        <f>Constants!A41</f>
        <v>lower</v>
      </c>
      <c r="B41" s="206">
        <f>Constants!B41</f>
        <v>0</v>
      </c>
      <c r="C41" s="206">
        <f>Constants!C41</f>
        <v>-1.5</v>
      </c>
      <c r="D41" s="206">
        <f>Constants!D41</f>
        <v>-0.5</v>
      </c>
      <c r="E41" s="206">
        <f>Constants!F41</f>
        <v>1.5</v>
      </c>
      <c r="F41" s="8"/>
      <c r="G41" s="29"/>
    </row>
    <row r="42" spans="1:9" s="3" customFormat="1" hidden="1" x14ac:dyDescent="0.15">
      <c r="A42" s="206" t="str">
        <f>Constants!A42</f>
        <v xml:space="preserve"> </v>
      </c>
      <c r="B42" s="206">
        <f>Constants!B42</f>
        <v>0</v>
      </c>
      <c r="C42" s="206">
        <f>Constants!C42</f>
        <v>0</v>
      </c>
      <c r="D42" s="206">
        <f>Constants!D42</f>
        <v>0</v>
      </c>
      <c r="E42" s="206" t="str">
        <f>Constants!F42</f>
        <v xml:space="preserve"> </v>
      </c>
      <c r="F42" s="8"/>
      <c r="G42" s="29"/>
    </row>
    <row r="43" spans="1:9" hidden="1" x14ac:dyDescent="0.15">
      <c r="A43" s="206" t="str">
        <f>Constants!A43</f>
        <v xml:space="preserve"> </v>
      </c>
      <c r="B43" s="206" t="str">
        <f>Constants!B43</f>
        <v xml:space="preserve"> </v>
      </c>
      <c r="C43" s="206" t="str">
        <f>Constants!C43</f>
        <v xml:space="preserve"> </v>
      </c>
      <c r="D43" s="206" t="str">
        <f>Constants!D43</f>
        <v xml:space="preserve"> </v>
      </c>
      <c r="E43" s="206" t="str">
        <f>Constants!F43</f>
        <v xml:space="preserve"> </v>
      </c>
      <c r="F43" s="42"/>
      <c r="G43" s="42"/>
    </row>
    <row r="44" spans="1:9" s="14" customFormat="1" hidden="1" x14ac:dyDescent="0.15">
      <c r="A44" s="206" t="str">
        <f>Constants!A44</f>
        <v>&lt;-- Mandatory</v>
      </c>
      <c r="B44" s="206" t="str">
        <f>Constants!B44</f>
        <v xml:space="preserve"> </v>
      </c>
      <c r="C44" s="206" t="str">
        <f>Constants!C44</f>
        <v>✔</v>
      </c>
      <c r="D44" s="206" t="str">
        <f>Constants!D44</f>
        <v xml:space="preserve"> </v>
      </c>
      <c r="E44" s="206" t="str">
        <f>Constants!F44</f>
        <v xml:space="preserve"> </v>
      </c>
      <c r="F44" s="24"/>
      <c r="G44" s="24"/>
      <c r="H44" s="24"/>
      <c r="I44" s="24"/>
    </row>
    <row r="45" spans="1:9" ht="20" x14ac:dyDescent="0.2">
      <c r="A45" s="419" t="s">
        <v>116</v>
      </c>
      <c r="B45" s="419"/>
      <c r="C45" s="419"/>
    </row>
    <row r="47" spans="1:9" ht="18" hidden="1" x14ac:dyDescent="0.2">
      <c r="A47" s="263" t="s">
        <v>431</v>
      </c>
      <c r="D47" s="263"/>
      <c r="E47" s="264" t="s">
        <v>441</v>
      </c>
    </row>
    <row r="48" spans="1:9" ht="16" hidden="1" thickBot="1" x14ac:dyDescent="0.2">
      <c r="B48" t="s">
        <v>432</v>
      </c>
      <c r="C48" t="s">
        <v>433</v>
      </c>
      <c r="F48" s="266" t="s">
        <v>442</v>
      </c>
    </row>
    <row r="49" spans="1:8" ht="16" hidden="1" x14ac:dyDescent="0.15">
      <c r="B49" s="250" t="s">
        <v>434</v>
      </c>
      <c r="C49" s="251" t="s">
        <v>435</v>
      </c>
      <c r="F49" s="265" t="s">
        <v>443</v>
      </c>
      <c r="G49" s="267"/>
    </row>
    <row r="50" spans="1:8" ht="16" hidden="1" x14ac:dyDescent="0.15">
      <c r="B50" s="252" t="s">
        <v>436</v>
      </c>
      <c r="C50" s="254" t="s">
        <v>437</v>
      </c>
      <c r="F50" s="268" t="s">
        <v>444</v>
      </c>
      <c r="G50" s="255"/>
    </row>
    <row r="51" spans="1:8" ht="16" hidden="1" x14ac:dyDescent="0.15">
      <c r="B51" s="252" t="s">
        <v>438</v>
      </c>
      <c r="C51" s="253"/>
      <c r="F51" s="265" t="s">
        <v>445</v>
      </c>
      <c r="G51" s="256"/>
    </row>
    <row r="52" spans="1:8" ht="16" hidden="1" x14ac:dyDescent="0.15">
      <c r="B52" s="277" t="s">
        <v>439</v>
      </c>
      <c r="C52" s="253"/>
      <c r="F52" s="268" t="s">
        <v>161</v>
      </c>
      <c r="G52" s="255"/>
    </row>
    <row r="53" spans="1:8" ht="16" hidden="1" x14ac:dyDescent="0.15">
      <c r="B53" s="278" t="s">
        <v>467</v>
      </c>
      <c r="C53" s="253" t="s">
        <v>435</v>
      </c>
      <c r="F53" s="265" t="s">
        <v>446</v>
      </c>
      <c r="G53" s="256"/>
    </row>
    <row r="54" spans="1:8" ht="16" hidden="1" x14ac:dyDescent="0.15">
      <c r="B54" s="278" t="s">
        <v>468</v>
      </c>
      <c r="C54" s="254" t="s">
        <v>469</v>
      </c>
      <c r="F54" s="268" t="s">
        <v>311</v>
      </c>
      <c r="G54" s="255"/>
    </row>
    <row r="55" spans="1:8" ht="16" hidden="1" x14ac:dyDescent="0.15">
      <c r="B55" s="277" t="s">
        <v>440</v>
      </c>
      <c r="C55" s="254" t="s">
        <v>488</v>
      </c>
      <c r="F55" s="265" t="s">
        <v>447</v>
      </c>
      <c r="G55" s="256"/>
    </row>
    <row r="56" spans="1:8" ht="15" hidden="1" x14ac:dyDescent="0.15">
      <c r="F56" s="268" t="s">
        <v>160</v>
      </c>
      <c r="G56" s="255"/>
    </row>
    <row r="57" spans="1:8" ht="18" hidden="1" x14ac:dyDescent="0.15">
      <c r="A57" s="264"/>
      <c r="F57" s="266" t="s">
        <v>448</v>
      </c>
      <c r="G57" s="256"/>
    </row>
    <row r="58" spans="1:8" ht="15" hidden="1" x14ac:dyDescent="0.15">
      <c r="F58" s="265" t="s">
        <v>82</v>
      </c>
    </row>
    <row r="59" spans="1:8" ht="15" hidden="1" x14ac:dyDescent="0.15">
      <c r="B59" s="266"/>
      <c r="C59" s="267"/>
      <c r="F59" s="268" t="s">
        <v>449</v>
      </c>
      <c r="G59" s="255"/>
    </row>
    <row r="60" spans="1:8" ht="15" hidden="1" x14ac:dyDescent="0.15">
      <c r="B60" s="265"/>
      <c r="C60" s="255"/>
      <c r="D60" s="255"/>
      <c r="F60" s="265" t="s">
        <v>450</v>
      </c>
      <c r="G60" s="256"/>
    </row>
    <row r="61" spans="1:8" ht="15" hidden="1" x14ac:dyDescent="0.15">
      <c r="B61" s="268"/>
      <c r="C61" s="256"/>
      <c r="F61" s="265" t="s">
        <v>310</v>
      </c>
      <c r="G61" s="255"/>
    </row>
    <row r="62" spans="1:8" ht="15" hidden="1" x14ac:dyDescent="0.15">
      <c r="B62" s="265"/>
      <c r="C62" s="255"/>
      <c r="D62" s="255"/>
      <c r="F62" s="258" t="s">
        <v>451</v>
      </c>
      <c r="G62" s="255"/>
    </row>
    <row r="63" spans="1:8" ht="18" x14ac:dyDescent="0.2">
      <c r="A63" s="263" t="s">
        <v>452</v>
      </c>
      <c r="E63" s="281" t="s">
        <v>455</v>
      </c>
      <c r="F63" s="281"/>
    </row>
    <row r="64" spans="1:8" ht="17" thickBot="1" x14ac:dyDescent="0.2">
      <c r="B64" s="257"/>
      <c r="E64" s="262" t="s">
        <v>453</v>
      </c>
      <c r="F64" s="262" t="s">
        <v>454</v>
      </c>
      <c r="H64" s="282" t="s">
        <v>486</v>
      </c>
    </row>
    <row r="65" spans="2:9" ht="17" thickBot="1" x14ac:dyDescent="0.2">
      <c r="B65" s="257"/>
      <c r="E65" s="295" t="s">
        <v>444</v>
      </c>
      <c r="F65" s="305" t="s">
        <v>539</v>
      </c>
      <c r="G65" s="380"/>
      <c r="H65" s="408" t="s">
        <v>341</v>
      </c>
      <c r="I65" s="380"/>
    </row>
    <row r="66" spans="2:9" ht="16" x14ac:dyDescent="0.15">
      <c r="B66" s="257"/>
      <c r="D66" s="380"/>
      <c r="E66" s="296" t="s">
        <v>538</v>
      </c>
      <c r="F66" s="303" t="s">
        <v>843</v>
      </c>
      <c r="G66" s="380"/>
      <c r="H66" s="409" t="s">
        <v>38</v>
      </c>
    </row>
    <row r="67" spans="2:9" ht="16" x14ac:dyDescent="0.15">
      <c r="B67" s="258"/>
      <c r="E67" s="297"/>
      <c r="F67" s="305" t="s">
        <v>844</v>
      </c>
      <c r="G67" s="380"/>
      <c r="H67" s="408" t="s">
        <v>137</v>
      </c>
      <c r="I67" s="380"/>
    </row>
    <row r="68" spans="2:9" ht="16" x14ac:dyDescent="0.15">
      <c r="B68" s="259"/>
      <c r="E68" s="295"/>
      <c r="F68" s="305" t="s">
        <v>845</v>
      </c>
      <c r="G68" s="380"/>
      <c r="H68" s="408" t="s">
        <v>82</v>
      </c>
    </row>
    <row r="69" spans="2:9" ht="17" thickBot="1" x14ac:dyDescent="0.2">
      <c r="B69" s="260"/>
      <c r="E69" s="295"/>
      <c r="F69" s="305" t="s">
        <v>846</v>
      </c>
      <c r="G69" s="380"/>
      <c r="H69" s="408" t="s">
        <v>82</v>
      </c>
    </row>
    <row r="70" spans="2:9" ht="16" x14ac:dyDescent="0.15">
      <c r="B70" s="260"/>
      <c r="E70" s="296" t="s">
        <v>121</v>
      </c>
      <c r="F70" s="302" t="s">
        <v>540</v>
      </c>
      <c r="H70" s="410"/>
    </row>
    <row r="71" spans="2:9" ht="16" x14ac:dyDescent="0.2">
      <c r="B71" s="261"/>
      <c r="E71" s="297"/>
      <c r="F71" s="299" t="s">
        <v>541</v>
      </c>
      <c r="H71" s="400"/>
    </row>
    <row r="72" spans="2:9" ht="16" x14ac:dyDescent="0.2">
      <c r="B72" s="261"/>
      <c r="E72" s="295"/>
      <c r="F72" s="299" t="s">
        <v>542</v>
      </c>
      <c r="H72" s="400"/>
    </row>
    <row r="73" spans="2:9" ht="16" x14ac:dyDescent="0.2">
      <c r="E73" s="295"/>
      <c r="F73" s="300" t="s">
        <v>543</v>
      </c>
      <c r="H73" s="400"/>
    </row>
    <row r="74" spans="2:9" ht="16" x14ac:dyDescent="0.2">
      <c r="E74" s="295"/>
      <c r="F74" s="300" t="s">
        <v>544</v>
      </c>
      <c r="H74" s="400"/>
    </row>
    <row r="75" spans="2:9" ht="16" x14ac:dyDescent="0.15">
      <c r="E75" s="295"/>
      <c r="F75" s="301" t="s">
        <v>545</v>
      </c>
      <c r="H75" s="408" t="s">
        <v>216</v>
      </c>
    </row>
    <row r="76" spans="2:9" ht="16" x14ac:dyDescent="0.15">
      <c r="E76" s="295"/>
      <c r="F76" s="300" t="s">
        <v>546</v>
      </c>
      <c r="H76" s="408"/>
    </row>
    <row r="77" spans="2:9" ht="16" x14ac:dyDescent="0.15">
      <c r="E77" s="295"/>
      <c r="F77" s="301" t="s">
        <v>547</v>
      </c>
      <c r="H77" s="408"/>
    </row>
    <row r="78" spans="2:9" ht="16" x14ac:dyDescent="0.15">
      <c r="E78" s="295"/>
      <c r="F78" s="299" t="s">
        <v>575</v>
      </c>
      <c r="H78" s="408"/>
    </row>
    <row r="79" spans="2:9" ht="16" x14ac:dyDescent="0.15">
      <c r="E79" s="295"/>
      <c r="F79" s="299" t="s">
        <v>576</v>
      </c>
      <c r="H79" s="408"/>
    </row>
    <row r="80" spans="2:9" ht="16" x14ac:dyDescent="0.15">
      <c r="E80" s="295"/>
      <c r="F80" s="299" t="s">
        <v>577</v>
      </c>
      <c r="H80" s="408"/>
    </row>
    <row r="81" spans="5:8" ht="16" x14ac:dyDescent="0.15">
      <c r="E81" s="295"/>
      <c r="F81" s="321" t="s">
        <v>578</v>
      </c>
      <c r="H81" s="408" t="s">
        <v>216</v>
      </c>
    </row>
    <row r="82" spans="5:8" ht="16" x14ac:dyDescent="0.15">
      <c r="E82" s="295"/>
      <c r="F82" s="321" t="s">
        <v>548</v>
      </c>
      <c r="H82" s="408"/>
    </row>
    <row r="83" spans="5:8" ht="16" x14ac:dyDescent="0.2">
      <c r="E83" s="295"/>
      <c r="F83" s="299" t="s">
        <v>579</v>
      </c>
      <c r="H83" s="400"/>
    </row>
    <row r="84" spans="5:8" ht="16" x14ac:dyDescent="0.2">
      <c r="E84" s="295"/>
      <c r="F84" s="298" t="s">
        <v>549</v>
      </c>
      <c r="H84" s="400"/>
    </row>
    <row r="85" spans="5:8" ht="17" thickBot="1" x14ac:dyDescent="0.25">
      <c r="E85" s="295"/>
      <c r="F85" s="298" t="s">
        <v>560</v>
      </c>
      <c r="H85" s="400"/>
    </row>
    <row r="86" spans="5:8" ht="17" thickBot="1" x14ac:dyDescent="0.2">
      <c r="E86" s="296" t="s">
        <v>137</v>
      </c>
      <c r="F86" s="303" t="s">
        <v>847</v>
      </c>
      <c r="G86" s="380"/>
      <c r="H86" s="409" t="s">
        <v>137</v>
      </c>
    </row>
    <row r="87" spans="5:8" ht="17" thickBot="1" x14ac:dyDescent="0.2">
      <c r="E87" s="296" t="s">
        <v>848</v>
      </c>
      <c r="F87" s="303" t="s">
        <v>849</v>
      </c>
      <c r="G87" s="380"/>
      <c r="H87" s="409" t="s">
        <v>216</v>
      </c>
    </row>
    <row r="88" spans="5:8" ht="16" x14ac:dyDescent="0.15">
      <c r="E88" s="296" t="s">
        <v>310</v>
      </c>
      <c r="F88" s="392" t="s">
        <v>550</v>
      </c>
      <c r="H88" s="303" t="s">
        <v>341</v>
      </c>
    </row>
    <row r="89" spans="5:8" ht="16" x14ac:dyDescent="0.15">
      <c r="E89" s="297"/>
      <c r="F89" s="393" t="s">
        <v>551</v>
      </c>
      <c r="H89" s="305" t="s">
        <v>82</v>
      </c>
    </row>
    <row r="90" spans="5:8" ht="17" thickBot="1" x14ac:dyDescent="0.2">
      <c r="E90" s="295"/>
      <c r="F90" s="393" t="s">
        <v>580</v>
      </c>
      <c r="H90" s="288" t="s">
        <v>581</v>
      </c>
    </row>
    <row r="91" spans="5:8" ht="16" x14ac:dyDescent="0.15">
      <c r="E91" s="296" t="s">
        <v>451</v>
      </c>
      <c r="F91" s="392" t="s">
        <v>560</v>
      </c>
      <c r="H91" s="289"/>
    </row>
    <row r="92" spans="5:8" ht="16" x14ac:dyDescent="0.15">
      <c r="E92" s="297"/>
      <c r="F92" s="393" t="s">
        <v>552</v>
      </c>
      <c r="H92" s="283"/>
    </row>
    <row r="93" spans="5:8" ht="16" x14ac:dyDescent="0.15">
      <c r="E93" s="295"/>
      <c r="F93" s="393" t="s">
        <v>850</v>
      </c>
    </row>
    <row r="94" spans="5:8" ht="16" thickBot="1" x14ac:dyDescent="0.25">
      <c r="E94" s="304"/>
      <c r="F94" s="14"/>
    </row>
    <row r="95" spans="5:8" ht="16" x14ac:dyDescent="0.15">
      <c r="E95" s="296" t="s">
        <v>553</v>
      </c>
      <c r="F95" s="392" t="s">
        <v>495</v>
      </c>
      <c r="H95" s="303" t="s">
        <v>487</v>
      </c>
    </row>
    <row r="96" spans="5:8" ht="16" x14ac:dyDescent="0.15">
      <c r="E96" s="295"/>
      <c r="F96" s="393" t="s">
        <v>554</v>
      </c>
      <c r="H96" s="305" t="s">
        <v>216</v>
      </c>
    </row>
    <row r="97" spans="1:3" ht="18" x14ac:dyDescent="0.2">
      <c r="A97" s="263" t="s">
        <v>431</v>
      </c>
    </row>
    <row r="98" spans="1:3" x14ac:dyDescent="0.15">
      <c r="A98" t="s">
        <v>434</v>
      </c>
      <c r="C98" t="s">
        <v>498</v>
      </c>
    </row>
    <row r="99" spans="1:3" x14ac:dyDescent="0.15">
      <c r="A99" t="s">
        <v>436</v>
      </c>
      <c r="C99" t="s">
        <v>499</v>
      </c>
    </row>
    <row r="100" spans="1:3" x14ac:dyDescent="0.15">
      <c r="A100" t="s">
        <v>438</v>
      </c>
    </row>
    <row r="101" spans="1:3" x14ac:dyDescent="0.15">
      <c r="B101" t="s">
        <v>439</v>
      </c>
    </row>
    <row r="102" spans="1:3" x14ac:dyDescent="0.15">
      <c r="B102" s="257" t="s">
        <v>467</v>
      </c>
      <c r="C102" t="s">
        <v>500</v>
      </c>
    </row>
    <row r="103" spans="1:3" x14ac:dyDescent="0.15">
      <c r="B103" s="257" t="s">
        <v>468</v>
      </c>
      <c r="C103" t="s">
        <v>501</v>
      </c>
    </row>
    <row r="104" spans="1:3" x14ac:dyDescent="0.15">
      <c r="B104" t="s">
        <v>440</v>
      </c>
      <c r="C104" t="s">
        <v>502</v>
      </c>
    </row>
    <row r="109" spans="1:3" ht="16" customHeight="1" x14ac:dyDescent="0.15"/>
    <row r="110" spans="1:3" ht="13" customHeight="1" x14ac:dyDescent="0.15"/>
  </sheetData>
  <mergeCells count="1">
    <mergeCell ref="A45:C45"/>
  </mergeCells>
  <phoneticPr fontId="9" type="noConversion"/>
  <pageMargins left="0.75" right="0.75" top="1" bottom="1" header="0.5" footer="0.5"/>
  <pageSetup scale="58" orientation="portrait"/>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F33"/>
  <sheetViews>
    <sheetView showGridLines="0" workbookViewId="0">
      <selection sqref="A1:D1"/>
    </sheetView>
  </sheetViews>
  <sheetFormatPr baseColWidth="10" defaultColWidth="10.83203125" defaultRowHeight="13" x14ac:dyDescent="0.15"/>
  <cols>
    <col min="1" max="1" width="5.1640625" style="231" customWidth="1"/>
    <col min="2" max="2" width="3.83203125" style="317" customWidth="1"/>
    <col min="3" max="3" width="46.5" style="317" customWidth="1"/>
    <col min="4" max="4" width="87.83203125" style="317" customWidth="1"/>
    <col min="5" max="16384" width="10.83203125" style="317"/>
  </cols>
  <sheetData>
    <row r="1" spans="1:6" s="359" customFormat="1" ht="20" x14ac:dyDescent="0.2">
      <c r="A1" s="507" t="s">
        <v>722</v>
      </c>
      <c r="B1" s="507"/>
      <c r="C1" s="507"/>
      <c r="D1" s="507"/>
      <c r="E1" s="1"/>
      <c r="F1" s="1"/>
    </row>
    <row r="2" spans="1:6" x14ac:dyDescent="0.15">
      <c r="A2" s="317" t="s">
        <v>723</v>
      </c>
    </row>
    <row r="3" spans="1:6" x14ac:dyDescent="0.15">
      <c r="A3" s="317"/>
    </row>
    <row r="4" spans="1:6" x14ac:dyDescent="0.15">
      <c r="A4" s="231" t="s">
        <v>724</v>
      </c>
    </row>
    <row r="7" spans="1:6" ht="14" thickBot="1" x14ac:dyDescent="0.2">
      <c r="C7" s="538" t="s">
        <v>749</v>
      </c>
      <c r="D7" s="538"/>
    </row>
    <row r="8" spans="1:6" ht="14" x14ac:dyDescent="0.15">
      <c r="C8" s="364" t="s">
        <v>670</v>
      </c>
      <c r="D8" s="364" t="s">
        <v>744</v>
      </c>
    </row>
    <row r="9" spans="1:6" ht="14" x14ac:dyDescent="0.15">
      <c r="C9" s="364" t="s">
        <v>730</v>
      </c>
      <c r="D9" s="364" t="s">
        <v>744</v>
      </c>
    </row>
    <row r="10" spans="1:6" ht="14" x14ac:dyDescent="0.15">
      <c r="C10" s="364" t="s">
        <v>731</v>
      </c>
      <c r="D10" s="364" t="s">
        <v>744</v>
      </c>
    </row>
    <row r="11" spans="1:6" ht="14" x14ac:dyDescent="0.15">
      <c r="C11" s="364" t="s">
        <v>732</v>
      </c>
      <c r="D11" s="364" t="s">
        <v>744</v>
      </c>
    </row>
    <row r="12" spans="1:6" ht="14" x14ac:dyDescent="0.15">
      <c r="C12" s="364" t="s">
        <v>733</v>
      </c>
      <c r="D12" s="364" t="s">
        <v>744</v>
      </c>
    </row>
    <row r="13" spans="1:6" ht="14" x14ac:dyDescent="0.15">
      <c r="C13" s="364" t="s">
        <v>670</v>
      </c>
      <c r="D13" s="364" t="s">
        <v>744</v>
      </c>
    </row>
    <row r="14" spans="1:6" ht="14" x14ac:dyDescent="0.15">
      <c r="C14" s="364" t="s">
        <v>734</v>
      </c>
      <c r="D14" s="364" t="s">
        <v>745</v>
      </c>
    </row>
    <row r="15" spans="1:6" ht="14" x14ac:dyDescent="0.15">
      <c r="C15" s="364"/>
      <c r="D15" s="364" t="s">
        <v>746</v>
      </c>
    </row>
    <row r="16" spans="1:6" ht="14" x14ac:dyDescent="0.15">
      <c r="C16" s="364" t="s">
        <v>735</v>
      </c>
      <c r="D16" s="364" t="s">
        <v>745</v>
      </c>
    </row>
    <row r="17" spans="3:4" ht="14" x14ac:dyDescent="0.15">
      <c r="C17" s="364" t="s">
        <v>736</v>
      </c>
      <c r="D17" s="364" t="s">
        <v>744</v>
      </c>
    </row>
    <row r="18" spans="3:4" ht="14" x14ac:dyDescent="0.15">
      <c r="C18" s="364" t="s">
        <v>737</v>
      </c>
      <c r="D18" s="364" t="s">
        <v>745</v>
      </c>
    </row>
    <row r="19" spans="3:4" ht="14" x14ac:dyDescent="0.15">
      <c r="C19" s="364" t="s">
        <v>738</v>
      </c>
      <c r="D19" s="364" t="s">
        <v>745</v>
      </c>
    </row>
    <row r="20" spans="3:4" ht="14" x14ac:dyDescent="0.15">
      <c r="C20" s="364"/>
      <c r="D20" s="364" t="s">
        <v>746</v>
      </c>
    </row>
    <row r="21" spans="3:4" ht="14" x14ac:dyDescent="0.15">
      <c r="C21" s="364" t="s">
        <v>739</v>
      </c>
      <c r="D21" s="364" t="s">
        <v>745</v>
      </c>
    </row>
    <row r="22" spans="3:4" ht="14" x14ac:dyDescent="0.15">
      <c r="C22" s="364" t="s">
        <v>740</v>
      </c>
      <c r="D22" s="364" t="s">
        <v>745</v>
      </c>
    </row>
    <row r="23" spans="3:4" ht="14" x14ac:dyDescent="0.15">
      <c r="C23" s="364" t="s">
        <v>741</v>
      </c>
      <c r="D23" s="364" t="s">
        <v>745</v>
      </c>
    </row>
    <row r="24" spans="3:4" ht="14" x14ac:dyDescent="0.15">
      <c r="C24" s="364" t="s">
        <v>742</v>
      </c>
      <c r="D24" s="364" t="s">
        <v>745</v>
      </c>
    </row>
    <row r="25" spans="3:4" ht="14" thickBot="1" x14ac:dyDescent="0.2">
      <c r="C25" s="538" t="s">
        <v>743</v>
      </c>
      <c r="D25" s="538" t="s">
        <v>745</v>
      </c>
    </row>
    <row r="26" spans="3:4" x14ac:dyDescent="0.15">
      <c r="C26" s="358"/>
      <c r="D26" s="364"/>
    </row>
    <row r="27" spans="3:4" ht="14" x14ac:dyDescent="0.15">
      <c r="C27" s="358"/>
      <c r="D27" s="364" t="s">
        <v>750</v>
      </c>
    </row>
    <row r="28" spans="3:4" x14ac:dyDescent="0.15">
      <c r="C28" s="358"/>
      <c r="D28" s="364"/>
    </row>
    <row r="29" spans="3:4" ht="14" x14ac:dyDescent="0.15">
      <c r="C29" s="358"/>
      <c r="D29" s="364" t="s">
        <v>747</v>
      </c>
    </row>
    <row r="30" spans="3:4" ht="14" x14ac:dyDescent="0.15">
      <c r="C30" s="358"/>
      <c r="D30" s="364" t="s">
        <v>748</v>
      </c>
    </row>
    <row r="31" spans="3:4" ht="14" x14ac:dyDescent="0.15">
      <c r="C31" s="358"/>
      <c r="D31" s="364" t="s">
        <v>752</v>
      </c>
    </row>
    <row r="32" spans="3:4" ht="14" x14ac:dyDescent="0.15">
      <c r="C32" s="358"/>
      <c r="D32" s="364" t="s">
        <v>751</v>
      </c>
    </row>
    <row r="33" spans="3:4" ht="14" x14ac:dyDescent="0.15">
      <c r="C33" s="358"/>
      <c r="D33" s="368"/>
    </row>
  </sheetData>
  <sheetProtection sheet="1" objects="1" scenarios="1"/>
  <mergeCells count="3">
    <mergeCell ref="C7:D7"/>
    <mergeCell ref="C25:D25"/>
    <mergeCell ref="A1:D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x14ac:dyDescent="0.15"/>
  <cols>
    <col min="1" max="5" width="8.6640625" style="11" customWidth="1"/>
    <col min="6" max="6" width="9.83203125" style="11" customWidth="1"/>
    <col min="7" max="8" width="8.6640625" style="11" customWidth="1"/>
    <col min="9" max="16384" width="6.33203125" style="11"/>
  </cols>
  <sheetData>
    <row r="1" spans="1:8" s="3" customFormat="1" ht="20" x14ac:dyDescent="0.2">
      <c r="A1" s="507" t="s">
        <v>126</v>
      </c>
      <c r="B1" s="507"/>
      <c r="C1" s="507"/>
    </row>
    <row r="2" spans="1:8" s="3" customFormat="1" ht="42" customHeight="1" x14ac:dyDescent="0.15">
      <c r="A2" s="539" t="s">
        <v>291</v>
      </c>
      <c r="B2" s="539"/>
      <c r="C2" s="539"/>
      <c r="D2" s="539"/>
      <c r="E2" s="539"/>
      <c r="F2" s="539"/>
      <c r="G2" s="539"/>
      <c r="H2" s="539"/>
    </row>
    <row r="3" spans="1:8" x14ac:dyDescent="0.15">
      <c r="A3" s="12" t="s">
        <v>50</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G31" sqref="G31"/>
    </sheetView>
  </sheetViews>
  <sheetFormatPr baseColWidth="10" defaultColWidth="11.5" defaultRowHeight="13" x14ac:dyDescent="0.15"/>
  <cols>
    <col min="1" max="1" width="16.33203125" bestFit="1" customWidth="1"/>
    <col min="2" max="2" width="23" bestFit="1" customWidth="1"/>
    <col min="3" max="3" width="7.6640625" customWidth="1"/>
    <col min="4" max="4" width="7.5" bestFit="1" customWidth="1"/>
    <col min="5" max="5" width="10.6640625" bestFit="1" customWidth="1"/>
    <col min="6" max="6" width="14.5" customWidth="1"/>
    <col min="8" max="8" width="12.1640625" bestFit="1" customWidth="1"/>
  </cols>
  <sheetData>
    <row r="1" spans="1:10" s="3" customFormat="1" ht="20" x14ac:dyDescent="0.2">
      <c r="A1" s="205" t="s">
        <v>342</v>
      </c>
      <c r="B1" s="205" t="s">
        <v>343</v>
      </c>
      <c r="C1" s="60" t="s">
        <v>343</v>
      </c>
      <c r="D1" s="60" t="s">
        <v>343</v>
      </c>
      <c r="E1" s="60" t="s">
        <v>343</v>
      </c>
      <c r="F1" s="29" t="str">
        <f>Description!B3</f>
        <v>Assignment 2</v>
      </c>
      <c r="G1" s="29" t="s">
        <v>343</v>
      </c>
      <c r="H1" s="29" t="s">
        <v>343</v>
      </c>
      <c r="I1" s="29" t="s">
        <v>343</v>
      </c>
    </row>
    <row r="2" spans="1:10" s="3" customFormat="1" x14ac:dyDescent="0.15">
      <c r="A2" s="60" t="s">
        <v>85</v>
      </c>
      <c r="B2" s="180">
        <v>36526</v>
      </c>
      <c r="C2" s="60" t="s">
        <v>343</v>
      </c>
      <c r="D2" s="60" t="s">
        <v>157</v>
      </c>
      <c r="E2" s="60" t="s">
        <v>150</v>
      </c>
      <c r="F2" s="203">
        <v>1</v>
      </c>
      <c r="G2" s="29"/>
      <c r="H2" s="371">
        <f ca="1">TODAY()</f>
        <v>43397</v>
      </c>
    </row>
    <row r="3" spans="1:10" s="3" customFormat="1" x14ac:dyDescent="0.15">
      <c r="A3" s="60" t="s">
        <v>114</v>
      </c>
      <c r="B3" s="180">
        <v>73051</v>
      </c>
      <c r="C3" s="60" t="s">
        <v>343</v>
      </c>
      <c r="D3" s="60" t="s">
        <v>343</v>
      </c>
      <c r="E3" s="60" t="s">
        <v>158</v>
      </c>
      <c r="F3" s="203">
        <v>0.95</v>
      </c>
      <c r="G3" s="29"/>
      <c r="H3" s="29"/>
    </row>
    <row r="4" spans="1:10" s="3" customFormat="1" x14ac:dyDescent="0.15">
      <c r="A4" s="60" t="s">
        <v>86</v>
      </c>
      <c r="B4" s="60" t="s">
        <v>100</v>
      </c>
      <c r="C4" s="60" t="s">
        <v>343</v>
      </c>
      <c r="D4" s="60" t="s">
        <v>343</v>
      </c>
      <c r="E4" s="60" t="s">
        <v>111</v>
      </c>
      <c r="F4" s="203">
        <v>0.9</v>
      </c>
      <c r="G4" s="29"/>
      <c r="H4" s="29"/>
    </row>
    <row r="5" spans="1:10" s="3" customFormat="1" x14ac:dyDescent="0.15">
      <c r="A5" s="60" t="s">
        <v>343</v>
      </c>
      <c r="B5" s="60" t="s">
        <v>161</v>
      </c>
      <c r="C5" s="60" t="s">
        <v>343</v>
      </c>
      <c r="D5" s="60" t="s">
        <v>343</v>
      </c>
      <c r="E5" s="60" t="s">
        <v>112</v>
      </c>
      <c r="F5" s="203">
        <v>0.85</v>
      </c>
      <c r="G5" s="29"/>
      <c r="H5" s="29"/>
    </row>
    <row r="6" spans="1:10" s="3" customFormat="1" x14ac:dyDescent="0.15">
      <c r="A6" s="60" t="s">
        <v>343</v>
      </c>
      <c r="B6" s="60" t="s">
        <v>337</v>
      </c>
      <c r="C6" s="60" t="s">
        <v>343</v>
      </c>
      <c r="D6" s="60" t="s">
        <v>343</v>
      </c>
      <c r="E6" s="60" t="s">
        <v>43</v>
      </c>
      <c r="F6" s="203">
        <v>0.8</v>
      </c>
      <c r="G6" s="29"/>
      <c r="H6" s="29"/>
    </row>
    <row r="7" spans="1:10" s="3" customFormat="1" x14ac:dyDescent="0.15">
      <c r="A7" s="60" t="s">
        <v>343</v>
      </c>
      <c r="B7" s="60" t="s">
        <v>339</v>
      </c>
      <c r="C7" s="60" t="s">
        <v>343</v>
      </c>
      <c r="D7" s="60" t="s">
        <v>343</v>
      </c>
      <c r="E7" s="60" t="s">
        <v>44</v>
      </c>
      <c r="F7" s="203">
        <v>0.75</v>
      </c>
      <c r="G7" s="29"/>
      <c r="H7" s="29"/>
    </row>
    <row r="8" spans="1:10" s="3" customFormat="1" x14ac:dyDescent="0.15">
      <c r="A8" s="60" t="s">
        <v>343</v>
      </c>
      <c r="B8" s="60" t="s">
        <v>121</v>
      </c>
      <c r="C8" s="60" t="s">
        <v>343</v>
      </c>
      <c r="D8" s="60" t="s">
        <v>343</v>
      </c>
      <c r="E8" s="60" t="s">
        <v>45</v>
      </c>
      <c r="F8" s="203">
        <v>0.7</v>
      </c>
      <c r="G8" s="372">
        <f t="shared" ref="G8:G16" ca="1" si="0">G9-1</f>
        <v>43388</v>
      </c>
      <c r="H8" s="29">
        <v>1</v>
      </c>
      <c r="I8" s="3">
        <v>0</v>
      </c>
      <c r="J8" s="4" t="s">
        <v>779</v>
      </c>
    </row>
    <row r="9" spans="1:10" s="3" customFormat="1" x14ac:dyDescent="0.15">
      <c r="A9" s="60" t="s">
        <v>343</v>
      </c>
      <c r="B9" s="60" t="s">
        <v>159</v>
      </c>
      <c r="C9" s="60" t="s">
        <v>343</v>
      </c>
      <c r="D9" s="60" t="s">
        <v>343</v>
      </c>
      <c r="E9" s="60" t="s">
        <v>46</v>
      </c>
      <c r="F9" s="203">
        <v>0.65</v>
      </c>
      <c r="G9" s="372">
        <f t="shared" ca="1" si="0"/>
        <v>43389</v>
      </c>
      <c r="H9" s="29">
        <f>H8+1</f>
        <v>2</v>
      </c>
      <c r="I9" s="3">
        <f>I8+5</f>
        <v>5</v>
      </c>
      <c r="J9" s="4" t="s">
        <v>780</v>
      </c>
    </row>
    <row r="10" spans="1:10" s="3" customFormat="1" x14ac:dyDescent="0.15">
      <c r="A10" s="60" t="s">
        <v>343</v>
      </c>
      <c r="B10" s="60" t="s">
        <v>117</v>
      </c>
      <c r="C10" s="60" t="s">
        <v>343</v>
      </c>
      <c r="D10" s="60" t="s">
        <v>343</v>
      </c>
      <c r="E10" s="60" t="s">
        <v>115</v>
      </c>
      <c r="F10" s="203">
        <v>0.5</v>
      </c>
      <c r="G10" s="372">
        <f t="shared" ca="1" si="0"/>
        <v>43390</v>
      </c>
      <c r="H10" s="29">
        <f t="shared" ref="H10:H30" si="1">H9+1</f>
        <v>3</v>
      </c>
      <c r="I10" s="3">
        <f t="shared" ref="I10:I19" si="2">I9+5</f>
        <v>10</v>
      </c>
    </row>
    <row r="11" spans="1:10" s="3" customFormat="1" x14ac:dyDescent="0.15">
      <c r="A11" s="60" t="s">
        <v>343</v>
      </c>
      <c r="B11" s="60" t="s">
        <v>338</v>
      </c>
      <c r="C11" s="60" t="s">
        <v>343</v>
      </c>
      <c r="D11" s="60" t="s">
        <v>343</v>
      </c>
      <c r="E11" s="60" t="s">
        <v>343</v>
      </c>
      <c r="F11" s="203" t="s">
        <v>343</v>
      </c>
      <c r="G11" s="372">
        <f t="shared" ca="1" si="0"/>
        <v>43391</v>
      </c>
      <c r="H11" s="29">
        <f t="shared" si="1"/>
        <v>4</v>
      </c>
      <c r="I11" s="3">
        <f t="shared" si="2"/>
        <v>15</v>
      </c>
    </row>
    <row r="12" spans="1:10" s="3" customFormat="1" x14ac:dyDescent="0.15">
      <c r="A12" s="60" t="s">
        <v>343</v>
      </c>
      <c r="B12" s="60" t="s">
        <v>292</v>
      </c>
      <c r="C12" s="60" t="s">
        <v>343</v>
      </c>
      <c r="D12" s="60" t="s">
        <v>343</v>
      </c>
      <c r="E12" s="60" t="s">
        <v>343</v>
      </c>
      <c r="F12" s="29" t="s">
        <v>343</v>
      </c>
      <c r="G12" s="372">
        <f t="shared" ca="1" si="0"/>
        <v>43392</v>
      </c>
      <c r="H12" s="29">
        <f t="shared" si="1"/>
        <v>5</v>
      </c>
      <c r="I12" s="3">
        <f t="shared" si="2"/>
        <v>20</v>
      </c>
    </row>
    <row r="13" spans="1:10" s="3" customFormat="1" x14ac:dyDescent="0.15">
      <c r="A13" s="60" t="s">
        <v>343</v>
      </c>
      <c r="B13" s="60" t="s">
        <v>185</v>
      </c>
      <c r="C13" s="60" t="s">
        <v>343</v>
      </c>
      <c r="D13" s="60" t="s">
        <v>343</v>
      </c>
      <c r="E13" s="60" t="s">
        <v>343</v>
      </c>
      <c r="F13" s="29" t="s">
        <v>343</v>
      </c>
      <c r="G13" s="372">
        <f t="shared" ca="1" si="0"/>
        <v>43393</v>
      </c>
      <c r="H13" s="29">
        <f t="shared" si="1"/>
        <v>6</v>
      </c>
      <c r="I13" s="3">
        <f t="shared" si="2"/>
        <v>25</v>
      </c>
    </row>
    <row r="14" spans="1:10" s="3" customFormat="1" x14ac:dyDescent="0.15">
      <c r="A14" s="60" t="s">
        <v>343</v>
      </c>
      <c r="B14" s="60" t="s">
        <v>118</v>
      </c>
      <c r="C14" s="60" t="s">
        <v>343</v>
      </c>
      <c r="D14" s="60" t="s">
        <v>343</v>
      </c>
      <c r="E14" s="60" t="s">
        <v>343</v>
      </c>
      <c r="F14" s="203" t="s">
        <v>343</v>
      </c>
      <c r="G14" s="372">
        <f t="shared" ca="1" si="0"/>
        <v>43394</v>
      </c>
      <c r="H14" s="29">
        <f t="shared" si="1"/>
        <v>7</v>
      </c>
      <c r="I14" s="3">
        <f t="shared" si="2"/>
        <v>30</v>
      </c>
    </row>
    <row r="15" spans="1:10" s="3" customFormat="1" x14ac:dyDescent="0.15">
      <c r="A15" s="60" t="s">
        <v>343</v>
      </c>
      <c r="B15" s="60" t="s">
        <v>343</v>
      </c>
      <c r="C15" s="60" t="s">
        <v>343</v>
      </c>
      <c r="D15" s="60" t="s">
        <v>343</v>
      </c>
      <c r="E15" s="60" t="s">
        <v>343</v>
      </c>
      <c r="F15" s="203" t="s">
        <v>343</v>
      </c>
      <c r="G15" s="372">
        <f t="shared" ca="1" si="0"/>
        <v>43395</v>
      </c>
      <c r="H15" s="29">
        <f t="shared" si="1"/>
        <v>8</v>
      </c>
      <c r="I15" s="3">
        <f t="shared" si="2"/>
        <v>35</v>
      </c>
    </row>
    <row r="16" spans="1:10" s="3" customFormat="1" x14ac:dyDescent="0.15">
      <c r="A16" s="60" t="s">
        <v>343</v>
      </c>
      <c r="B16" s="60" t="s">
        <v>343</v>
      </c>
      <c r="C16" s="60" t="s">
        <v>343</v>
      </c>
      <c r="D16" s="60" t="s">
        <v>343</v>
      </c>
      <c r="E16" s="60" t="s">
        <v>343</v>
      </c>
      <c r="F16" s="203" t="s">
        <v>343</v>
      </c>
      <c r="G16" s="372">
        <f t="shared" ca="1" si="0"/>
        <v>43396</v>
      </c>
      <c r="H16" s="29">
        <f t="shared" si="1"/>
        <v>9</v>
      </c>
      <c r="I16" s="3">
        <f t="shared" si="2"/>
        <v>40</v>
      </c>
    </row>
    <row r="17" spans="1:9" s="3" customFormat="1" x14ac:dyDescent="0.15">
      <c r="A17" s="60" t="s">
        <v>343</v>
      </c>
      <c r="B17" s="60" t="s">
        <v>343</v>
      </c>
      <c r="C17" s="60" t="s">
        <v>343</v>
      </c>
      <c r="D17" s="60" t="s">
        <v>343</v>
      </c>
      <c r="E17" s="60" t="s">
        <v>343</v>
      </c>
      <c r="F17" s="203" t="s">
        <v>343</v>
      </c>
      <c r="G17" s="373">
        <f ca="1">TODAY()</f>
        <v>43397</v>
      </c>
      <c r="H17" s="29">
        <f t="shared" si="1"/>
        <v>10</v>
      </c>
      <c r="I17" s="3">
        <f t="shared" si="2"/>
        <v>45</v>
      </c>
    </row>
    <row r="18" spans="1:9" s="3" customFormat="1" x14ac:dyDescent="0.15">
      <c r="A18" s="60" t="s">
        <v>343</v>
      </c>
      <c r="B18" s="60" t="s">
        <v>343</v>
      </c>
      <c r="C18" s="60" t="s">
        <v>343</v>
      </c>
      <c r="D18" s="60" t="s">
        <v>343</v>
      </c>
      <c r="E18" s="60" t="s">
        <v>343</v>
      </c>
      <c r="F18" s="203" t="s">
        <v>343</v>
      </c>
      <c r="G18" s="372">
        <f ca="1">G17+1</f>
        <v>43398</v>
      </c>
      <c r="H18" s="29">
        <f t="shared" si="1"/>
        <v>11</v>
      </c>
      <c r="I18" s="3">
        <f t="shared" si="2"/>
        <v>50</v>
      </c>
    </row>
    <row r="19" spans="1:9" s="3" customFormat="1" x14ac:dyDescent="0.15">
      <c r="A19" s="60" t="s">
        <v>90</v>
      </c>
      <c r="B19" s="60" t="s">
        <v>457</v>
      </c>
      <c r="C19" s="272" t="s">
        <v>459</v>
      </c>
      <c r="D19" s="60" t="s">
        <v>70</v>
      </c>
      <c r="E19" s="60" t="s">
        <v>71</v>
      </c>
      <c r="F19" s="203" t="s">
        <v>489</v>
      </c>
      <c r="G19" s="372">
        <f t="shared" ref="G19:G37" ca="1" si="3">G18+1</f>
        <v>43399</v>
      </c>
      <c r="H19" s="29">
        <f t="shared" si="1"/>
        <v>12</v>
      </c>
      <c r="I19" s="3">
        <f t="shared" si="2"/>
        <v>55</v>
      </c>
    </row>
    <row r="20" spans="1:9" s="3" customFormat="1" x14ac:dyDescent="0.15">
      <c r="A20" s="60" t="s">
        <v>343</v>
      </c>
      <c r="B20" s="60" t="s">
        <v>458</v>
      </c>
      <c r="C20" s="272" t="s">
        <v>460</v>
      </c>
      <c r="D20" s="60" t="s">
        <v>343</v>
      </c>
      <c r="E20" s="60">
        <v>1</v>
      </c>
      <c r="F20" s="203" t="s">
        <v>490</v>
      </c>
      <c r="G20" s="372">
        <f t="shared" ca="1" si="3"/>
        <v>43400</v>
      </c>
      <c r="H20" s="29">
        <f t="shared" si="1"/>
        <v>13</v>
      </c>
    </row>
    <row r="21" spans="1:9" s="3" customFormat="1" x14ac:dyDescent="0.15">
      <c r="A21" s="60" t="s">
        <v>343</v>
      </c>
      <c r="B21" s="60" t="s">
        <v>139</v>
      </c>
      <c r="C21" s="272" t="s">
        <v>103</v>
      </c>
      <c r="D21" s="60" t="s">
        <v>343</v>
      </c>
      <c r="E21" s="60">
        <v>2</v>
      </c>
      <c r="F21" s="203" t="s">
        <v>491</v>
      </c>
      <c r="G21" s="372">
        <f t="shared" ca="1" si="3"/>
        <v>43401</v>
      </c>
      <c r="H21" s="29">
        <f t="shared" si="1"/>
        <v>14</v>
      </c>
    </row>
    <row r="22" spans="1:9" s="3" customFormat="1" x14ac:dyDescent="0.15">
      <c r="A22" s="60" t="s">
        <v>343</v>
      </c>
      <c r="B22" s="60" t="s">
        <v>140</v>
      </c>
      <c r="C22" s="272" t="s">
        <v>164</v>
      </c>
      <c r="D22" s="60" t="s">
        <v>343</v>
      </c>
      <c r="E22" s="60">
        <v>3</v>
      </c>
      <c r="F22" s="203" t="s">
        <v>492</v>
      </c>
      <c r="G22" s="372">
        <f t="shared" ca="1" si="3"/>
        <v>43402</v>
      </c>
      <c r="H22" s="29">
        <f t="shared" si="1"/>
        <v>15</v>
      </c>
    </row>
    <row r="23" spans="1:9" s="3" customFormat="1" x14ac:dyDescent="0.15">
      <c r="A23" s="60" t="s">
        <v>343</v>
      </c>
      <c r="B23" s="60" t="s">
        <v>178</v>
      </c>
      <c r="C23" s="272" t="s">
        <v>24</v>
      </c>
      <c r="D23" s="60" t="s">
        <v>343</v>
      </c>
      <c r="E23" s="60">
        <v>4</v>
      </c>
      <c r="F23" s="203" t="s">
        <v>493</v>
      </c>
      <c r="G23" s="372">
        <f t="shared" ca="1" si="3"/>
        <v>43403</v>
      </c>
      <c r="H23" s="29">
        <f t="shared" si="1"/>
        <v>16</v>
      </c>
    </row>
    <row r="24" spans="1:9" s="3" customFormat="1" x14ac:dyDescent="0.15">
      <c r="A24" s="60" t="s">
        <v>343</v>
      </c>
      <c r="B24" s="60" t="s">
        <v>93</v>
      </c>
      <c r="C24" s="272" t="s">
        <v>165</v>
      </c>
      <c r="D24" s="60" t="s">
        <v>343</v>
      </c>
      <c r="E24" s="60">
        <v>5</v>
      </c>
      <c r="F24" s="203" t="s">
        <v>494</v>
      </c>
      <c r="G24" s="372">
        <f t="shared" ca="1" si="3"/>
        <v>43404</v>
      </c>
      <c r="H24" s="29">
        <f t="shared" si="1"/>
        <v>17</v>
      </c>
    </row>
    <row r="25" spans="1:9" s="3" customFormat="1" x14ac:dyDescent="0.15">
      <c r="A25" s="60" t="s">
        <v>343</v>
      </c>
      <c r="B25" s="60" t="s">
        <v>28</v>
      </c>
      <c r="C25" s="272" t="s">
        <v>141</v>
      </c>
      <c r="D25" s="60" t="s">
        <v>343</v>
      </c>
      <c r="E25" s="60">
        <v>6</v>
      </c>
      <c r="F25" s="203" t="s">
        <v>343</v>
      </c>
      <c r="G25" s="372">
        <f t="shared" ca="1" si="3"/>
        <v>43405</v>
      </c>
      <c r="H25" s="29">
        <f t="shared" si="1"/>
        <v>18</v>
      </c>
    </row>
    <row r="26" spans="1:9" s="3" customFormat="1" x14ac:dyDescent="0.15">
      <c r="A26" s="60" t="s">
        <v>343</v>
      </c>
      <c r="B26" s="60" t="s">
        <v>179</v>
      </c>
      <c r="C26" s="272" t="s">
        <v>142</v>
      </c>
      <c r="D26" s="60" t="s">
        <v>343</v>
      </c>
      <c r="E26" s="60">
        <v>7</v>
      </c>
      <c r="F26" s="203" t="s">
        <v>343</v>
      </c>
      <c r="G26" s="372">
        <f t="shared" ca="1" si="3"/>
        <v>43406</v>
      </c>
      <c r="H26" s="29">
        <f t="shared" si="1"/>
        <v>19</v>
      </c>
    </row>
    <row r="27" spans="1:9" s="3" customFormat="1" x14ac:dyDescent="0.15">
      <c r="A27" s="60" t="s">
        <v>343</v>
      </c>
      <c r="B27" s="60" t="s">
        <v>180</v>
      </c>
      <c r="C27" s="272" t="s">
        <v>143</v>
      </c>
      <c r="D27" s="60" t="s">
        <v>343</v>
      </c>
      <c r="E27" s="60">
        <v>8</v>
      </c>
      <c r="F27" s="203" t="s">
        <v>343</v>
      </c>
      <c r="G27" s="372">
        <f t="shared" ca="1" si="3"/>
        <v>43407</v>
      </c>
      <c r="H27" s="29">
        <f t="shared" si="1"/>
        <v>20</v>
      </c>
    </row>
    <row r="28" spans="1:9" s="3" customFormat="1" x14ac:dyDescent="0.15">
      <c r="A28" s="60" t="s">
        <v>343</v>
      </c>
      <c r="B28" s="60" t="s">
        <v>181</v>
      </c>
      <c r="C28" s="272" t="s">
        <v>144</v>
      </c>
      <c r="D28" s="60" t="s">
        <v>343</v>
      </c>
      <c r="E28" s="60">
        <v>9</v>
      </c>
      <c r="F28" s="203" t="s">
        <v>343</v>
      </c>
      <c r="G28" s="372">
        <f t="shared" ca="1" si="3"/>
        <v>43408</v>
      </c>
      <c r="H28" s="29">
        <f t="shared" si="1"/>
        <v>21</v>
      </c>
    </row>
    <row r="29" spans="1:9" s="3" customFormat="1" x14ac:dyDescent="0.15">
      <c r="A29" s="60" t="s">
        <v>343</v>
      </c>
      <c r="B29" s="60" t="s">
        <v>98</v>
      </c>
      <c r="C29" s="85" t="s">
        <v>99</v>
      </c>
      <c r="D29" s="60" t="s">
        <v>343</v>
      </c>
      <c r="E29" s="60">
        <v>10</v>
      </c>
      <c r="F29" s="203"/>
      <c r="G29" s="372">
        <f t="shared" ca="1" si="3"/>
        <v>43409</v>
      </c>
      <c r="H29" s="29">
        <f t="shared" si="1"/>
        <v>22</v>
      </c>
    </row>
    <row r="30" spans="1:9" s="3" customFormat="1" x14ac:dyDescent="0.15">
      <c r="A30" s="60" t="s">
        <v>52</v>
      </c>
      <c r="B30" s="60" t="s">
        <v>53</v>
      </c>
      <c r="C30" s="60" t="s">
        <v>343</v>
      </c>
      <c r="D30" s="60" t="s">
        <v>343</v>
      </c>
      <c r="E30" s="60" t="s">
        <v>135</v>
      </c>
      <c r="F30" s="203"/>
      <c r="G30" s="372">
        <f t="shared" ca="1" si="3"/>
        <v>43410</v>
      </c>
      <c r="H30" s="29">
        <f t="shared" si="1"/>
        <v>23</v>
      </c>
    </row>
    <row r="31" spans="1:9" s="19" customFormat="1" x14ac:dyDescent="0.15">
      <c r="A31" s="60" t="s">
        <v>343</v>
      </c>
      <c r="B31" s="29" t="s">
        <v>54</v>
      </c>
      <c r="C31" s="60" t="s">
        <v>343</v>
      </c>
      <c r="D31" s="60" t="s">
        <v>343</v>
      </c>
      <c r="E31" s="60" t="s">
        <v>335</v>
      </c>
      <c r="F31" s="207"/>
      <c r="G31" s="372">
        <f t="shared" ca="1" si="3"/>
        <v>43411</v>
      </c>
      <c r="H31" s="29"/>
      <c r="I31" s="3"/>
    </row>
    <row r="32" spans="1:9" s="3" customFormat="1" x14ac:dyDescent="0.15">
      <c r="A32" s="60" t="s">
        <v>55</v>
      </c>
      <c r="B32" s="60" t="s">
        <v>366</v>
      </c>
      <c r="C32" s="60" t="s">
        <v>343</v>
      </c>
      <c r="D32" s="60" t="s">
        <v>343</v>
      </c>
      <c r="E32" s="60" t="s">
        <v>72</v>
      </c>
      <c r="F32" s="207" t="s">
        <v>343</v>
      </c>
      <c r="G32" s="372">
        <f t="shared" ca="1" si="3"/>
        <v>43412</v>
      </c>
      <c r="H32" s="29"/>
    </row>
    <row r="33" spans="1:18" s="3" customFormat="1" x14ac:dyDescent="0.15">
      <c r="A33" s="60" t="s">
        <v>343</v>
      </c>
      <c r="B33" s="60" t="s">
        <v>56</v>
      </c>
      <c r="C33" s="60" t="s">
        <v>343</v>
      </c>
      <c r="D33" s="60" t="s">
        <v>343</v>
      </c>
      <c r="E33" s="60" t="s">
        <v>73</v>
      </c>
      <c r="F33" s="207" t="s">
        <v>343</v>
      </c>
      <c r="G33" s="372">
        <f t="shared" ca="1" si="3"/>
        <v>43413</v>
      </c>
      <c r="H33" s="29"/>
    </row>
    <row r="34" spans="1:18" s="3" customFormat="1" x14ac:dyDescent="0.15">
      <c r="A34" s="60" t="s">
        <v>343</v>
      </c>
      <c r="B34" s="60" t="s">
        <v>92</v>
      </c>
      <c r="C34" s="60" t="s">
        <v>343</v>
      </c>
      <c r="D34" s="60" t="s">
        <v>343</v>
      </c>
      <c r="E34" s="60" t="s">
        <v>336</v>
      </c>
      <c r="F34" s="207" t="s">
        <v>343</v>
      </c>
      <c r="G34" s="372">
        <f t="shared" ca="1" si="3"/>
        <v>43414</v>
      </c>
      <c r="H34" s="29"/>
    </row>
    <row r="35" spans="1:18" s="3" customFormat="1" x14ac:dyDescent="0.15">
      <c r="A35" s="60" t="s">
        <v>343</v>
      </c>
      <c r="B35" s="60" t="s">
        <v>58</v>
      </c>
      <c r="C35" s="60" t="s">
        <v>343</v>
      </c>
      <c r="D35" s="60" t="s">
        <v>343</v>
      </c>
      <c r="E35" s="60" t="s">
        <v>343</v>
      </c>
      <c r="F35" s="207" t="s">
        <v>343</v>
      </c>
      <c r="G35" s="372">
        <f t="shared" ca="1" si="3"/>
        <v>43415</v>
      </c>
      <c r="H35" s="29"/>
    </row>
    <row r="36" spans="1:18" s="3" customFormat="1" x14ac:dyDescent="0.15">
      <c r="A36" s="60" t="s">
        <v>343</v>
      </c>
      <c r="B36" s="60" t="s">
        <v>57</v>
      </c>
      <c r="C36" s="60" t="s">
        <v>343</v>
      </c>
      <c r="D36" s="60" t="s">
        <v>343</v>
      </c>
      <c r="E36" s="60" t="s">
        <v>343</v>
      </c>
      <c r="F36" s="207" t="s">
        <v>343</v>
      </c>
      <c r="G36" s="372">
        <f t="shared" ca="1" si="3"/>
        <v>43416</v>
      </c>
      <c r="H36" s="29"/>
    </row>
    <row r="37" spans="1:18" s="3" customFormat="1" x14ac:dyDescent="0.15">
      <c r="A37" s="60" t="s">
        <v>343</v>
      </c>
      <c r="B37" s="60" t="s">
        <v>343</v>
      </c>
      <c r="C37" s="60" t="s">
        <v>343</v>
      </c>
      <c r="D37" s="60" t="s">
        <v>343</v>
      </c>
      <c r="E37" s="60" t="s">
        <v>343</v>
      </c>
      <c r="F37" s="207" t="s">
        <v>343</v>
      </c>
      <c r="G37" s="372">
        <f t="shared" ca="1" si="3"/>
        <v>43417</v>
      </c>
      <c r="H37" s="29"/>
    </row>
    <row r="38" spans="1:18" s="3" customFormat="1" x14ac:dyDescent="0.15">
      <c r="A38" s="60" t="s">
        <v>59</v>
      </c>
      <c r="B38" s="60" t="s">
        <v>60</v>
      </c>
      <c r="C38" s="60" t="s">
        <v>61</v>
      </c>
      <c r="D38" s="60" t="s">
        <v>62</v>
      </c>
      <c r="E38" s="60" t="s">
        <v>63</v>
      </c>
      <c r="F38" s="207" t="s">
        <v>64</v>
      </c>
      <c r="G38" s="372"/>
      <c r="H38" s="29"/>
    </row>
    <row r="39" spans="1:18" s="3" customFormat="1" x14ac:dyDescent="0.15">
      <c r="A39" s="224" t="s">
        <v>371</v>
      </c>
      <c r="B39" s="225">
        <f t="shared" ref="B39:C41" si="4">C39-1</f>
        <v>-1.5</v>
      </c>
      <c r="C39" s="225">
        <f t="shared" si="4"/>
        <v>-0.5</v>
      </c>
      <c r="D39" s="225">
        <f>E39-1</f>
        <v>0.5</v>
      </c>
      <c r="E39" s="225">
        <f>F41</f>
        <v>1.5</v>
      </c>
      <c r="F39" s="226">
        <v>99999</v>
      </c>
      <c r="G39" s="372"/>
      <c r="H39" s="29"/>
    </row>
    <row r="40" spans="1:18" s="3" customFormat="1" x14ac:dyDescent="0.15">
      <c r="A40" s="224" t="s">
        <v>372</v>
      </c>
      <c r="B40" s="225">
        <f t="shared" si="4"/>
        <v>-2</v>
      </c>
      <c r="C40" s="225">
        <f t="shared" si="4"/>
        <v>-1</v>
      </c>
      <c r="D40" s="225">
        <f>E40-1</f>
        <v>0</v>
      </c>
      <c r="E40" s="225">
        <f>F40-1</f>
        <v>1</v>
      </c>
      <c r="F40" s="226">
        <v>2</v>
      </c>
      <c r="G40" s="372"/>
      <c r="H40" s="29"/>
      <c r="P40" s="60"/>
      <c r="Q40" s="60"/>
      <c r="R40" s="60"/>
    </row>
    <row r="41" spans="1:18" s="3" customFormat="1" x14ac:dyDescent="0.15">
      <c r="A41" s="224" t="s">
        <v>373</v>
      </c>
      <c r="B41" s="225">
        <v>0</v>
      </c>
      <c r="C41" s="225">
        <f t="shared" si="4"/>
        <v>-1.5</v>
      </c>
      <c r="D41" s="225">
        <f>E41-1</f>
        <v>-0.5</v>
      </c>
      <c r="E41" s="225">
        <f>F41-1</f>
        <v>0.5</v>
      </c>
      <c r="F41" s="226">
        <f>F40-0.5</f>
        <v>1.5</v>
      </c>
      <c r="G41" s="8"/>
      <c r="H41" s="29"/>
      <c r="P41" s="60"/>
      <c r="Q41" s="60"/>
      <c r="R41" s="60"/>
    </row>
    <row r="42" spans="1:18" s="3" customFormat="1" x14ac:dyDescent="0.15">
      <c r="A42" s="60" t="s">
        <v>343</v>
      </c>
      <c r="B42" s="60"/>
      <c r="C42" s="60"/>
      <c r="D42" s="60"/>
      <c r="E42" s="60"/>
      <c r="F42" s="207" t="s">
        <v>343</v>
      </c>
      <c r="G42" s="8"/>
      <c r="H42" s="29"/>
      <c r="P42" s="60"/>
      <c r="Q42" s="60"/>
      <c r="R42" s="60"/>
    </row>
    <row r="43" spans="1:18" x14ac:dyDescent="0.15">
      <c r="A43" s="60" t="s">
        <v>343</v>
      </c>
      <c r="B43" s="60" t="s">
        <v>343</v>
      </c>
      <c r="C43" s="60" t="s">
        <v>343</v>
      </c>
      <c r="D43" s="60" t="s">
        <v>343</v>
      </c>
      <c r="E43" s="60" t="s">
        <v>343</v>
      </c>
      <c r="F43" s="207" t="s">
        <v>343</v>
      </c>
      <c r="G43" s="42"/>
      <c r="H43" s="42"/>
      <c r="P43" s="60"/>
      <c r="Q43" s="60"/>
      <c r="R43" s="60"/>
    </row>
    <row r="44" spans="1:18" s="14" customFormat="1" ht="18" thickBot="1" x14ac:dyDescent="0.2">
      <c r="A44" s="208" t="s">
        <v>299</v>
      </c>
      <c r="B44" s="209" t="s">
        <v>343</v>
      </c>
      <c r="C44" s="210" t="s">
        <v>301</v>
      </c>
      <c r="D44" s="211" t="s">
        <v>343</v>
      </c>
      <c r="E44" s="211" t="s">
        <v>343</v>
      </c>
      <c r="F44" s="212" t="s">
        <v>343</v>
      </c>
      <c r="G44" s="24"/>
      <c r="H44" s="24"/>
      <c r="I44" s="24"/>
      <c r="J44" s="24"/>
      <c r="K44" s="24"/>
      <c r="P44" s="60"/>
      <c r="Q44" s="60"/>
      <c r="R44" s="60"/>
    </row>
    <row r="45" spans="1:18" x14ac:dyDescent="0.15">
      <c r="F45" s="207" t="s">
        <v>343</v>
      </c>
    </row>
    <row r="46" spans="1:18" x14ac:dyDescent="0.15">
      <c r="F46" s="207" t="s">
        <v>343</v>
      </c>
    </row>
    <row r="47" spans="1:18" x14ac:dyDescent="0.15">
      <c r="F47" s="207" t="s">
        <v>343</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K149"/>
  <sheetViews>
    <sheetView showGridLines="0" topLeftCell="D86" zoomScale="105" zoomScaleNormal="100" workbookViewId="0">
      <selection activeCell="F92" sqref="F92:H92"/>
    </sheetView>
  </sheetViews>
  <sheetFormatPr baseColWidth="10" defaultColWidth="11.5" defaultRowHeight="13" x14ac:dyDescent="0.15"/>
  <cols>
    <col min="1" max="1" width="22.83203125" customWidth="1"/>
    <col min="2" max="2" width="12.6640625" customWidth="1"/>
    <col min="3" max="3" width="12.5" customWidth="1"/>
    <col min="4" max="4" width="26.1640625" customWidth="1"/>
    <col min="5" max="5" width="20.33203125" customWidth="1"/>
    <col min="6" max="6" width="22.6640625" customWidth="1"/>
    <col min="7" max="7" width="22" customWidth="1"/>
    <col min="8" max="8" width="18.83203125" customWidth="1"/>
    <col min="9" max="9" width="1.6640625" customWidth="1"/>
    <col min="11" max="11" width="10.83203125" customWidth="1"/>
    <col min="12" max="14" width="4" customWidth="1"/>
  </cols>
  <sheetData>
    <row r="1" spans="1:10" ht="37" customHeight="1" thickBot="1" x14ac:dyDescent="0.2">
      <c r="A1" s="472" t="s">
        <v>421</v>
      </c>
      <c r="B1" s="472"/>
      <c r="C1" s="472"/>
    </row>
    <row r="2" spans="1:10" s="66" customFormat="1" ht="13" customHeight="1" thickTop="1" x14ac:dyDescent="0.15">
      <c r="A2" s="473" t="s">
        <v>513</v>
      </c>
      <c r="B2" s="473"/>
      <c r="C2" s="473"/>
      <c r="D2" s="473"/>
      <c r="E2" s="473"/>
      <c r="G2" s="483" t="s">
        <v>819</v>
      </c>
      <c r="H2" s="484"/>
    </row>
    <row r="3" spans="1:10" s="66" customFormat="1" ht="13" customHeight="1" x14ac:dyDescent="0.15">
      <c r="A3" s="394" t="s">
        <v>582</v>
      </c>
      <c r="B3" s="395"/>
      <c r="C3" s="395"/>
      <c r="D3" s="395"/>
      <c r="E3" s="395"/>
      <c r="G3" s="485"/>
      <c r="H3" s="486"/>
    </row>
    <row r="4" spans="1:10" s="66" customFormat="1" ht="23" customHeight="1" x14ac:dyDescent="0.15">
      <c r="A4" s="474" t="s">
        <v>536</v>
      </c>
      <c r="B4" s="474"/>
      <c r="C4" s="474"/>
      <c r="D4" s="474"/>
      <c r="E4" s="474"/>
      <c r="G4" s="485"/>
      <c r="H4" s="486"/>
    </row>
    <row r="5" spans="1:10" s="66" customFormat="1" ht="23" customHeight="1" thickBot="1" x14ac:dyDescent="0.2">
      <c r="A5" s="395" t="s">
        <v>512</v>
      </c>
      <c r="B5" s="395"/>
      <c r="C5" s="395"/>
      <c r="D5" s="395"/>
      <c r="E5" s="395"/>
      <c r="G5" s="487"/>
      <c r="H5" s="488"/>
    </row>
    <row r="6" spans="1:10" ht="22" customHeight="1" thickTop="1" x14ac:dyDescent="0.15">
      <c r="A6" s="182"/>
    </row>
    <row r="7" spans="1:10" ht="20" x14ac:dyDescent="0.2">
      <c r="A7" s="414" t="s">
        <v>423</v>
      </c>
      <c r="B7" s="414"/>
      <c r="C7" s="414"/>
      <c r="D7" s="414"/>
      <c r="E7" s="414"/>
      <c r="F7" s="414"/>
      <c r="G7" s="414"/>
    </row>
    <row r="8" spans="1:10" ht="20" customHeight="1" x14ac:dyDescent="0.15">
      <c r="A8" s="16" t="s">
        <v>456</v>
      </c>
      <c r="B8" s="477" t="s">
        <v>562</v>
      </c>
      <c r="C8" s="416"/>
      <c r="D8" s="416"/>
      <c r="E8" s="416"/>
      <c r="F8" s="416"/>
      <c r="G8" s="416"/>
      <c r="H8" s="416"/>
    </row>
    <row r="9" spans="1:10" ht="71" customHeight="1" x14ac:dyDescent="0.15">
      <c r="A9" s="16"/>
      <c r="B9" s="477" t="s">
        <v>583</v>
      </c>
      <c r="C9" s="416"/>
      <c r="D9" s="416"/>
      <c r="E9" s="416"/>
      <c r="F9" s="416"/>
      <c r="G9" s="416"/>
      <c r="H9" s="416"/>
    </row>
    <row r="10" spans="1:10" ht="21" customHeight="1" x14ac:dyDescent="0.15">
      <c r="A10" s="16"/>
      <c r="B10" s="477" t="s">
        <v>589</v>
      </c>
      <c r="C10" s="416"/>
      <c r="D10" s="416"/>
      <c r="E10" s="416"/>
      <c r="F10" s="416"/>
      <c r="G10" s="416"/>
      <c r="H10" s="416"/>
    </row>
    <row r="11" spans="1:10" ht="24" customHeight="1" x14ac:dyDescent="0.15">
      <c r="A11" s="16" t="s">
        <v>515</v>
      </c>
      <c r="B11" s="479" t="s">
        <v>516</v>
      </c>
      <c r="C11" s="479"/>
      <c r="D11" s="269"/>
      <c r="E11" s="269"/>
      <c r="F11" s="269"/>
      <c r="G11" s="269"/>
      <c r="H11" s="269"/>
      <c r="J11" s="42"/>
    </row>
    <row r="12" spans="1:10" ht="17" customHeight="1" x14ac:dyDescent="0.15">
      <c r="A12" s="274"/>
      <c r="B12" s="49"/>
      <c r="C12" s="236" t="s">
        <v>424</v>
      </c>
      <c r="D12" s="411" t="s">
        <v>528</v>
      </c>
      <c r="E12" s="411"/>
      <c r="F12" s="411"/>
      <c r="G12" s="411"/>
      <c r="H12" s="411"/>
      <c r="J12" s="42"/>
    </row>
    <row r="13" spans="1:10" ht="18" customHeight="1" x14ac:dyDescent="0.15">
      <c r="A13" s="274"/>
      <c r="B13" s="480" t="s">
        <v>510</v>
      </c>
      <c r="C13" s="481"/>
      <c r="D13" s="482" t="s">
        <v>425</v>
      </c>
      <c r="E13" s="482"/>
      <c r="F13" s="482"/>
      <c r="G13" s="482"/>
      <c r="H13" s="482"/>
      <c r="J13" s="42"/>
    </row>
    <row r="14" spans="1:10" ht="14" customHeight="1" x14ac:dyDescent="0.15">
      <c r="A14" s="307"/>
      <c r="B14" s="322"/>
      <c r="C14" s="324" t="s">
        <v>517</v>
      </c>
      <c r="D14" s="476" t="s">
        <v>563</v>
      </c>
      <c r="E14" s="422"/>
      <c r="F14" s="422"/>
      <c r="G14" s="422"/>
      <c r="H14" s="422"/>
      <c r="J14" s="42"/>
    </row>
    <row r="15" spans="1:10" ht="17" customHeight="1" x14ac:dyDescent="0.15">
      <c r="A15" s="275"/>
      <c r="B15" s="93"/>
      <c r="C15" s="236"/>
      <c r="D15" s="478" t="s">
        <v>564</v>
      </c>
      <c r="E15" s="416"/>
      <c r="F15" s="416"/>
      <c r="G15" s="416"/>
      <c r="H15" s="416"/>
      <c r="J15" s="42"/>
    </row>
    <row r="16" spans="1:10" ht="211" customHeight="1" x14ac:dyDescent="0.15">
      <c r="A16" s="275"/>
      <c r="B16" s="93"/>
      <c r="C16" s="236"/>
      <c r="D16" s="312" t="s">
        <v>566</v>
      </c>
      <c r="E16" s="458"/>
      <c r="F16" s="459"/>
      <c r="G16" s="459"/>
      <c r="H16" s="459"/>
      <c r="J16" s="42"/>
    </row>
    <row r="17" spans="1:10" ht="34" customHeight="1" x14ac:dyDescent="0.15">
      <c r="A17" s="275"/>
      <c r="B17" s="93"/>
      <c r="C17" s="236"/>
      <c r="D17" s="286" t="s">
        <v>426</v>
      </c>
      <c r="E17" s="460" t="s">
        <v>567</v>
      </c>
      <c r="F17" s="461"/>
      <c r="G17" s="461"/>
      <c r="H17" s="461"/>
      <c r="I17" s="42"/>
      <c r="J17" s="42"/>
    </row>
    <row r="18" spans="1:10" s="379" customFormat="1" ht="32" customHeight="1" x14ac:dyDescent="0.2">
      <c r="A18" s="275"/>
      <c r="B18" s="376"/>
      <c r="C18" s="236"/>
      <c r="D18" s="286"/>
      <c r="E18" s="385" t="s">
        <v>808</v>
      </c>
      <c r="F18" s="433" t="s">
        <v>809</v>
      </c>
      <c r="G18" s="433"/>
      <c r="H18" s="433"/>
      <c r="I18" s="388"/>
      <c r="J18" s="400"/>
    </row>
    <row r="19" spans="1:10" s="379" customFormat="1" ht="15" customHeight="1" x14ac:dyDescent="0.2">
      <c r="A19" s="275"/>
      <c r="B19" s="376"/>
      <c r="C19" s="236"/>
      <c r="D19" s="286"/>
      <c r="E19" s="386" t="s">
        <v>810</v>
      </c>
      <c r="F19" s="433" t="s">
        <v>815</v>
      </c>
      <c r="G19" s="433"/>
      <c r="H19" s="433"/>
      <c r="I19" s="388"/>
      <c r="J19" s="400"/>
    </row>
    <row r="20" spans="1:10" s="379" customFormat="1" ht="15" customHeight="1" x14ac:dyDescent="0.2">
      <c r="A20" s="275"/>
      <c r="B20" s="376"/>
      <c r="C20" s="236"/>
      <c r="D20" s="286"/>
      <c r="E20" s="386"/>
      <c r="F20" s="467" t="s">
        <v>811</v>
      </c>
      <c r="G20" s="467"/>
      <c r="H20" s="467"/>
      <c r="I20" s="388"/>
      <c r="J20" s="400"/>
    </row>
    <row r="21" spans="1:10" s="379" customFormat="1" ht="15" customHeight="1" x14ac:dyDescent="0.2">
      <c r="A21" s="275"/>
      <c r="B21" s="376"/>
      <c r="C21" s="236"/>
      <c r="D21" s="286"/>
      <c r="E21" s="386"/>
      <c r="F21" s="468" t="s">
        <v>816</v>
      </c>
      <c r="G21" s="433"/>
      <c r="H21" s="433"/>
      <c r="I21" s="388"/>
      <c r="J21" s="400"/>
    </row>
    <row r="22" spans="1:10" s="379" customFormat="1" ht="32" customHeight="1" x14ac:dyDescent="0.2">
      <c r="A22" s="275"/>
      <c r="B22" s="376"/>
      <c r="C22" s="236"/>
      <c r="D22" s="286"/>
      <c r="E22" s="385" t="s">
        <v>808</v>
      </c>
      <c r="F22" s="433" t="s">
        <v>814</v>
      </c>
      <c r="G22" s="433"/>
      <c r="H22" s="433"/>
      <c r="I22" s="388"/>
      <c r="J22" s="400"/>
    </row>
    <row r="23" spans="1:10" s="379" customFormat="1" ht="15" customHeight="1" x14ac:dyDescent="0.2">
      <c r="A23" s="275"/>
      <c r="B23" s="376"/>
      <c r="C23" s="236"/>
      <c r="D23" s="286"/>
      <c r="E23" s="386" t="s">
        <v>810</v>
      </c>
      <c r="F23" s="433" t="s">
        <v>817</v>
      </c>
      <c r="G23" s="433"/>
      <c r="H23" s="433"/>
      <c r="I23" s="388"/>
      <c r="J23" s="400"/>
    </row>
    <row r="24" spans="1:10" s="379" customFormat="1" ht="15" customHeight="1" x14ac:dyDescent="0.2">
      <c r="A24" s="275"/>
      <c r="B24" s="376"/>
      <c r="C24" s="236"/>
      <c r="D24" s="286"/>
      <c r="E24" s="386"/>
      <c r="F24" s="467" t="s">
        <v>811</v>
      </c>
      <c r="G24" s="467"/>
      <c r="H24" s="467"/>
      <c r="I24" s="388"/>
      <c r="J24" s="400"/>
    </row>
    <row r="25" spans="1:10" s="379" customFormat="1" ht="15" customHeight="1" x14ac:dyDescent="0.2">
      <c r="A25" s="275"/>
      <c r="B25" s="376"/>
      <c r="C25" s="236"/>
      <c r="D25" s="286"/>
      <c r="E25" s="387"/>
      <c r="F25" s="469" t="s">
        <v>818</v>
      </c>
      <c r="G25" s="470"/>
      <c r="H25" s="470"/>
      <c r="I25" s="388"/>
      <c r="J25" s="400"/>
    </row>
    <row r="26" spans="1:10" ht="32" customHeight="1" x14ac:dyDescent="0.15">
      <c r="A26" s="274"/>
      <c r="B26" s="93"/>
      <c r="C26" s="236"/>
      <c r="D26" s="286" t="s">
        <v>514</v>
      </c>
      <c r="E26" s="475" t="s">
        <v>584</v>
      </c>
      <c r="F26" s="447"/>
      <c r="G26" s="447"/>
      <c r="H26" s="447"/>
      <c r="J26" s="42"/>
    </row>
    <row r="27" spans="1:10" ht="13" customHeight="1" x14ac:dyDescent="0.15">
      <c r="A27" s="274"/>
      <c r="B27" s="93"/>
      <c r="C27" s="236"/>
      <c r="D27" s="271"/>
      <c r="E27" s="290" t="s">
        <v>518</v>
      </c>
      <c r="F27" s="465" t="s">
        <v>519</v>
      </c>
      <c r="G27" s="465"/>
      <c r="H27" s="465"/>
      <c r="J27" s="42"/>
    </row>
    <row r="28" spans="1:10" x14ac:dyDescent="0.15">
      <c r="A28" s="275"/>
      <c r="B28" s="238"/>
      <c r="C28" s="236"/>
      <c r="D28" s="291"/>
      <c r="E28" s="327" t="s">
        <v>590</v>
      </c>
      <c r="F28" s="328" t="s">
        <v>591</v>
      </c>
      <c r="G28" s="292"/>
      <c r="H28" s="292"/>
      <c r="J28" s="42"/>
    </row>
    <row r="29" spans="1:10" ht="20" customHeight="1" x14ac:dyDescent="0.15">
      <c r="A29" s="274"/>
      <c r="B29" s="93"/>
      <c r="C29" s="236"/>
      <c r="D29" s="286"/>
      <c r="E29" s="466" t="s">
        <v>520</v>
      </c>
      <c r="F29" s="413"/>
      <c r="G29" s="413"/>
      <c r="H29" s="413"/>
      <c r="J29" s="42"/>
    </row>
    <row r="30" spans="1:10" ht="14" customHeight="1" x14ac:dyDescent="0.2">
      <c r="A30" s="275"/>
      <c r="B30" s="238"/>
      <c r="C30" s="236"/>
      <c r="D30" s="286" t="s">
        <v>521</v>
      </c>
      <c r="E30" s="332" t="s">
        <v>522</v>
      </c>
      <c r="F30" s="427" t="s">
        <v>834</v>
      </c>
      <c r="G30" s="427"/>
      <c r="H30" s="427"/>
      <c r="J30" s="400"/>
    </row>
    <row r="31" spans="1:10" ht="31" customHeight="1" x14ac:dyDescent="0.2">
      <c r="A31" s="275"/>
      <c r="B31" s="238"/>
      <c r="C31" s="236"/>
      <c r="D31" s="286"/>
      <c r="E31" s="332" t="s">
        <v>523</v>
      </c>
      <c r="F31" s="462" t="s">
        <v>565</v>
      </c>
      <c r="G31" s="427"/>
      <c r="H31" s="427"/>
      <c r="J31" s="400"/>
    </row>
    <row r="32" spans="1:10" ht="25" customHeight="1" x14ac:dyDescent="0.2">
      <c r="A32" s="275"/>
      <c r="B32" s="238"/>
      <c r="C32" s="236"/>
      <c r="D32" s="286"/>
      <c r="E32" s="389" t="s">
        <v>524</v>
      </c>
      <c r="F32" s="463" t="s">
        <v>525</v>
      </c>
      <c r="G32" s="463"/>
      <c r="H32" s="463"/>
      <c r="J32" s="400"/>
    </row>
    <row r="33" spans="1:10" s="379" customFormat="1" ht="17" customHeight="1" x14ac:dyDescent="0.2">
      <c r="A33" s="275"/>
      <c r="B33" s="238"/>
      <c r="C33" s="236"/>
      <c r="D33" s="286"/>
      <c r="E33" s="332" t="s">
        <v>522</v>
      </c>
      <c r="F33" s="427" t="s">
        <v>835</v>
      </c>
      <c r="G33" s="427"/>
      <c r="H33" s="427"/>
      <c r="I33" s="388"/>
      <c r="J33" s="400"/>
    </row>
    <row r="34" spans="1:10" s="379" customFormat="1" ht="36" customHeight="1" x14ac:dyDescent="0.2">
      <c r="A34" s="275"/>
      <c r="B34" s="238"/>
      <c r="C34" s="236"/>
      <c r="D34" s="286"/>
      <c r="E34" s="332" t="s">
        <v>523</v>
      </c>
      <c r="F34" s="427" t="s">
        <v>585</v>
      </c>
      <c r="G34" s="427"/>
      <c r="H34" s="427"/>
      <c r="I34" s="388"/>
      <c r="J34" s="400"/>
    </row>
    <row r="35" spans="1:10" s="379" customFormat="1" ht="25" customHeight="1" x14ac:dyDescent="0.2">
      <c r="A35" s="275"/>
      <c r="B35" s="238"/>
      <c r="C35" s="236"/>
      <c r="D35" s="286"/>
      <c r="E35" s="334" t="s">
        <v>524</v>
      </c>
      <c r="F35" s="428" t="s">
        <v>525</v>
      </c>
      <c r="G35" s="428"/>
      <c r="H35" s="428"/>
      <c r="I35" s="388"/>
      <c r="J35" s="400"/>
    </row>
    <row r="36" spans="1:10" ht="15" customHeight="1" x14ac:dyDescent="0.15">
      <c r="A36" s="274"/>
      <c r="B36" s="93"/>
      <c r="C36" s="236"/>
      <c r="D36" s="237" t="s">
        <v>427</v>
      </c>
      <c r="E36" s="464" t="s">
        <v>508</v>
      </c>
      <c r="F36" s="424"/>
      <c r="G36" s="424"/>
      <c r="H36" s="424"/>
      <c r="J36" s="42"/>
    </row>
    <row r="37" spans="1:10" ht="14" customHeight="1" x14ac:dyDescent="0.2">
      <c r="A37" s="275"/>
      <c r="B37" s="270"/>
      <c r="C37" s="236"/>
      <c r="D37" s="271" t="s">
        <v>526</v>
      </c>
      <c r="E37" s="457" t="s">
        <v>568</v>
      </c>
      <c r="F37" s="439"/>
      <c r="G37" s="439"/>
      <c r="H37" s="439"/>
      <c r="J37" s="400"/>
    </row>
    <row r="38" spans="1:10" ht="14" customHeight="1" x14ac:dyDescent="0.2">
      <c r="A38" s="275"/>
      <c r="B38" s="238"/>
      <c r="C38" s="236"/>
      <c r="D38" s="271"/>
      <c r="E38" s="287" t="s">
        <v>509</v>
      </c>
      <c r="F38" s="429" t="s">
        <v>761</v>
      </c>
      <c r="G38" s="430"/>
      <c r="H38" s="430"/>
      <c r="J38" s="400"/>
    </row>
    <row r="39" spans="1:10" ht="16" customHeight="1" x14ac:dyDescent="0.2">
      <c r="A39" s="275"/>
      <c r="B39" s="238"/>
      <c r="C39" s="236"/>
      <c r="D39" s="271"/>
      <c r="E39" s="293" t="s">
        <v>527</v>
      </c>
      <c r="F39" s="432" t="s">
        <v>762</v>
      </c>
      <c r="G39" s="432"/>
      <c r="H39" s="432"/>
      <c r="J39" s="400"/>
    </row>
    <row r="40" spans="1:10" ht="14" customHeight="1" x14ac:dyDescent="0.2">
      <c r="A40" s="275"/>
      <c r="B40" s="238"/>
      <c r="C40" s="236"/>
      <c r="D40" s="271"/>
      <c r="E40" s="449" t="s">
        <v>569</v>
      </c>
      <c r="F40" s="450"/>
      <c r="G40" s="450"/>
      <c r="H40" s="450"/>
      <c r="J40" s="400"/>
    </row>
    <row r="41" spans="1:10" ht="14" customHeight="1" x14ac:dyDescent="0.2">
      <c r="A41" s="275"/>
      <c r="B41" s="238"/>
      <c r="C41" s="236"/>
      <c r="D41" s="271"/>
      <c r="E41" s="287" t="s">
        <v>509</v>
      </c>
      <c r="F41" s="429" t="s">
        <v>592</v>
      </c>
      <c r="G41" s="430"/>
      <c r="H41" s="430"/>
      <c r="J41" s="400"/>
    </row>
    <row r="42" spans="1:10" ht="14" customHeight="1" x14ac:dyDescent="0.2">
      <c r="A42" s="275"/>
      <c r="B42" s="238"/>
      <c r="C42" s="236"/>
      <c r="D42" s="271"/>
      <c r="E42" s="293" t="s">
        <v>527</v>
      </c>
      <c r="F42" s="431" t="s">
        <v>570</v>
      </c>
      <c r="G42" s="432"/>
      <c r="H42" s="432"/>
      <c r="J42" s="400"/>
    </row>
    <row r="43" spans="1:10" ht="16" customHeight="1" x14ac:dyDescent="0.2">
      <c r="A43" s="275"/>
      <c r="B43" s="238"/>
      <c r="C43" s="236"/>
      <c r="D43" s="271"/>
      <c r="E43" s="287" t="s">
        <v>509</v>
      </c>
      <c r="F43" s="452" t="s">
        <v>571</v>
      </c>
      <c r="G43" s="430"/>
      <c r="H43" s="430"/>
      <c r="J43" s="400"/>
    </row>
    <row r="44" spans="1:10" ht="16" customHeight="1" x14ac:dyDescent="0.2">
      <c r="A44" s="275"/>
      <c r="B44" s="238"/>
      <c r="C44" s="236"/>
      <c r="D44" s="271"/>
      <c r="E44" s="293" t="s">
        <v>527</v>
      </c>
      <c r="F44" s="431" t="s">
        <v>570</v>
      </c>
      <c r="G44" s="432"/>
      <c r="H44" s="432"/>
      <c r="J44" s="400"/>
    </row>
    <row r="45" spans="1:10" s="379" customFormat="1" ht="16" customHeight="1" x14ac:dyDescent="0.2">
      <c r="A45" s="275"/>
      <c r="B45" s="238"/>
      <c r="C45" s="236"/>
      <c r="D45" s="271"/>
      <c r="E45" s="287" t="s">
        <v>509</v>
      </c>
      <c r="F45" s="429" t="s">
        <v>572</v>
      </c>
      <c r="G45" s="430"/>
      <c r="H45" s="430"/>
      <c r="J45" s="400"/>
    </row>
    <row r="46" spans="1:10" s="379" customFormat="1" ht="16" customHeight="1" x14ac:dyDescent="0.2">
      <c r="A46" s="275"/>
      <c r="B46" s="238"/>
      <c r="C46" s="236"/>
      <c r="D46" s="271"/>
      <c r="E46" s="293" t="s">
        <v>527</v>
      </c>
      <c r="F46" s="431" t="s">
        <v>570</v>
      </c>
      <c r="G46" s="432"/>
      <c r="H46" s="432"/>
      <c r="J46" s="400"/>
    </row>
    <row r="47" spans="1:10" s="379" customFormat="1" ht="16" customHeight="1" x14ac:dyDescent="0.2">
      <c r="A47" s="275"/>
      <c r="B47" s="238"/>
      <c r="C47" s="236"/>
      <c r="D47" s="271"/>
      <c r="E47" s="287" t="s">
        <v>509</v>
      </c>
      <c r="F47" s="429" t="s">
        <v>836</v>
      </c>
      <c r="G47" s="430"/>
      <c r="H47" s="430"/>
      <c r="I47" s="388"/>
      <c r="J47" s="400"/>
    </row>
    <row r="48" spans="1:10" s="379" customFormat="1" ht="16" customHeight="1" x14ac:dyDescent="0.2">
      <c r="A48" s="275"/>
      <c r="B48" s="238"/>
      <c r="C48" s="236"/>
      <c r="D48" s="271"/>
      <c r="E48" s="293" t="s">
        <v>527</v>
      </c>
      <c r="F48" s="431" t="s">
        <v>570</v>
      </c>
      <c r="G48" s="432"/>
      <c r="H48" s="432"/>
      <c r="I48" s="388"/>
      <c r="J48" s="400"/>
    </row>
    <row r="49" spans="1:10" ht="15" customHeight="1" x14ac:dyDescent="0.2">
      <c r="A49" s="275"/>
      <c r="B49" s="238"/>
      <c r="C49" s="236"/>
      <c r="D49" s="271"/>
      <c r="E49" s="287" t="s">
        <v>509</v>
      </c>
      <c r="F49" s="429" t="s">
        <v>837</v>
      </c>
      <c r="G49" s="430"/>
      <c r="H49" s="430"/>
      <c r="I49" s="388"/>
      <c r="J49" s="400"/>
    </row>
    <row r="50" spans="1:10" ht="18" customHeight="1" x14ac:dyDescent="0.2">
      <c r="A50" s="275"/>
      <c r="B50" s="238"/>
      <c r="C50" s="236"/>
      <c r="D50" s="271"/>
      <c r="E50" s="293" t="s">
        <v>527</v>
      </c>
      <c r="F50" s="451" t="s">
        <v>570</v>
      </c>
      <c r="G50" s="432"/>
      <c r="H50" s="432"/>
      <c r="I50" s="388"/>
      <c r="J50" s="400"/>
    </row>
    <row r="51" spans="1:10" ht="67" customHeight="1" x14ac:dyDescent="0.15">
      <c r="A51" s="274"/>
      <c r="B51" s="93"/>
      <c r="C51" s="236"/>
      <c r="D51" s="237" t="s">
        <v>533</v>
      </c>
      <c r="E51" s="423" t="s">
        <v>593</v>
      </c>
      <c r="F51" s="424"/>
      <c r="G51" s="424"/>
      <c r="H51" s="424"/>
      <c r="J51" s="42"/>
    </row>
    <row r="52" spans="1:10" ht="18" customHeight="1" x14ac:dyDescent="0.15">
      <c r="A52" s="274"/>
      <c r="B52" s="480" t="s">
        <v>529</v>
      </c>
      <c r="C52" s="481"/>
      <c r="D52" s="482" t="s">
        <v>530</v>
      </c>
      <c r="E52" s="482"/>
      <c r="F52" s="482"/>
      <c r="G52" s="482"/>
      <c r="H52" s="482"/>
      <c r="J52" s="42"/>
    </row>
    <row r="53" spans="1:10" ht="14" customHeight="1" x14ac:dyDescent="0.15">
      <c r="A53" s="307"/>
      <c r="B53" s="323"/>
      <c r="C53" s="352" t="s">
        <v>812</v>
      </c>
      <c r="D53" s="422"/>
      <c r="E53" s="422"/>
      <c r="F53" s="422"/>
      <c r="G53" s="422"/>
      <c r="H53" s="422"/>
      <c r="J53" s="42"/>
    </row>
    <row r="54" spans="1:10" ht="17" customHeight="1" x14ac:dyDescent="0.15">
      <c r="A54" s="275"/>
      <c r="B54" s="93"/>
      <c r="C54" s="236"/>
      <c r="D54" s="433" t="s">
        <v>763</v>
      </c>
      <c r="E54" s="416"/>
      <c r="F54" s="416"/>
      <c r="G54" s="416"/>
      <c r="H54" s="416"/>
      <c r="J54" s="42"/>
    </row>
    <row r="55" spans="1:10" ht="28" customHeight="1" x14ac:dyDescent="0.15">
      <c r="A55" s="275"/>
      <c r="B55" s="238"/>
      <c r="C55" s="236"/>
      <c r="D55" s="294" t="s">
        <v>531</v>
      </c>
      <c r="E55" s="330" t="s">
        <v>594</v>
      </c>
      <c r="F55" s="442" t="s">
        <v>600</v>
      </c>
      <c r="G55" s="456"/>
      <c r="H55" s="456"/>
      <c r="J55" s="42"/>
    </row>
    <row r="56" spans="1:10" ht="28" customHeight="1" x14ac:dyDescent="0.15">
      <c r="A56" s="275"/>
      <c r="B56" s="238"/>
      <c r="C56" s="236"/>
      <c r="D56" s="294"/>
      <c r="E56" s="329" t="s">
        <v>595</v>
      </c>
      <c r="F56" s="420" t="s">
        <v>602</v>
      </c>
      <c r="G56" s="421"/>
      <c r="H56" s="421"/>
      <c r="J56" s="42"/>
    </row>
    <row r="57" spans="1:10" ht="28" customHeight="1" x14ac:dyDescent="0.15">
      <c r="A57" s="275"/>
      <c r="B57" s="238"/>
      <c r="C57" s="236"/>
      <c r="D57" s="294"/>
      <c r="E57" s="329" t="s">
        <v>596</v>
      </c>
      <c r="F57" s="420" t="s">
        <v>601</v>
      </c>
      <c r="G57" s="421"/>
      <c r="H57" s="421"/>
      <c r="J57" s="42"/>
    </row>
    <row r="58" spans="1:10" ht="28" customHeight="1" x14ac:dyDescent="0.15">
      <c r="A58" s="275"/>
      <c r="B58" s="238"/>
      <c r="C58" s="236"/>
      <c r="D58" s="294"/>
      <c r="E58" s="329" t="s">
        <v>597</v>
      </c>
      <c r="F58" s="420" t="s">
        <v>790</v>
      </c>
      <c r="G58" s="421"/>
      <c r="H58" s="421"/>
      <c r="J58" s="42"/>
    </row>
    <row r="59" spans="1:10" ht="28" customHeight="1" x14ac:dyDescent="0.15">
      <c r="A59" s="275"/>
      <c r="B59" s="238"/>
      <c r="C59" s="236"/>
      <c r="D59" s="294"/>
      <c r="E59" s="329" t="s">
        <v>598</v>
      </c>
      <c r="F59" s="420" t="s">
        <v>791</v>
      </c>
      <c r="G59" s="421"/>
      <c r="H59" s="421"/>
      <c r="J59" s="42"/>
    </row>
    <row r="60" spans="1:10" ht="28" customHeight="1" x14ac:dyDescent="0.15">
      <c r="A60" s="275"/>
      <c r="B60" s="238"/>
      <c r="C60" s="236"/>
      <c r="D60" s="294"/>
      <c r="E60" s="329" t="s">
        <v>599</v>
      </c>
      <c r="F60" s="420" t="s">
        <v>792</v>
      </c>
      <c r="G60" s="421"/>
      <c r="H60" s="421"/>
      <c r="J60" s="42"/>
    </row>
    <row r="61" spans="1:10" ht="22" customHeight="1" x14ac:dyDescent="0.15">
      <c r="A61" s="275"/>
      <c r="B61" s="238"/>
      <c r="C61" s="236"/>
      <c r="E61" s="444" t="s">
        <v>532</v>
      </c>
      <c r="F61" s="445"/>
      <c r="G61" s="445"/>
      <c r="H61" s="445"/>
      <c r="J61" s="42"/>
    </row>
    <row r="62" spans="1:10" ht="14" customHeight="1" x14ac:dyDescent="0.15">
      <c r="A62" s="275"/>
      <c r="D62" s="237" t="s">
        <v>514</v>
      </c>
      <c r="E62" s="455" t="s">
        <v>573</v>
      </c>
      <c r="F62" s="447"/>
      <c r="G62" s="447"/>
      <c r="H62" s="447"/>
      <c r="J62" s="42"/>
    </row>
    <row r="63" spans="1:10" ht="77" customHeight="1" x14ac:dyDescent="0.15">
      <c r="A63" s="275"/>
      <c r="D63" s="237"/>
      <c r="E63" s="425" t="s">
        <v>820</v>
      </c>
      <c r="F63" s="426"/>
      <c r="G63" s="426"/>
      <c r="H63" s="426"/>
      <c r="J63" s="42"/>
    </row>
    <row r="64" spans="1:10" ht="17" customHeight="1" x14ac:dyDescent="0.15">
      <c r="A64" s="275"/>
      <c r="D64" s="237"/>
      <c r="E64" s="448" t="s">
        <v>604</v>
      </c>
      <c r="F64" s="426"/>
      <c r="G64" s="426"/>
      <c r="H64" s="426"/>
      <c r="J64" s="42"/>
    </row>
    <row r="65" spans="1:10" ht="14" customHeight="1" x14ac:dyDescent="0.2">
      <c r="A65" s="275"/>
      <c r="B65" s="238"/>
      <c r="C65" s="236"/>
      <c r="D65" s="286" t="s">
        <v>521</v>
      </c>
      <c r="E65" s="331" t="s">
        <v>522</v>
      </c>
      <c r="F65" s="441" t="s">
        <v>534</v>
      </c>
      <c r="G65" s="441"/>
      <c r="H65" s="441"/>
      <c r="J65" s="400"/>
    </row>
    <row r="66" spans="1:10" ht="31" customHeight="1" x14ac:dyDescent="0.2">
      <c r="A66" s="275"/>
      <c r="B66" s="238"/>
      <c r="C66" s="236"/>
      <c r="D66" s="286"/>
      <c r="E66" s="332" t="s">
        <v>523</v>
      </c>
      <c r="F66" s="427" t="s">
        <v>585</v>
      </c>
      <c r="G66" s="427"/>
      <c r="H66" s="427"/>
      <c r="J66" s="400"/>
    </row>
    <row r="67" spans="1:10" ht="22" customHeight="1" x14ac:dyDescent="0.2">
      <c r="A67" s="275"/>
      <c r="B67" s="238"/>
      <c r="C67" s="236"/>
      <c r="D67" s="286"/>
      <c r="E67" s="333" t="s">
        <v>524</v>
      </c>
      <c r="F67" s="420" t="s">
        <v>525</v>
      </c>
      <c r="G67" s="421"/>
      <c r="H67" s="421"/>
      <c r="J67" s="400"/>
    </row>
    <row r="68" spans="1:10" ht="17" customHeight="1" x14ac:dyDescent="0.2">
      <c r="A68" s="275"/>
      <c r="B68" s="238"/>
      <c r="C68" s="236"/>
      <c r="D68" s="286"/>
      <c r="E68" s="332" t="s">
        <v>522</v>
      </c>
      <c r="F68" s="427" t="s">
        <v>605</v>
      </c>
      <c r="G68" s="427"/>
      <c r="H68" s="427"/>
      <c r="J68" s="400"/>
    </row>
    <row r="69" spans="1:10" ht="36" customHeight="1" x14ac:dyDescent="0.2">
      <c r="A69" s="275"/>
      <c r="B69" s="238"/>
      <c r="C69" s="236"/>
      <c r="D69" s="286"/>
      <c r="E69" s="332" t="s">
        <v>523</v>
      </c>
      <c r="F69" s="427" t="s">
        <v>585</v>
      </c>
      <c r="G69" s="427"/>
      <c r="H69" s="427"/>
      <c r="J69" s="400"/>
    </row>
    <row r="70" spans="1:10" ht="25" customHeight="1" x14ac:dyDescent="0.2">
      <c r="A70" s="275"/>
      <c r="B70" s="238"/>
      <c r="C70" s="236"/>
      <c r="D70" s="286"/>
      <c r="E70" s="334" t="s">
        <v>524</v>
      </c>
      <c r="F70" s="428" t="s">
        <v>525</v>
      </c>
      <c r="G70" s="428"/>
      <c r="H70" s="428"/>
      <c r="J70" s="400"/>
    </row>
    <row r="71" spans="1:10" ht="14" customHeight="1" x14ac:dyDescent="0.2">
      <c r="A71" s="275"/>
      <c r="B71" s="270"/>
      <c r="C71" s="236"/>
      <c r="D71" s="271" t="s">
        <v>535</v>
      </c>
      <c r="E71" s="438" t="s">
        <v>789</v>
      </c>
      <c r="F71" s="439"/>
      <c r="G71" s="439"/>
      <c r="H71" s="439"/>
      <c r="I71" s="401"/>
      <c r="J71" s="400"/>
    </row>
    <row r="72" spans="1:10" ht="17" customHeight="1" x14ac:dyDescent="0.2">
      <c r="A72" s="275"/>
      <c r="B72" s="238"/>
      <c r="C72" s="236"/>
      <c r="D72" s="271"/>
      <c r="E72" s="287" t="s">
        <v>509</v>
      </c>
      <c r="F72" s="429" t="s">
        <v>606</v>
      </c>
      <c r="G72" s="430"/>
      <c r="H72" s="430"/>
      <c r="I72" s="401"/>
      <c r="J72" s="400"/>
    </row>
    <row r="73" spans="1:10" ht="87" customHeight="1" x14ac:dyDescent="0.2">
      <c r="A73" s="275"/>
      <c r="B73" s="238"/>
      <c r="C73" s="236"/>
      <c r="D73" s="271"/>
      <c r="E73" s="293" t="s">
        <v>537</v>
      </c>
      <c r="F73" s="420" t="s">
        <v>607</v>
      </c>
      <c r="G73" s="421"/>
      <c r="H73" s="421"/>
      <c r="I73" s="401"/>
      <c r="J73" s="400"/>
    </row>
    <row r="74" spans="1:10" ht="15" customHeight="1" x14ac:dyDescent="0.2">
      <c r="A74" s="275"/>
      <c r="B74" s="238"/>
      <c r="C74" s="236"/>
      <c r="D74" s="271"/>
      <c r="E74" s="287" t="s">
        <v>509</v>
      </c>
      <c r="F74" s="429" t="s">
        <v>610</v>
      </c>
      <c r="G74" s="430"/>
      <c r="H74" s="430"/>
      <c r="I74" s="401"/>
      <c r="J74" s="400"/>
    </row>
    <row r="75" spans="1:10" ht="41" customHeight="1" x14ac:dyDescent="0.2">
      <c r="A75" s="275"/>
      <c r="B75" s="238"/>
      <c r="C75" s="236"/>
      <c r="D75" s="271"/>
      <c r="E75" s="293" t="s">
        <v>537</v>
      </c>
      <c r="F75" s="420" t="s">
        <v>608</v>
      </c>
      <c r="G75" s="421"/>
      <c r="H75" s="421"/>
      <c r="I75" s="401"/>
      <c r="J75" s="400"/>
    </row>
    <row r="76" spans="1:10" ht="15" customHeight="1" x14ac:dyDescent="0.2">
      <c r="A76" s="275"/>
      <c r="B76" s="238"/>
      <c r="C76" s="236"/>
      <c r="D76" s="271"/>
      <c r="E76" s="287" t="s">
        <v>509</v>
      </c>
      <c r="F76" s="429" t="s">
        <v>611</v>
      </c>
      <c r="G76" s="430"/>
      <c r="H76" s="430"/>
      <c r="I76" s="401"/>
      <c r="J76" s="400"/>
    </row>
    <row r="77" spans="1:10" ht="56" customHeight="1" x14ac:dyDescent="0.2">
      <c r="A77" s="275"/>
      <c r="B77" s="238"/>
      <c r="C77" s="236"/>
      <c r="D77" s="271"/>
      <c r="E77" s="293" t="s">
        <v>537</v>
      </c>
      <c r="F77" s="420" t="s">
        <v>609</v>
      </c>
      <c r="G77" s="421"/>
      <c r="H77" s="421"/>
      <c r="I77" s="401"/>
      <c r="J77" s="400"/>
    </row>
    <row r="78" spans="1:10" ht="15" customHeight="1" x14ac:dyDescent="0.2">
      <c r="A78" s="275"/>
      <c r="B78" s="238"/>
      <c r="C78" s="236"/>
      <c r="D78" s="271"/>
      <c r="E78" s="287" t="s">
        <v>509</v>
      </c>
      <c r="F78" s="429" t="s">
        <v>612</v>
      </c>
      <c r="G78" s="430"/>
      <c r="H78" s="430"/>
      <c r="I78" s="401"/>
      <c r="J78" s="400"/>
    </row>
    <row r="79" spans="1:10" ht="56" customHeight="1" x14ac:dyDescent="0.2">
      <c r="A79" s="275"/>
      <c r="B79" s="238"/>
      <c r="C79" s="236"/>
      <c r="D79" s="271"/>
      <c r="E79" s="293" t="s">
        <v>537</v>
      </c>
      <c r="F79" s="420" t="s">
        <v>609</v>
      </c>
      <c r="G79" s="421"/>
      <c r="H79" s="421"/>
      <c r="I79" s="401"/>
      <c r="J79" s="400"/>
    </row>
    <row r="80" spans="1:10" ht="14" customHeight="1" x14ac:dyDescent="0.2">
      <c r="A80" s="275"/>
      <c r="B80" s="238"/>
      <c r="C80" s="236"/>
      <c r="D80" s="271"/>
      <c r="E80" s="453" t="s">
        <v>569</v>
      </c>
      <c r="F80" s="454"/>
      <c r="G80" s="454"/>
      <c r="H80" s="454"/>
      <c r="I80" s="454"/>
      <c r="J80" s="400"/>
    </row>
    <row r="81" spans="1:10" ht="14" customHeight="1" x14ac:dyDescent="0.2">
      <c r="A81" s="275"/>
      <c r="B81" s="238"/>
      <c r="C81" s="236"/>
      <c r="D81" s="271"/>
      <c r="E81" s="287" t="s">
        <v>509</v>
      </c>
      <c r="F81" s="429" t="s">
        <v>764</v>
      </c>
      <c r="G81" s="430"/>
      <c r="H81" s="430"/>
      <c r="I81" s="401"/>
      <c r="J81" s="400"/>
    </row>
    <row r="82" spans="1:10" ht="14" customHeight="1" x14ac:dyDescent="0.2">
      <c r="A82" s="275"/>
      <c r="B82" s="238"/>
      <c r="C82" s="236"/>
      <c r="D82" s="271"/>
      <c r="E82" s="293" t="s">
        <v>537</v>
      </c>
      <c r="F82" s="420" t="s">
        <v>765</v>
      </c>
      <c r="G82" s="421"/>
      <c r="H82" s="421"/>
      <c r="I82" s="401"/>
      <c r="J82" s="400"/>
    </row>
    <row r="83" spans="1:10" s="379" customFormat="1" ht="15" customHeight="1" x14ac:dyDescent="0.2">
      <c r="A83" s="275"/>
      <c r="B83" s="238"/>
      <c r="C83" s="236"/>
      <c r="D83" s="271"/>
      <c r="E83" s="287" t="s">
        <v>509</v>
      </c>
      <c r="F83" s="429" t="s">
        <v>840</v>
      </c>
      <c r="G83" s="430"/>
      <c r="H83" s="430"/>
      <c r="I83" s="401"/>
      <c r="J83" s="400"/>
    </row>
    <row r="84" spans="1:10" s="379" customFormat="1" ht="17" customHeight="1" x14ac:dyDescent="0.2">
      <c r="A84" s="275"/>
      <c r="B84" s="238"/>
      <c r="C84" s="236"/>
      <c r="D84" s="271"/>
      <c r="E84" s="293" t="s">
        <v>537</v>
      </c>
      <c r="F84" s="420" t="s">
        <v>765</v>
      </c>
      <c r="G84" s="421"/>
      <c r="H84" s="421"/>
      <c r="I84" s="401"/>
      <c r="J84" s="400"/>
    </row>
    <row r="85" spans="1:10" s="379" customFormat="1" ht="15" customHeight="1" x14ac:dyDescent="0.2">
      <c r="A85" s="275"/>
      <c r="B85" s="238"/>
      <c r="C85" s="236"/>
      <c r="D85" s="271"/>
      <c r="E85" s="287" t="s">
        <v>509</v>
      </c>
      <c r="F85" s="429" t="s">
        <v>838</v>
      </c>
      <c r="G85" s="430"/>
      <c r="H85" s="430"/>
      <c r="I85" s="388"/>
      <c r="J85" s="400"/>
    </row>
    <row r="86" spans="1:10" s="379" customFormat="1" ht="22" customHeight="1" x14ac:dyDescent="0.2">
      <c r="A86" s="275"/>
      <c r="B86" s="238"/>
      <c r="C86" s="236"/>
      <c r="D86" s="271"/>
      <c r="E86" s="390" t="s">
        <v>537</v>
      </c>
      <c r="F86" s="434" t="s">
        <v>839</v>
      </c>
      <c r="G86" s="435"/>
      <c r="H86" s="435"/>
      <c r="I86" s="388"/>
      <c r="J86" s="400"/>
    </row>
    <row r="87" spans="1:10" s="379" customFormat="1" ht="14" customHeight="1" x14ac:dyDescent="0.15">
      <c r="A87" s="307"/>
      <c r="B87" s="381"/>
      <c r="C87" s="352" t="s">
        <v>813</v>
      </c>
      <c r="D87" s="422"/>
      <c r="E87" s="422"/>
      <c r="F87" s="422"/>
      <c r="G87" s="422"/>
      <c r="H87" s="422"/>
      <c r="I87" s="388"/>
      <c r="J87" s="404"/>
    </row>
    <row r="88" spans="1:10" s="379" customFormat="1" ht="22" customHeight="1" x14ac:dyDescent="0.15">
      <c r="A88" s="275"/>
      <c r="B88" s="376"/>
      <c r="C88" s="236"/>
      <c r="D88" s="433" t="s">
        <v>794</v>
      </c>
      <c r="E88" s="416"/>
      <c r="F88" s="416"/>
      <c r="G88" s="416"/>
      <c r="H88" s="416"/>
      <c r="I88" s="388"/>
      <c r="J88" s="404"/>
    </row>
    <row r="89" spans="1:10" s="379" customFormat="1" ht="125" customHeight="1" x14ac:dyDescent="0.15">
      <c r="A89" s="275"/>
      <c r="B89" s="238"/>
      <c r="C89" s="236"/>
      <c r="D89" s="294" t="s">
        <v>531</v>
      </c>
      <c r="E89" s="330" t="s">
        <v>795</v>
      </c>
      <c r="F89" s="442" t="s">
        <v>854</v>
      </c>
      <c r="G89" s="443"/>
      <c r="H89" s="443"/>
      <c r="I89" s="388"/>
      <c r="J89" s="404"/>
    </row>
    <row r="90" spans="1:10" s="379" customFormat="1" ht="28" customHeight="1" x14ac:dyDescent="0.15">
      <c r="A90" s="275"/>
      <c r="B90" s="238"/>
      <c r="C90" s="236"/>
      <c r="D90" s="294"/>
      <c r="E90" s="329" t="s">
        <v>594</v>
      </c>
      <c r="F90" s="420" t="s">
        <v>600</v>
      </c>
      <c r="G90" s="421"/>
      <c r="H90" s="421"/>
      <c r="I90" s="388"/>
      <c r="J90" s="404"/>
    </row>
    <row r="91" spans="1:10" s="379" customFormat="1" ht="28" customHeight="1" x14ac:dyDescent="0.15">
      <c r="A91" s="275"/>
      <c r="B91" s="238"/>
      <c r="C91" s="236"/>
      <c r="D91" s="294"/>
      <c r="E91" s="329" t="s">
        <v>595</v>
      </c>
      <c r="F91" s="420" t="s">
        <v>602</v>
      </c>
      <c r="G91" s="421"/>
      <c r="H91" s="421"/>
      <c r="I91" s="388"/>
      <c r="J91" s="404"/>
    </row>
    <row r="92" spans="1:10" s="379" customFormat="1" ht="28" customHeight="1" x14ac:dyDescent="0.15">
      <c r="A92" s="275"/>
      <c r="B92" s="238"/>
      <c r="C92" s="236"/>
      <c r="D92" s="294"/>
      <c r="E92" s="329" t="s">
        <v>596</v>
      </c>
      <c r="F92" s="420" t="s">
        <v>601</v>
      </c>
      <c r="G92" s="421"/>
      <c r="H92" s="421"/>
      <c r="I92" s="388"/>
      <c r="J92" s="404"/>
    </row>
    <row r="93" spans="1:10" s="379" customFormat="1" ht="28" customHeight="1" x14ac:dyDescent="0.15">
      <c r="A93" s="275"/>
      <c r="B93" s="238"/>
      <c r="C93" s="236"/>
      <c r="D93" s="294"/>
      <c r="E93" s="329" t="s">
        <v>597</v>
      </c>
      <c r="F93" s="420" t="s">
        <v>790</v>
      </c>
      <c r="G93" s="421"/>
      <c r="H93" s="421"/>
      <c r="I93" s="388"/>
      <c r="J93" s="404"/>
    </row>
    <row r="94" spans="1:10" s="379" customFormat="1" ht="28" customHeight="1" x14ac:dyDescent="0.15">
      <c r="A94" s="275"/>
      <c r="B94" s="238"/>
      <c r="C94" s="236"/>
      <c r="D94" s="294"/>
      <c r="E94" s="329" t="s">
        <v>598</v>
      </c>
      <c r="F94" s="420" t="s">
        <v>791</v>
      </c>
      <c r="G94" s="421"/>
      <c r="H94" s="421"/>
      <c r="I94" s="388"/>
      <c r="J94" s="404"/>
    </row>
    <row r="95" spans="1:10" s="379" customFormat="1" ht="28" customHeight="1" x14ac:dyDescent="0.15">
      <c r="A95" s="275"/>
      <c r="B95" s="238"/>
      <c r="C95" s="236"/>
      <c r="D95" s="294"/>
      <c r="E95" s="329" t="s">
        <v>599</v>
      </c>
      <c r="F95" s="420" t="s">
        <v>792</v>
      </c>
      <c r="G95" s="421"/>
      <c r="H95" s="421"/>
      <c r="I95" s="388"/>
      <c r="J95" s="404"/>
    </row>
    <row r="96" spans="1:10" s="379" customFormat="1" ht="20" customHeight="1" x14ac:dyDescent="0.15">
      <c r="A96" s="275"/>
      <c r="B96" s="238"/>
      <c r="C96" s="236"/>
      <c r="E96" s="444" t="s">
        <v>532</v>
      </c>
      <c r="F96" s="445"/>
      <c r="G96" s="445"/>
      <c r="H96" s="445"/>
      <c r="I96" s="388"/>
      <c r="J96" s="404"/>
    </row>
    <row r="97" spans="1:11" s="379" customFormat="1" ht="14" customHeight="1" x14ac:dyDescent="0.15">
      <c r="A97" s="275"/>
      <c r="D97" s="237" t="s">
        <v>514</v>
      </c>
      <c r="E97" s="446" t="s">
        <v>573</v>
      </c>
      <c r="F97" s="447"/>
      <c r="G97" s="447"/>
      <c r="H97" s="447"/>
      <c r="I97" s="388"/>
      <c r="J97" s="404"/>
    </row>
    <row r="98" spans="1:11" s="379" customFormat="1" ht="26" customHeight="1" x14ac:dyDescent="0.15">
      <c r="A98" s="275"/>
      <c r="D98" s="237"/>
      <c r="E98" s="448" t="s">
        <v>796</v>
      </c>
      <c r="F98" s="426"/>
      <c r="G98" s="426"/>
      <c r="H98" s="426"/>
      <c r="I98" s="388"/>
      <c r="J98" s="404"/>
    </row>
    <row r="99" spans="1:11" s="379" customFormat="1" ht="16" customHeight="1" x14ac:dyDescent="0.15">
      <c r="A99" s="275"/>
      <c r="B99" s="238"/>
      <c r="C99" s="236"/>
      <c r="D99" s="294"/>
      <c r="E99" s="382"/>
      <c r="F99" s="383" t="s">
        <v>797</v>
      </c>
      <c r="G99" s="378" t="s">
        <v>798</v>
      </c>
      <c r="H99" s="377"/>
      <c r="I99" s="388"/>
      <c r="J99" s="404"/>
    </row>
    <row r="100" spans="1:11" s="379" customFormat="1" ht="20" customHeight="1" x14ac:dyDescent="0.2">
      <c r="A100" s="275"/>
      <c r="B100" s="238"/>
      <c r="C100" s="236"/>
      <c r="D100" s="294"/>
      <c r="E100" s="382"/>
      <c r="F100" s="384" t="s">
        <v>821</v>
      </c>
      <c r="G100" s="433" t="s">
        <v>799</v>
      </c>
      <c r="H100" s="433"/>
      <c r="I100" s="388"/>
      <c r="J100" s="400"/>
    </row>
    <row r="101" spans="1:11" s="379" customFormat="1" ht="45" customHeight="1" x14ac:dyDescent="0.2">
      <c r="A101" s="275"/>
      <c r="B101" s="238"/>
      <c r="C101" s="236"/>
      <c r="D101" s="294"/>
      <c r="E101" s="382"/>
      <c r="F101" s="384" t="s">
        <v>822</v>
      </c>
      <c r="G101" s="433" t="s">
        <v>825</v>
      </c>
      <c r="H101" s="433"/>
      <c r="I101" s="388"/>
      <c r="J101" s="400"/>
    </row>
    <row r="102" spans="1:11" s="379" customFormat="1" ht="49" customHeight="1" x14ac:dyDescent="0.2">
      <c r="A102" s="275"/>
      <c r="B102" s="238"/>
      <c r="C102" s="236"/>
      <c r="D102" s="294"/>
      <c r="E102" s="382"/>
      <c r="F102" s="384" t="s">
        <v>823</v>
      </c>
      <c r="G102" s="433" t="s">
        <v>826</v>
      </c>
      <c r="H102" s="433"/>
      <c r="I102" s="388"/>
      <c r="J102" s="400"/>
    </row>
    <row r="103" spans="1:11" s="379" customFormat="1" ht="23" customHeight="1" x14ac:dyDescent="0.2">
      <c r="A103" s="275"/>
      <c r="B103" s="238"/>
      <c r="C103" s="236"/>
      <c r="D103" s="294"/>
      <c r="E103" s="382"/>
      <c r="F103" s="384" t="s">
        <v>824</v>
      </c>
      <c r="G103" s="433" t="s">
        <v>800</v>
      </c>
      <c r="H103" s="433"/>
      <c r="I103" s="388"/>
      <c r="J103" s="400"/>
    </row>
    <row r="104" spans="1:11" s="379" customFormat="1" ht="14" customHeight="1" x14ac:dyDescent="0.2">
      <c r="A104" s="275"/>
      <c r="B104" s="238"/>
      <c r="C104" s="236"/>
      <c r="D104" s="286" t="s">
        <v>521</v>
      </c>
      <c r="E104" s="331" t="s">
        <v>522</v>
      </c>
      <c r="F104" s="441" t="s">
        <v>534</v>
      </c>
      <c r="G104" s="441"/>
      <c r="H104" s="441"/>
      <c r="I104" s="388"/>
      <c r="J104" s="405"/>
    </row>
    <row r="105" spans="1:11" s="379" customFormat="1" ht="31" customHeight="1" x14ac:dyDescent="0.2">
      <c r="A105" s="275"/>
      <c r="B105" s="238"/>
      <c r="C105" s="236"/>
      <c r="D105" s="286"/>
      <c r="E105" s="332" t="s">
        <v>523</v>
      </c>
      <c r="F105" s="427" t="s">
        <v>585</v>
      </c>
      <c r="G105" s="427"/>
      <c r="H105" s="427"/>
      <c r="I105" s="388"/>
      <c r="J105" s="405"/>
    </row>
    <row r="106" spans="1:11" s="379" customFormat="1" ht="25" customHeight="1" x14ac:dyDescent="0.2">
      <c r="A106" s="275"/>
      <c r="B106" s="238"/>
      <c r="C106" s="236"/>
      <c r="D106" s="286"/>
      <c r="E106" s="333" t="s">
        <v>524</v>
      </c>
      <c r="F106" s="420" t="s">
        <v>525</v>
      </c>
      <c r="G106" s="421"/>
      <c r="H106" s="421"/>
      <c r="I106" s="388"/>
      <c r="J106" s="405"/>
    </row>
    <row r="107" spans="1:11" s="379" customFormat="1" ht="49" customHeight="1" x14ac:dyDescent="0.15">
      <c r="A107" s="275"/>
      <c r="B107" s="238"/>
      <c r="C107" s="236"/>
      <c r="D107" s="286"/>
      <c r="E107" s="332" t="s">
        <v>827</v>
      </c>
      <c r="F107" s="427" t="s">
        <v>828</v>
      </c>
      <c r="G107" s="427"/>
      <c r="H107" s="427"/>
      <c r="I107" s="388"/>
      <c r="J107" s="404"/>
    </row>
    <row r="108" spans="1:11" s="379" customFormat="1" ht="26" customHeight="1" x14ac:dyDescent="0.2">
      <c r="A108" s="275"/>
      <c r="B108" s="238"/>
      <c r="C108" s="236"/>
      <c r="D108" s="286"/>
      <c r="E108" s="332"/>
      <c r="F108" s="440" t="s">
        <v>829</v>
      </c>
      <c r="G108" s="440"/>
      <c r="H108" s="440"/>
      <c r="I108" s="388"/>
      <c r="J108" s="400"/>
      <c r="K108" s="404"/>
    </row>
    <row r="109" spans="1:11" s="379" customFormat="1" ht="25" customHeight="1" x14ac:dyDescent="0.2">
      <c r="A109" s="275"/>
      <c r="B109" s="238"/>
      <c r="C109" s="236"/>
      <c r="D109" s="286"/>
      <c r="E109" s="332"/>
      <c r="F109" s="440" t="s">
        <v>851</v>
      </c>
      <c r="G109" s="440"/>
      <c r="H109" s="440"/>
      <c r="I109" s="388"/>
      <c r="J109" s="400"/>
    </row>
    <row r="110" spans="1:11" s="379" customFormat="1" ht="26" customHeight="1" x14ac:dyDescent="0.2">
      <c r="A110" s="275"/>
      <c r="B110" s="238"/>
      <c r="C110" s="236"/>
      <c r="D110" s="286"/>
      <c r="E110" s="332"/>
      <c r="F110" s="440" t="s">
        <v>830</v>
      </c>
      <c r="G110" s="440"/>
      <c r="H110" s="440"/>
      <c r="I110" s="388"/>
      <c r="J110" s="400"/>
    </row>
    <row r="111" spans="1:11" s="380" customFormat="1" ht="26" customHeight="1" x14ac:dyDescent="0.2">
      <c r="A111" s="275"/>
      <c r="B111" s="238"/>
      <c r="C111" s="236"/>
      <c r="D111" s="286"/>
      <c r="E111" s="332"/>
      <c r="F111" s="440" t="s">
        <v>852</v>
      </c>
      <c r="G111" s="440"/>
      <c r="H111" s="440"/>
      <c r="I111" s="388"/>
      <c r="J111" s="400"/>
    </row>
    <row r="112" spans="1:11" s="379" customFormat="1" ht="25" customHeight="1" x14ac:dyDescent="0.2">
      <c r="A112" s="275"/>
      <c r="B112" s="238"/>
      <c r="C112" s="236"/>
      <c r="D112" s="286"/>
      <c r="E112" s="332"/>
      <c r="F112" s="440" t="s">
        <v>831</v>
      </c>
      <c r="G112" s="440"/>
      <c r="H112" s="440"/>
      <c r="I112" s="388"/>
      <c r="J112" s="400"/>
    </row>
    <row r="113" spans="1:10" s="379" customFormat="1" ht="28" customHeight="1" x14ac:dyDescent="0.2">
      <c r="A113" s="275"/>
      <c r="B113" s="238"/>
      <c r="C113" s="236"/>
      <c r="D113" s="286"/>
      <c r="E113" s="332"/>
      <c r="F113" s="440" t="s">
        <v>832</v>
      </c>
      <c r="G113" s="440"/>
      <c r="H113" s="440"/>
      <c r="I113" s="388"/>
      <c r="J113" s="400"/>
    </row>
    <row r="114" spans="1:10" s="379" customFormat="1" ht="48" customHeight="1" x14ac:dyDescent="0.2">
      <c r="A114" s="275"/>
      <c r="B114" s="238"/>
      <c r="C114" s="236"/>
      <c r="D114" s="286"/>
      <c r="E114" s="332"/>
      <c r="F114" s="440" t="s">
        <v>833</v>
      </c>
      <c r="G114" s="440"/>
      <c r="H114" s="440"/>
      <c r="I114" s="388"/>
      <c r="J114" s="405"/>
    </row>
    <row r="115" spans="1:10" s="379" customFormat="1" ht="14" customHeight="1" x14ac:dyDescent="0.2">
      <c r="A115" s="275"/>
      <c r="B115" s="270"/>
      <c r="C115" s="236"/>
      <c r="D115" s="271" t="s">
        <v>535</v>
      </c>
      <c r="E115" s="438" t="s">
        <v>841</v>
      </c>
      <c r="F115" s="439"/>
      <c r="G115" s="439"/>
      <c r="H115" s="439"/>
      <c r="I115" s="388"/>
      <c r="J115" s="400"/>
    </row>
    <row r="116" spans="1:10" s="379" customFormat="1" ht="45" customHeight="1" x14ac:dyDescent="0.2">
      <c r="A116" s="275"/>
      <c r="B116" s="238"/>
      <c r="C116" s="236"/>
      <c r="D116" s="271"/>
      <c r="E116" s="287" t="s">
        <v>509</v>
      </c>
      <c r="F116" s="436" t="s">
        <v>855</v>
      </c>
      <c r="G116" s="427"/>
      <c r="H116" s="427"/>
      <c r="I116" s="388"/>
      <c r="J116" s="400"/>
    </row>
    <row r="117" spans="1:10" s="379" customFormat="1" ht="23" customHeight="1" x14ac:dyDescent="0.2">
      <c r="A117" s="275"/>
      <c r="B117" s="238"/>
      <c r="C117" s="236"/>
      <c r="D117" s="271"/>
      <c r="E117" s="293" t="s">
        <v>537</v>
      </c>
      <c r="F117" s="420" t="s">
        <v>801</v>
      </c>
      <c r="G117" s="421"/>
      <c r="H117" s="421"/>
      <c r="I117" s="388"/>
      <c r="J117" s="400"/>
    </row>
    <row r="118" spans="1:10" s="379" customFormat="1" ht="57.75" customHeight="1" x14ac:dyDescent="0.2">
      <c r="A118" s="275"/>
      <c r="B118" s="238"/>
      <c r="C118" s="236"/>
      <c r="D118" s="271"/>
      <c r="E118" s="287" t="s">
        <v>509</v>
      </c>
      <c r="F118" s="436" t="s">
        <v>859</v>
      </c>
      <c r="G118" s="427"/>
      <c r="H118" s="427"/>
      <c r="I118" s="388"/>
      <c r="J118" s="400"/>
    </row>
    <row r="119" spans="1:10" s="379" customFormat="1" ht="24" customHeight="1" x14ac:dyDescent="0.2">
      <c r="A119" s="275"/>
      <c r="B119" s="238"/>
      <c r="C119" s="236"/>
      <c r="D119" s="271"/>
      <c r="E119" s="293" t="s">
        <v>537</v>
      </c>
      <c r="F119" s="420" t="s">
        <v>802</v>
      </c>
      <c r="G119" s="421"/>
      <c r="H119" s="421"/>
      <c r="I119" s="388"/>
      <c r="J119" s="400"/>
    </row>
    <row r="120" spans="1:10" s="379" customFormat="1" ht="53.25" customHeight="1" x14ac:dyDescent="0.2">
      <c r="A120" s="275"/>
      <c r="B120" s="238"/>
      <c r="C120" s="236"/>
      <c r="D120" s="271"/>
      <c r="E120" s="287" t="s">
        <v>509</v>
      </c>
      <c r="F120" s="436" t="s">
        <v>860</v>
      </c>
      <c r="G120" s="427"/>
      <c r="H120" s="427"/>
      <c r="I120" s="388"/>
      <c r="J120" s="400"/>
    </row>
    <row r="121" spans="1:10" s="379" customFormat="1" ht="24" customHeight="1" x14ac:dyDescent="0.2">
      <c r="A121" s="275"/>
      <c r="B121" s="238"/>
      <c r="C121" s="236"/>
      <c r="D121" s="271"/>
      <c r="E121" s="293" t="s">
        <v>537</v>
      </c>
      <c r="F121" s="420" t="s">
        <v>803</v>
      </c>
      <c r="G121" s="421"/>
      <c r="H121" s="421"/>
      <c r="I121" s="388"/>
      <c r="J121" s="400"/>
    </row>
    <row r="122" spans="1:10" s="379" customFormat="1" ht="72.75" customHeight="1" x14ac:dyDescent="0.2">
      <c r="A122" s="275"/>
      <c r="B122" s="238"/>
      <c r="C122" s="236"/>
      <c r="D122" s="271"/>
      <c r="E122" s="287" t="s">
        <v>509</v>
      </c>
      <c r="F122" s="437" t="s">
        <v>861</v>
      </c>
      <c r="G122" s="437"/>
      <c r="H122" s="437"/>
      <c r="I122" s="388"/>
      <c r="J122" s="400"/>
    </row>
    <row r="123" spans="1:10" s="379" customFormat="1" ht="25.5" customHeight="1" x14ac:dyDescent="0.2">
      <c r="A123" s="275"/>
      <c r="B123" s="238"/>
      <c r="C123" s="236"/>
      <c r="D123" s="271"/>
      <c r="E123" s="293" t="s">
        <v>537</v>
      </c>
      <c r="F123" s="420" t="s">
        <v>804</v>
      </c>
      <c r="G123" s="421"/>
      <c r="H123" s="421"/>
      <c r="I123" s="388"/>
      <c r="J123" s="400"/>
    </row>
    <row r="124" spans="1:10" s="379" customFormat="1" ht="14" customHeight="1" x14ac:dyDescent="0.2">
      <c r="A124" s="275"/>
      <c r="B124" s="238"/>
      <c r="C124" s="236"/>
      <c r="D124" s="271"/>
      <c r="E124" s="471" t="s">
        <v>569</v>
      </c>
      <c r="F124" s="450"/>
      <c r="G124" s="450"/>
      <c r="H124" s="450"/>
      <c r="I124" s="391"/>
      <c r="J124" s="400"/>
    </row>
    <row r="125" spans="1:10" s="379" customFormat="1" ht="14" customHeight="1" x14ac:dyDescent="0.2">
      <c r="A125" s="275"/>
      <c r="B125" s="238"/>
      <c r="C125" s="236"/>
      <c r="D125" s="271"/>
      <c r="E125" s="287" t="s">
        <v>509</v>
      </c>
      <c r="F125" s="429" t="s">
        <v>805</v>
      </c>
      <c r="G125" s="430"/>
      <c r="H125" s="430"/>
      <c r="I125" s="388"/>
      <c r="J125" s="400"/>
    </row>
    <row r="126" spans="1:10" s="379" customFormat="1" ht="14" customHeight="1" x14ac:dyDescent="0.2">
      <c r="A126" s="275"/>
      <c r="B126" s="238"/>
      <c r="C126" s="236"/>
      <c r="D126" s="271"/>
      <c r="E126" s="293" t="s">
        <v>537</v>
      </c>
      <c r="F126" s="420" t="s">
        <v>806</v>
      </c>
      <c r="G126" s="421"/>
      <c r="H126" s="421"/>
      <c r="I126" s="388"/>
      <c r="J126" s="400"/>
    </row>
    <row r="127" spans="1:10" s="379" customFormat="1" ht="27.75" customHeight="1" x14ac:dyDescent="0.2">
      <c r="A127" s="275"/>
      <c r="B127" s="238"/>
      <c r="C127" s="236"/>
      <c r="D127" s="271"/>
      <c r="E127" s="287" t="s">
        <v>509</v>
      </c>
      <c r="F127" s="436" t="s">
        <v>853</v>
      </c>
      <c r="G127" s="427"/>
      <c r="H127" s="427"/>
      <c r="I127" s="388"/>
      <c r="J127" s="400"/>
    </row>
    <row r="128" spans="1:10" s="379" customFormat="1" ht="14" customHeight="1" x14ac:dyDescent="0.2">
      <c r="A128" s="275"/>
      <c r="B128" s="238"/>
      <c r="C128" s="236"/>
      <c r="D128" s="271"/>
      <c r="E128" s="293" t="s">
        <v>537</v>
      </c>
      <c r="F128" s="420" t="s">
        <v>807</v>
      </c>
      <c r="G128" s="421"/>
      <c r="H128" s="421"/>
      <c r="I128" s="388"/>
      <c r="J128" s="400"/>
    </row>
    <row r="129" spans="1:10" s="380" customFormat="1" ht="46" customHeight="1" x14ac:dyDescent="0.2">
      <c r="A129" s="275"/>
      <c r="B129" s="238"/>
      <c r="C129" s="236"/>
      <c r="D129" s="271"/>
      <c r="E129" s="287" t="s">
        <v>509</v>
      </c>
      <c r="F129" s="436" t="s">
        <v>856</v>
      </c>
      <c r="G129" s="427"/>
      <c r="H129" s="427"/>
      <c r="I129" s="388"/>
      <c r="J129" s="400"/>
    </row>
    <row r="130" spans="1:10" s="380" customFormat="1" ht="24" customHeight="1" x14ac:dyDescent="0.2">
      <c r="A130" s="275"/>
      <c r="B130" s="238"/>
      <c r="C130" s="236"/>
      <c r="D130" s="271"/>
      <c r="E130" s="293" t="s">
        <v>537</v>
      </c>
      <c r="F130" s="420" t="s">
        <v>857</v>
      </c>
      <c r="G130" s="421"/>
      <c r="H130" s="421"/>
      <c r="I130" s="388"/>
      <c r="J130" s="400"/>
    </row>
    <row r="131" spans="1:10" x14ac:dyDescent="0.15">
      <c r="F131" s="317"/>
      <c r="J131" s="317"/>
    </row>
    <row r="132" spans="1:10" x14ac:dyDescent="0.15">
      <c r="F132" s="317"/>
      <c r="J132" s="317"/>
    </row>
    <row r="133" spans="1:10" x14ac:dyDescent="0.15">
      <c r="F133" s="317"/>
      <c r="J133" s="317"/>
    </row>
    <row r="134" spans="1:10" x14ac:dyDescent="0.15">
      <c r="F134" s="317"/>
      <c r="J134" s="317"/>
    </row>
    <row r="135" spans="1:10" x14ac:dyDescent="0.15">
      <c r="F135" s="317"/>
      <c r="J135" s="317"/>
    </row>
    <row r="136" spans="1:10" x14ac:dyDescent="0.15">
      <c r="F136" s="317"/>
      <c r="J136" s="317"/>
    </row>
    <row r="137" spans="1:10" x14ac:dyDescent="0.15">
      <c r="F137" s="317"/>
      <c r="J137" s="317"/>
    </row>
    <row r="138" spans="1:10" x14ac:dyDescent="0.15">
      <c r="F138" s="317"/>
      <c r="J138" s="317"/>
    </row>
    <row r="139" spans="1:10" x14ac:dyDescent="0.15">
      <c r="F139" s="317"/>
      <c r="J139" s="317"/>
    </row>
    <row r="140" spans="1:10" x14ac:dyDescent="0.15">
      <c r="F140" s="317"/>
      <c r="J140" s="317"/>
    </row>
    <row r="141" spans="1:10" x14ac:dyDescent="0.15">
      <c r="F141" s="317"/>
      <c r="J141" s="317"/>
    </row>
    <row r="144" spans="1:10" x14ac:dyDescent="0.15">
      <c r="G144" s="317"/>
    </row>
    <row r="145" spans="7:7" x14ac:dyDescent="0.15">
      <c r="G145" s="317"/>
    </row>
    <row r="146" spans="7:7" x14ac:dyDescent="0.15">
      <c r="G146" s="317"/>
    </row>
    <row r="147" spans="7:7" x14ac:dyDescent="0.15">
      <c r="G147" s="317"/>
    </row>
    <row r="148" spans="7:7" x14ac:dyDescent="0.15">
      <c r="G148" s="317"/>
    </row>
    <row r="149" spans="7:7" x14ac:dyDescent="0.15">
      <c r="G149" s="317"/>
    </row>
  </sheetData>
  <mergeCells count="128">
    <mergeCell ref="E124:H124"/>
    <mergeCell ref="F111:H111"/>
    <mergeCell ref="F129:H129"/>
    <mergeCell ref="F130:H130"/>
    <mergeCell ref="A1:C1"/>
    <mergeCell ref="A2:E2"/>
    <mergeCell ref="A4:E4"/>
    <mergeCell ref="E26:H26"/>
    <mergeCell ref="A7:G7"/>
    <mergeCell ref="D14:H14"/>
    <mergeCell ref="B8:H8"/>
    <mergeCell ref="B10:H10"/>
    <mergeCell ref="D15:H15"/>
    <mergeCell ref="B9:H9"/>
    <mergeCell ref="B11:C11"/>
    <mergeCell ref="D12:H12"/>
    <mergeCell ref="B13:C13"/>
    <mergeCell ref="D13:H13"/>
    <mergeCell ref="G2:H5"/>
    <mergeCell ref="B52:C52"/>
    <mergeCell ref="D52:H52"/>
    <mergeCell ref="F38:H38"/>
    <mergeCell ref="F39:H39"/>
    <mergeCell ref="F41:H41"/>
    <mergeCell ref="F42:H42"/>
    <mergeCell ref="E37:H37"/>
    <mergeCell ref="E16:H16"/>
    <mergeCell ref="E17:H17"/>
    <mergeCell ref="F31:H31"/>
    <mergeCell ref="F32:H32"/>
    <mergeCell ref="E36:H36"/>
    <mergeCell ref="F27:H27"/>
    <mergeCell ref="E29:H29"/>
    <mergeCell ref="F30:H30"/>
    <mergeCell ref="F18:H18"/>
    <mergeCell ref="F19:H19"/>
    <mergeCell ref="F22:H22"/>
    <mergeCell ref="F23:H23"/>
    <mergeCell ref="F24:H24"/>
    <mergeCell ref="F20:H20"/>
    <mergeCell ref="F21:H21"/>
    <mergeCell ref="F25:H25"/>
    <mergeCell ref="F56:H56"/>
    <mergeCell ref="F57:H57"/>
    <mergeCell ref="E40:H40"/>
    <mergeCell ref="F50:H50"/>
    <mergeCell ref="F49:H49"/>
    <mergeCell ref="F43:H43"/>
    <mergeCell ref="F44:H44"/>
    <mergeCell ref="E80:I80"/>
    <mergeCell ref="E71:H71"/>
    <mergeCell ref="F73:H73"/>
    <mergeCell ref="E62:H62"/>
    <mergeCell ref="D54:H54"/>
    <mergeCell ref="F66:H66"/>
    <mergeCell ref="F67:H67"/>
    <mergeCell ref="F74:H74"/>
    <mergeCell ref="F75:H75"/>
    <mergeCell ref="F72:H72"/>
    <mergeCell ref="F65:H65"/>
    <mergeCell ref="F55:H55"/>
    <mergeCell ref="E61:H61"/>
    <mergeCell ref="E64:H64"/>
    <mergeCell ref="F58:H58"/>
    <mergeCell ref="F59:H59"/>
    <mergeCell ref="F77:H77"/>
    <mergeCell ref="F109:H109"/>
    <mergeCell ref="G101:H101"/>
    <mergeCell ref="G102:H102"/>
    <mergeCell ref="G103:H103"/>
    <mergeCell ref="F104:H104"/>
    <mergeCell ref="F89:H89"/>
    <mergeCell ref="E96:H96"/>
    <mergeCell ref="E97:H97"/>
    <mergeCell ref="E98:H98"/>
    <mergeCell ref="G100:H100"/>
    <mergeCell ref="F93:H93"/>
    <mergeCell ref="F94:H94"/>
    <mergeCell ref="F95:H95"/>
    <mergeCell ref="F90:H90"/>
    <mergeCell ref="F83:H83"/>
    <mergeCell ref="F84:H84"/>
    <mergeCell ref="F107:H107"/>
    <mergeCell ref="F91:H91"/>
    <mergeCell ref="F92:H92"/>
    <mergeCell ref="F123:H123"/>
    <mergeCell ref="F125:H125"/>
    <mergeCell ref="F126:H126"/>
    <mergeCell ref="F127:H127"/>
    <mergeCell ref="F118:H118"/>
    <mergeCell ref="F119:H119"/>
    <mergeCell ref="F120:H120"/>
    <mergeCell ref="F121:H121"/>
    <mergeCell ref="F122:H122"/>
    <mergeCell ref="F105:H105"/>
    <mergeCell ref="F106:H106"/>
    <mergeCell ref="E115:H115"/>
    <mergeCell ref="F116:H116"/>
    <mergeCell ref="F117:H117"/>
    <mergeCell ref="F108:H108"/>
    <mergeCell ref="F110:H110"/>
    <mergeCell ref="F112:H112"/>
    <mergeCell ref="F113:H113"/>
    <mergeCell ref="F114:H114"/>
    <mergeCell ref="F128:H128"/>
    <mergeCell ref="D53:H53"/>
    <mergeCell ref="E51:H51"/>
    <mergeCell ref="E63:H63"/>
    <mergeCell ref="F82:H82"/>
    <mergeCell ref="F33:H33"/>
    <mergeCell ref="F34:H34"/>
    <mergeCell ref="F35:H35"/>
    <mergeCell ref="F45:H45"/>
    <mergeCell ref="F46:H46"/>
    <mergeCell ref="F47:H47"/>
    <mergeCell ref="F48:H48"/>
    <mergeCell ref="F78:H78"/>
    <mergeCell ref="F79:H79"/>
    <mergeCell ref="D87:H87"/>
    <mergeCell ref="D88:H88"/>
    <mergeCell ref="F60:H60"/>
    <mergeCell ref="F68:H68"/>
    <mergeCell ref="F69:H69"/>
    <mergeCell ref="F70:H70"/>
    <mergeCell ref="F76:H76"/>
    <mergeCell ref="F81:H81"/>
    <mergeCell ref="F85:H85"/>
    <mergeCell ref="F86:H86"/>
  </mergeCells>
  <phoneticPr fontId="9" type="noConversion"/>
  <pageMargins left="0.75" right="0.75" top="1" bottom="1" header="0.5" footer="0.5"/>
  <pageSetup scale="53" fitToHeight="3" orientation="portrait" horizontalDpi="4294967292" verticalDpi="4294967292"/>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ColWidth="11.5" defaultRowHeight="13" x14ac:dyDescent="0.15"/>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x14ac:dyDescent="0.2">
      <c r="A1" s="414" t="s">
        <v>330</v>
      </c>
      <c r="B1" s="414"/>
      <c r="C1" s="414"/>
      <c r="D1" s="414"/>
      <c r="E1" s="414"/>
      <c r="F1" s="414"/>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0"/>
  <dimension ref="A1:O12"/>
  <sheetViews>
    <sheetView showGridLines="0" zoomScale="105" workbookViewId="0">
      <selection activeCell="B4" sqref="B4:D4"/>
    </sheetView>
  </sheetViews>
  <sheetFormatPr baseColWidth="10" defaultColWidth="11.5" defaultRowHeight="13" x14ac:dyDescent="0.15"/>
  <sheetData>
    <row r="1" spans="1:15" ht="41" customHeight="1" thickBot="1" x14ac:dyDescent="0.2">
      <c r="A1" s="489" t="s">
        <v>603</v>
      </c>
      <c r="B1" s="489"/>
      <c r="C1" s="489"/>
      <c r="D1" s="489"/>
      <c r="E1" s="489"/>
      <c r="F1" s="489"/>
      <c r="G1" s="14"/>
    </row>
    <row r="2" spans="1:15" ht="65" customHeight="1" thickTop="1" x14ac:dyDescent="0.15">
      <c r="A2" s="415" t="s">
        <v>754</v>
      </c>
      <c r="B2" s="411"/>
      <c r="C2" s="411"/>
      <c r="D2" s="411"/>
      <c r="E2" s="14"/>
      <c r="F2" s="14"/>
      <c r="G2" s="316" t="s">
        <v>613</v>
      </c>
      <c r="H2" s="335" t="s">
        <v>614</v>
      </c>
      <c r="I2" s="335" t="s">
        <v>616</v>
      </c>
      <c r="J2" s="314"/>
      <c r="K2" s="318" t="s">
        <v>658</v>
      </c>
      <c r="L2" s="344" t="s">
        <v>659</v>
      </c>
      <c r="M2" s="345" t="s">
        <v>660</v>
      </c>
    </row>
    <row r="3" spans="1:15" ht="65" customHeight="1" x14ac:dyDescent="0.15">
      <c r="A3" s="415" t="s">
        <v>753</v>
      </c>
      <c r="B3" s="415"/>
      <c r="C3" s="415"/>
      <c r="D3" s="415"/>
      <c r="E3" s="14"/>
      <c r="F3" s="336" t="s">
        <v>617</v>
      </c>
      <c r="G3" s="337" t="s">
        <v>618</v>
      </c>
      <c r="H3" s="337" t="s">
        <v>615</v>
      </c>
      <c r="I3" s="319"/>
      <c r="J3" s="341" t="s">
        <v>651</v>
      </c>
      <c r="K3" s="346" t="s">
        <v>661</v>
      </c>
      <c r="L3" s="347" t="s">
        <v>662</v>
      </c>
      <c r="M3" s="348" t="s">
        <v>663</v>
      </c>
    </row>
    <row r="4" spans="1:15" ht="65" customHeight="1" thickBot="1" x14ac:dyDescent="0.2">
      <c r="A4" s="356" t="s">
        <v>785</v>
      </c>
      <c r="B4" s="491" t="s">
        <v>784</v>
      </c>
      <c r="C4" s="492"/>
      <c r="D4" s="492"/>
      <c r="E4" s="338" t="s">
        <v>619</v>
      </c>
      <c r="F4" s="339" t="s">
        <v>620</v>
      </c>
      <c r="G4" s="339" t="s">
        <v>621</v>
      </c>
      <c r="H4" s="315" t="s">
        <v>649</v>
      </c>
      <c r="I4" s="340" t="s">
        <v>650</v>
      </c>
      <c r="J4" s="341" t="s">
        <v>653</v>
      </c>
      <c r="K4" s="349" t="s">
        <v>666</v>
      </c>
      <c r="L4" s="350" t="s">
        <v>664</v>
      </c>
      <c r="M4" s="351" t="s">
        <v>665</v>
      </c>
    </row>
    <row r="5" spans="1:15" ht="65" customHeight="1" thickTop="1" x14ac:dyDescent="0.15">
      <c r="B5" s="318" t="s">
        <v>631</v>
      </c>
      <c r="C5" s="344" t="s">
        <v>632</v>
      </c>
      <c r="D5" s="345" t="s">
        <v>633</v>
      </c>
      <c r="E5" s="318" t="s">
        <v>622</v>
      </c>
      <c r="F5" s="344" t="s">
        <v>623</v>
      </c>
      <c r="G5" s="345" t="s">
        <v>624</v>
      </c>
      <c r="H5" s="320"/>
      <c r="I5" s="340" t="s">
        <v>652</v>
      </c>
      <c r="J5" s="343" t="s">
        <v>656</v>
      </c>
    </row>
    <row r="6" spans="1:15" ht="65" customHeight="1" x14ac:dyDescent="0.15">
      <c r="B6" s="346" t="s">
        <v>634</v>
      </c>
      <c r="C6" s="347" t="s">
        <v>635</v>
      </c>
      <c r="D6" s="348" t="s">
        <v>636</v>
      </c>
      <c r="E6" s="346" t="s">
        <v>625</v>
      </c>
      <c r="F6" s="347" t="s">
        <v>626</v>
      </c>
      <c r="G6" s="348" t="s">
        <v>627</v>
      </c>
      <c r="H6" s="342" t="s">
        <v>657</v>
      </c>
      <c r="I6" s="343" t="s">
        <v>655</v>
      </c>
    </row>
    <row r="7" spans="1:15" ht="65" customHeight="1" thickBot="1" x14ac:dyDescent="0.2">
      <c r="B7" s="349" t="s">
        <v>637</v>
      </c>
      <c r="C7" s="350" t="s">
        <v>638</v>
      </c>
      <c r="D7" s="351" t="s">
        <v>639</v>
      </c>
      <c r="E7" s="349" t="s">
        <v>628</v>
      </c>
      <c r="F7" s="350" t="s">
        <v>629</v>
      </c>
      <c r="G7" s="351" t="s">
        <v>630</v>
      </c>
      <c r="H7" s="343" t="s">
        <v>654</v>
      </c>
      <c r="L7" s="490"/>
      <c r="M7" s="490"/>
      <c r="N7" s="490"/>
      <c r="O7" s="490"/>
    </row>
    <row r="8" spans="1:15" ht="65" customHeight="1" thickTop="1" x14ac:dyDescent="0.15">
      <c r="E8" s="318" t="s">
        <v>640</v>
      </c>
      <c r="F8" s="344" t="s">
        <v>641</v>
      </c>
      <c r="G8" s="345" t="s">
        <v>642</v>
      </c>
    </row>
    <row r="9" spans="1:15" ht="65" customHeight="1" x14ac:dyDescent="0.15">
      <c r="E9" s="346" t="s">
        <v>643</v>
      </c>
      <c r="F9" s="347" t="s">
        <v>644</v>
      </c>
      <c r="G9" s="348" t="s">
        <v>645</v>
      </c>
    </row>
    <row r="10" spans="1:15" ht="65" customHeight="1" thickBot="1" x14ac:dyDescent="0.2">
      <c r="E10" s="349" t="s">
        <v>646</v>
      </c>
      <c r="F10" s="350" t="s">
        <v>647</v>
      </c>
      <c r="G10" s="351" t="s">
        <v>648</v>
      </c>
    </row>
    <row r="11" spans="1:15" ht="65" customHeight="1" thickTop="1" x14ac:dyDescent="0.15"/>
    <row r="12" spans="1:15" ht="65" customHeight="1" x14ac:dyDescent="0.15"/>
  </sheetData>
  <sheetProtection sheet="1" objects="1" scenarios="1"/>
  <mergeCells count="5">
    <mergeCell ref="A2:D2"/>
    <mergeCell ref="A1:F1"/>
    <mergeCell ref="A3:D3"/>
    <mergeCell ref="L7:O7"/>
    <mergeCell ref="B4:D4"/>
  </mergeCells>
  <hyperlinks>
    <hyperlink ref="B4"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theme="2"/>
    <pageSetUpPr fitToPage="1"/>
  </sheetPr>
  <dimension ref="A1:L195"/>
  <sheetViews>
    <sheetView showGridLines="0" topLeftCell="A47" zoomScaleNormal="100" workbookViewId="0">
      <selection activeCell="C52" sqref="C52"/>
    </sheetView>
  </sheetViews>
  <sheetFormatPr baseColWidth="10" defaultColWidth="6.33203125" defaultRowHeight="13" x14ac:dyDescent="0.15"/>
  <cols>
    <col min="1" max="1" width="23.83203125" style="3" customWidth="1"/>
    <col min="2" max="2" width="8.33203125" style="3" customWidth="1"/>
    <col min="3" max="3" width="8.6640625" style="3" customWidth="1"/>
    <col min="4" max="4" width="41" style="3" customWidth="1"/>
    <col min="5" max="5" width="84.33203125" style="3" customWidth="1"/>
    <col min="6" max="16384" width="6.33203125" style="3"/>
  </cols>
  <sheetData>
    <row r="1" spans="1:9" hidden="1" x14ac:dyDescent="0.15">
      <c r="A1" s="206" t="str">
        <f>Constants!A1</f>
        <v>Constants</v>
      </c>
      <c r="B1" s="206" t="str">
        <f>Constants!B1</f>
        <v xml:space="preserve"> </v>
      </c>
      <c r="C1" s="206" t="str">
        <f>Constants!C1</f>
        <v xml:space="preserve"> </v>
      </c>
      <c r="D1" s="206" t="str">
        <f>Constants!D1</f>
        <v xml:space="preserve"> </v>
      </c>
      <c r="E1" s="206" t="str">
        <f>Constants!E1</f>
        <v xml:space="preserve"> </v>
      </c>
      <c r="F1" s="206" t="str">
        <f>Constants!F1</f>
        <v>Assignment 2</v>
      </c>
      <c r="G1" s="29" t="s">
        <v>343</v>
      </c>
      <c r="H1" s="29" t="s">
        <v>343</v>
      </c>
      <c r="I1" s="29" t="s">
        <v>343</v>
      </c>
    </row>
    <row r="2" spans="1:9" hidden="1" x14ac:dyDescent="0.15">
      <c r="A2" s="206" t="str">
        <f>Constants!A2</f>
        <v>Start date:</v>
      </c>
      <c r="B2" s="206">
        <f>Constants!B2</f>
        <v>36526</v>
      </c>
      <c r="C2" s="206" t="str">
        <f>Constants!C2</f>
        <v xml:space="preserve"> </v>
      </c>
      <c r="D2" s="206" t="str">
        <f>Constants!D2</f>
        <v>Grades:</v>
      </c>
      <c r="E2" s="206" t="str">
        <f>Constants!E2</f>
        <v>AA</v>
      </c>
      <c r="F2" s="206">
        <f>Constants!F2</f>
        <v>1</v>
      </c>
      <c r="G2" s="29"/>
      <c r="H2" s="29"/>
    </row>
    <row r="3" spans="1:9" hidden="1" x14ac:dyDescent="0.15">
      <c r="A3" s="206" t="str">
        <f>Constants!A3</f>
        <v>End date:</v>
      </c>
      <c r="B3" s="206">
        <f>Constants!B3</f>
        <v>73051</v>
      </c>
      <c r="C3" s="206" t="str">
        <f>Constants!C3</f>
        <v xml:space="preserve"> </v>
      </c>
      <c r="D3" s="206" t="str">
        <f>Constants!D3</f>
        <v xml:space="preserve"> </v>
      </c>
      <c r="E3" s="206" t="str">
        <f>Constants!E3</f>
        <v>A</v>
      </c>
      <c r="F3" s="206">
        <f>Constants!F3</f>
        <v>0.95</v>
      </c>
      <c r="G3" s="29"/>
      <c r="H3" s="29"/>
    </row>
    <row r="4" spans="1:9" hidden="1" x14ac:dyDescent="0.15">
      <c r="A4" s="206" t="str">
        <f>Constants!A4</f>
        <v>Phases:</v>
      </c>
      <c r="B4" s="206" t="str">
        <f>Constants!B4</f>
        <v>Analysis</v>
      </c>
      <c r="C4" s="206" t="str">
        <f>Constants!C4</f>
        <v xml:space="preserve"> </v>
      </c>
      <c r="D4" s="206" t="str">
        <f>Constants!D4</f>
        <v xml:space="preserve"> </v>
      </c>
      <c r="E4" s="206" t="str">
        <f>Constants!E4</f>
        <v>AB</v>
      </c>
      <c r="F4" s="206">
        <f>Constants!F4</f>
        <v>0.9</v>
      </c>
      <c r="G4" s="29"/>
      <c r="H4" s="29"/>
    </row>
    <row r="5" spans="1:9" hidden="1" x14ac:dyDescent="0.15">
      <c r="A5" s="206" t="str">
        <f>Constants!A5</f>
        <v xml:space="preserve"> </v>
      </c>
      <c r="B5" s="206" t="str">
        <f>Constants!B5</f>
        <v>Architecture</v>
      </c>
      <c r="C5" s="206" t="str">
        <f>Constants!C5</f>
        <v xml:space="preserve"> </v>
      </c>
      <c r="D5" s="206" t="str">
        <f>Constants!D5</f>
        <v xml:space="preserve"> </v>
      </c>
      <c r="E5" s="206" t="str">
        <f>Constants!E5</f>
        <v>B</v>
      </c>
      <c r="F5" s="206">
        <f>Constants!F5</f>
        <v>0.85</v>
      </c>
      <c r="G5" s="29"/>
      <c r="H5" s="29"/>
    </row>
    <row r="6" spans="1:9" hidden="1" x14ac:dyDescent="0.15">
      <c r="A6" s="206" t="str">
        <f>Constants!A6</f>
        <v xml:space="preserve"> </v>
      </c>
      <c r="B6" s="206" t="str">
        <f>Constants!B6</f>
        <v>Project planning</v>
      </c>
      <c r="C6" s="206" t="str">
        <f>Constants!C6</f>
        <v xml:space="preserve"> </v>
      </c>
      <c r="D6" s="206" t="str">
        <f>Constants!D6</f>
        <v xml:space="preserve"> </v>
      </c>
      <c r="E6" s="206" t="str">
        <f>Constants!E6</f>
        <v>BC</v>
      </c>
      <c r="F6" s="206">
        <f>Constants!F6</f>
        <v>0.8</v>
      </c>
      <c r="G6" s="29"/>
      <c r="H6" s="29"/>
    </row>
    <row r="7" spans="1:9" hidden="1" x14ac:dyDescent="0.15">
      <c r="A7" s="206" t="str">
        <f>Constants!A7</f>
        <v xml:space="preserve"> </v>
      </c>
      <c r="B7" s="206" t="str">
        <f>Constants!B7</f>
        <v>Interation planning</v>
      </c>
      <c r="C7" s="206" t="str">
        <f>Constants!C7</f>
        <v xml:space="preserve"> </v>
      </c>
      <c r="D7" s="206" t="str">
        <f>Constants!D7</f>
        <v xml:space="preserve"> </v>
      </c>
      <c r="E7" s="206" t="str">
        <f>Constants!E7</f>
        <v>C</v>
      </c>
      <c r="F7" s="206">
        <f>Constants!F7</f>
        <v>0.75</v>
      </c>
      <c r="G7" s="29"/>
      <c r="H7" s="29"/>
    </row>
    <row r="8" spans="1:9" hidden="1" x14ac:dyDescent="0.15">
      <c r="A8" s="206" t="str">
        <f>Constants!A8</f>
        <v xml:space="preserve"> </v>
      </c>
      <c r="B8" s="206" t="str">
        <f>Constants!B8</f>
        <v>Construction</v>
      </c>
      <c r="C8" s="206" t="str">
        <f>Constants!C8</f>
        <v xml:space="preserve"> </v>
      </c>
      <c r="D8" s="206" t="str">
        <f>Constants!D8</f>
        <v xml:space="preserve"> </v>
      </c>
      <c r="E8" s="206" t="str">
        <f>Constants!E8</f>
        <v>CD</v>
      </c>
      <c r="F8" s="206">
        <f>Constants!F8</f>
        <v>0.7</v>
      </c>
      <c r="G8" s="29"/>
      <c r="H8" s="29"/>
    </row>
    <row r="9" spans="1:9" hidden="1" x14ac:dyDescent="0.15">
      <c r="A9" s="206" t="str">
        <f>Constants!A9</f>
        <v xml:space="preserve"> </v>
      </c>
      <c r="B9" s="206" t="str">
        <f>Constants!B9</f>
        <v>Refactoring</v>
      </c>
      <c r="C9" s="206" t="str">
        <f>Constants!C9</f>
        <v xml:space="preserve"> </v>
      </c>
      <c r="D9" s="206" t="str">
        <f>Constants!D9</f>
        <v xml:space="preserve"> </v>
      </c>
      <c r="E9" s="206" t="str">
        <f>Constants!E9</f>
        <v>D</v>
      </c>
      <c r="F9" s="206">
        <f>Constants!F9</f>
        <v>0.65</v>
      </c>
      <c r="G9" s="29"/>
      <c r="H9" s="29"/>
    </row>
    <row r="10" spans="1:9" hidden="1" x14ac:dyDescent="0.15">
      <c r="A10" s="206" t="str">
        <f>Constants!A10</f>
        <v xml:space="preserve"> </v>
      </c>
      <c r="B10" s="206" t="str">
        <f>Constants!B10</f>
        <v>Review</v>
      </c>
      <c r="C10" s="206" t="str">
        <f>Constants!C10</f>
        <v xml:space="preserve"> </v>
      </c>
      <c r="D10" s="206" t="str">
        <f>Constants!D10</f>
        <v xml:space="preserve"> </v>
      </c>
      <c r="E10" s="206" t="str">
        <f>Constants!E10</f>
        <v>F</v>
      </c>
      <c r="F10" s="206">
        <f>Constants!F10</f>
        <v>0.5</v>
      </c>
      <c r="G10" s="29"/>
      <c r="H10" s="29"/>
    </row>
    <row r="11" spans="1:9" hidden="1" x14ac:dyDescent="0.15">
      <c r="A11" s="206" t="str">
        <f>Constants!A11</f>
        <v xml:space="preserve"> </v>
      </c>
      <c r="B11" s="206" t="str">
        <f>Constants!B11</f>
        <v>Integration test</v>
      </c>
      <c r="C11" s="206" t="str">
        <f>Constants!C11</f>
        <v xml:space="preserve"> </v>
      </c>
      <c r="D11" s="206" t="str">
        <f>Constants!D11</f>
        <v xml:space="preserve"> </v>
      </c>
      <c r="E11" s="206" t="str">
        <f>Constants!E11</f>
        <v xml:space="preserve"> </v>
      </c>
      <c r="F11" s="206" t="str">
        <f>Constants!F11</f>
        <v xml:space="preserve"> </v>
      </c>
      <c r="G11" s="29"/>
      <c r="H11" s="29"/>
    </row>
    <row r="12" spans="1:9" hidden="1" x14ac:dyDescent="0.15">
      <c r="A12" s="206" t="str">
        <f>Constants!A12</f>
        <v xml:space="preserve"> </v>
      </c>
      <c r="B12" s="206" t="str">
        <f>Constants!B12</f>
        <v>Repatterning</v>
      </c>
      <c r="C12" s="206" t="str">
        <f>Constants!C12</f>
        <v xml:space="preserve"> </v>
      </c>
      <c r="D12" s="206" t="str">
        <f>Constants!D12</f>
        <v xml:space="preserve"> </v>
      </c>
      <c r="E12" s="206" t="str">
        <f>Constants!E12</f>
        <v xml:space="preserve"> </v>
      </c>
      <c r="F12" s="206" t="str">
        <f>Constants!F12</f>
        <v xml:space="preserve"> </v>
      </c>
      <c r="G12" s="29"/>
      <c r="H12" s="29"/>
    </row>
    <row r="13" spans="1:9" hidden="1" x14ac:dyDescent="0.15">
      <c r="A13" s="206" t="str">
        <f>Constants!A13</f>
        <v xml:space="preserve"> </v>
      </c>
      <c r="B13" s="206" t="str">
        <f>Constants!B13</f>
        <v>Postmortem</v>
      </c>
      <c r="C13" s="206" t="str">
        <f>Constants!C13</f>
        <v xml:space="preserve"> </v>
      </c>
      <c r="D13" s="206" t="str">
        <f>Constants!D13</f>
        <v xml:space="preserve"> </v>
      </c>
      <c r="E13" s="206" t="str">
        <f>Constants!E13</f>
        <v xml:space="preserve"> </v>
      </c>
      <c r="F13" s="206" t="str">
        <f>Constants!F13</f>
        <v xml:space="preserve"> </v>
      </c>
      <c r="G13" s="29"/>
      <c r="H13" s="29"/>
    </row>
    <row r="14" spans="1:9" hidden="1" x14ac:dyDescent="0.15">
      <c r="A14" s="206" t="str">
        <f>Constants!A14</f>
        <v xml:space="preserve"> </v>
      </c>
      <c r="B14" s="206" t="str">
        <f>Constants!B14</f>
        <v>Sandbox</v>
      </c>
      <c r="C14" s="206" t="str">
        <f>Constants!C14</f>
        <v xml:space="preserve"> </v>
      </c>
      <c r="D14" s="206" t="str">
        <f>Constants!D14</f>
        <v xml:space="preserve"> </v>
      </c>
      <c r="E14" s="206" t="str">
        <f>Constants!E14</f>
        <v xml:space="preserve"> </v>
      </c>
      <c r="F14" s="206" t="str">
        <f>Constants!F14</f>
        <v xml:space="preserve"> </v>
      </c>
      <c r="G14" s="29"/>
      <c r="H14" s="29"/>
    </row>
    <row r="15" spans="1:9" hidden="1" x14ac:dyDescent="0.15">
      <c r="A15" s="206" t="str">
        <f>Constants!A15</f>
        <v xml:space="preserve"> </v>
      </c>
      <c r="B15" s="206" t="str">
        <f>Constants!B15</f>
        <v xml:space="preserve"> </v>
      </c>
      <c r="C15" s="206" t="str">
        <f>Constants!C15</f>
        <v xml:space="preserve"> </v>
      </c>
      <c r="D15" s="206" t="str">
        <f>Constants!D15</f>
        <v xml:space="preserve"> </v>
      </c>
      <c r="E15" s="206" t="str">
        <f>Constants!E15</f>
        <v xml:space="preserve"> </v>
      </c>
      <c r="F15" s="206" t="str">
        <f>Constants!F15</f>
        <v xml:space="preserve"> </v>
      </c>
      <c r="G15" s="29"/>
      <c r="H15" s="29"/>
    </row>
    <row r="16" spans="1:9" hidden="1" x14ac:dyDescent="0.15">
      <c r="A16" s="206" t="str">
        <f>Constants!A16</f>
        <v xml:space="preserve"> </v>
      </c>
      <c r="B16" s="206" t="str">
        <f>Constants!B16</f>
        <v xml:space="preserve"> </v>
      </c>
      <c r="C16" s="206" t="str">
        <f>Constants!C16</f>
        <v xml:space="preserve"> </v>
      </c>
      <c r="D16" s="206" t="str">
        <f>Constants!D16</f>
        <v xml:space="preserve"> </v>
      </c>
      <c r="E16" s="206" t="str">
        <f>Constants!E16</f>
        <v xml:space="preserve"> </v>
      </c>
      <c r="F16" s="206" t="str">
        <f>Constants!F16</f>
        <v xml:space="preserve"> </v>
      </c>
      <c r="G16" s="29"/>
      <c r="H16" s="29"/>
    </row>
    <row r="17" spans="1:9" hidden="1" x14ac:dyDescent="0.15">
      <c r="A17" s="206" t="str">
        <f>Constants!A17</f>
        <v xml:space="preserve"> </v>
      </c>
      <c r="B17" s="206" t="str">
        <f>Constants!B17</f>
        <v xml:space="preserve"> </v>
      </c>
      <c r="C17" s="206" t="str">
        <f>Constants!C17</f>
        <v xml:space="preserve"> </v>
      </c>
      <c r="D17" s="206" t="str">
        <f>Constants!D17</f>
        <v xml:space="preserve"> </v>
      </c>
      <c r="E17" s="206" t="str">
        <f>Constants!E17</f>
        <v xml:space="preserve"> </v>
      </c>
      <c r="F17" s="206" t="str">
        <f>Constants!F17</f>
        <v xml:space="preserve"> </v>
      </c>
      <c r="G17" s="29"/>
      <c r="H17" s="29"/>
    </row>
    <row r="18" spans="1:9" hidden="1" x14ac:dyDescent="0.15">
      <c r="A18" s="206" t="str">
        <f>Constants!A18</f>
        <v xml:space="preserve"> </v>
      </c>
      <c r="B18" s="206" t="str">
        <f>Constants!B18</f>
        <v xml:space="preserve"> </v>
      </c>
      <c r="C18" s="206" t="str">
        <f>Constants!C18</f>
        <v xml:space="preserve"> </v>
      </c>
      <c r="D18" s="206" t="str">
        <f>Constants!D18</f>
        <v xml:space="preserve"> </v>
      </c>
      <c r="E18" s="206" t="str">
        <f>Constants!E18</f>
        <v xml:space="preserve"> </v>
      </c>
      <c r="F18" s="206" t="str">
        <f>Constants!F18</f>
        <v xml:space="preserve"> </v>
      </c>
      <c r="G18" s="29"/>
      <c r="H18" s="29"/>
    </row>
    <row r="19" spans="1:9" hidden="1" x14ac:dyDescent="0.15">
      <c r="A19" s="206" t="str">
        <f>Constants!A19</f>
        <v>Defect Types:</v>
      </c>
      <c r="B19" s="206" t="str">
        <f>Constants!B19</f>
        <v>Requirements Change</v>
      </c>
      <c r="C19" s="206" t="str">
        <f>Constants!C19</f>
        <v>Changes to requirements</v>
      </c>
      <c r="D19" s="206" t="str">
        <f>Constants!D19</f>
        <v>Iteration</v>
      </c>
      <c r="E19" s="206" t="str">
        <f>Constants!E19</f>
        <v>NA</v>
      </c>
      <c r="F19" s="206" t="str">
        <f>Constants!F19</f>
        <v xml:space="preserve">did not follow </v>
      </c>
      <c r="G19" s="29"/>
      <c r="H19" s="29"/>
    </row>
    <row r="20" spans="1:9" hidden="1" x14ac:dyDescent="0.15">
      <c r="A20" s="206" t="str">
        <f>Constants!A20</f>
        <v xml:space="preserve"> </v>
      </c>
      <c r="B20" s="206" t="str">
        <f>Constants!B20</f>
        <v>Requirements Clarification</v>
      </c>
      <c r="C20" s="206" t="str">
        <f>Constants!C20</f>
        <v>Clarifications to requirements</v>
      </c>
      <c r="D20" s="206" t="str">
        <f>Constants!D20</f>
        <v xml:space="preserve"> </v>
      </c>
      <c r="E20" s="206">
        <f>Constants!E20</f>
        <v>1</v>
      </c>
      <c r="F20" s="206" t="str">
        <f>Constants!F20</f>
        <v>very painful</v>
      </c>
      <c r="G20" s="29"/>
      <c r="H20" s="29"/>
    </row>
    <row r="21" spans="1:9" hidden="1" x14ac:dyDescent="0.15">
      <c r="A21" s="206" t="str">
        <f>Constants!A21</f>
        <v xml:space="preserve"> </v>
      </c>
      <c r="B21" s="206" t="str">
        <f>Constants!B21</f>
        <v>Product syntax</v>
      </c>
      <c r="C21" s="206" t="str">
        <f>Constants!C21</f>
        <v>Syntax flaws in the deliverable product</v>
      </c>
      <c r="D21" s="206" t="str">
        <f>Constants!D21</f>
        <v xml:space="preserve"> </v>
      </c>
      <c r="E21" s="206">
        <f>Constants!E21</f>
        <v>2</v>
      </c>
      <c r="F21" s="206" t="str">
        <f>Constants!F21</f>
        <v>painful</v>
      </c>
      <c r="G21" s="29"/>
      <c r="H21" s="29"/>
    </row>
    <row r="22" spans="1:9" hidden="1" x14ac:dyDescent="0.15">
      <c r="A22" s="206" t="str">
        <f>Constants!A22</f>
        <v xml:space="preserve"> </v>
      </c>
      <c r="B22" s="206" t="str">
        <f>Constants!B22</f>
        <v>Product logic</v>
      </c>
      <c r="C22" s="206" t="str">
        <f>Constants!C22</f>
        <v>Logic flaws in the deliverable product</v>
      </c>
      <c r="D22" s="206" t="str">
        <f>Constants!D22</f>
        <v xml:space="preserve"> </v>
      </c>
      <c r="E22" s="206">
        <f>Constants!E22</f>
        <v>3</v>
      </c>
      <c r="F22" s="206" t="str">
        <f>Constants!F22</f>
        <v>neutral</v>
      </c>
      <c r="G22" s="29"/>
      <c r="H22" s="29"/>
    </row>
    <row r="23" spans="1:9" hidden="1" x14ac:dyDescent="0.15">
      <c r="A23" s="206" t="str">
        <f>Constants!A23</f>
        <v xml:space="preserve"> </v>
      </c>
      <c r="B23" s="206" t="str">
        <f>Constants!B23</f>
        <v>Product interface</v>
      </c>
      <c r="C23" s="206" t="str">
        <f>Constants!C23</f>
        <v>Flaws in the interface of a component of the deliverable product</v>
      </c>
      <c r="D23" s="206" t="str">
        <f>Constants!D23</f>
        <v xml:space="preserve"> </v>
      </c>
      <c r="E23" s="206">
        <f>Constants!E23</f>
        <v>4</v>
      </c>
      <c r="F23" s="206" t="str">
        <f>Constants!F23</f>
        <v>helpful</v>
      </c>
      <c r="G23" s="29"/>
      <c r="H23" s="29"/>
    </row>
    <row r="24" spans="1:9" hidden="1" x14ac:dyDescent="0.15">
      <c r="A24" s="206" t="str">
        <f>Constants!A24</f>
        <v xml:space="preserve"> </v>
      </c>
      <c r="B24" s="206" t="str">
        <f>Constants!B24</f>
        <v>Product checking</v>
      </c>
      <c r="C24" s="206" t="str">
        <f>Constants!C24</f>
        <v>Flaws with boundary/type checking within a component of the deliverable product</v>
      </c>
      <c r="D24" s="206" t="str">
        <f>Constants!D24</f>
        <v xml:space="preserve"> </v>
      </c>
      <c r="E24" s="206">
        <f>Constants!E24</f>
        <v>5</v>
      </c>
      <c r="F24" s="206" t="str">
        <f>Constants!F24</f>
        <v>very helpful</v>
      </c>
      <c r="G24" s="29"/>
      <c r="H24" s="29"/>
    </row>
    <row r="25" spans="1:9" hidden="1" x14ac:dyDescent="0.15">
      <c r="A25" s="206" t="str">
        <f>Constants!A25</f>
        <v xml:space="preserve"> </v>
      </c>
      <c r="B25" s="206" t="str">
        <f>Constants!B25</f>
        <v>Test syntax</v>
      </c>
      <c r="C25" s="206" t="str">
        <f>Constants!C25</f>
        <v xml:space="preserve">Syntax flaws in the test code </v>
      </c>
      <c r="D25" s="206" t="str">
        <f>Constants!D25</f>
        <v xml:space="preserve"> </v>
      </c>
      <c r="E25" s="206">
        <f>Constants!E25</f>
        <v>6</v>
      </c>
      <c r="F25" s="206" t="str">
        <f>Constants!F25</f>
        <v xml:space="preserve"> </v>
      </c>
      <c r="G25" s="29"/>
      <c r="H25" s="29"/>
    </row>
    <row r="26" spans="1:9" hidden="1" x14ac:dyDescent="0.15">
      <c r="A26" s="206" t="str">
        <f>Constants!A26</f>
        <v xml:space="preserve"> </v>
      </c>
      <c r="B26" s="206" t="str">
        <f>Constants!B26</f>
        <v>Test logic</v>
      </c>
      <c r="C26" s="206" t="str">
        <f>Constants!C26</f>
        <v>Logic flaws in the test code</v>
      </c>
      <c r="D26" s="206" t="str">
        <f>Constants!D26</f>
        <v xml:space="preserve"> </v>
      </c>
      <c r="E26" s="206">
        <f>Constants!E26</f>
        <v>7</v>
      </c>
      <c r="F26" s="206" t="str">
        <f>Constants!F26</f>
        <v xml:space="preserve"> </v>
      </c>
      <c r="G26" s="29"/>
      <c r="H26" s="29"/>
    </row>
    <row r="27" spans="1:9" hidden="1" x14ac:dyDescent="0.15">
      <c r="A27" s="206" t="str">
        <f>Constants!A27</f>
        <v xml:space="preserve"> </v>
      </c>
      <c r="B27" s="206" t="str">
        <f>Constants!B27</f>
        <v>Test interface</v>
      </c>
      <c r="C27" s="206" t="str">
        <f>Constants!C27</f>
        <v>Flaws in the interface of a component of the test code</v>
      </c>
      <c r="D27" s="206" t="str">
        <f>Constants!D27</f>
        <v xml:space="preserve"> </v>
      </c>
      <c r="E27" s="206">
        <f>Constants!E27</f>
        <v>8</v>
      </c>
      <c r="F27" s="206" t="str">
        <f>Constants!F27</f>
        <v xml:space="preserve"> </v>
      </c>
      <c r="G27" s="29"/>
      <c r="H27" s="29"/>
    </row>
    <row r="28" spans="1:9" hidden="1" x14ac:dyDescent="0.15">
      <c r="A28" s="206" t="str">
        <f>Constants!A28</f>
        <v xml:space="preserve"> </v>
      </c>
      <c r="B28" s="206" t="str">
        <f>Constants!B28</f>
        <v>Test checking</v>
      </c>
      <c r="C28" s="206" t="str">
        <f>Constants!C28</f>
        <v>Flaws with boundary/type checking within a component of the test code</v>
      </c>
      <c r="D28" s="206" t="str">
        <f>Constants!D28</f>
        <v xml:space="preserve"> </v>
      </c>
      <c r="E28" s="206">
        <f>Constants!E28</f>
        <v>9</v>
      </c>
      <c r="F28" s="206" t="str">
        <f>Constants!F28</f>
        <v xml:space="preserve"> </v>
      </c>
      <c r="G28" s="29"/>
      <c r="H28" s="29"/>
    </row>
    <row r="29" spans="1:9" hidden="1" x14ac:dyDescent="0.15">
      <c r="A29" s="206" t="str">
        <f>Constants!A29</f>
        <v xml:space="preserve"> </v>
      </c>
      <c r="B29" s="206" t="str">
        <f>Constants!B29</f>
        <v>Bad Smell</v>
      </c>
      <c r="C29" s="206" t="str">
        <f>Constants!C29</f>
        <v>Refactoring changes (please note the bad smell in the defect description)</v>
      </c>
      <c r="D29" s="206" t="str">
        <f>Constants!D29</f>
        <v xml:space="preserve"> </v>
      </c>
      <c r="E29" s="206">
        <f>Constants!E29</f>
        <v>10</v>
      </c>
      <c r="F29" s="206">
        <f>Constants!F29</f>
        <v>0</v>
      </c>
      <c r="G29" s="29"/>
      <c r="H29" s="29"/>
    </row>
    <row r="30" spans="1:9" hidden="1" x14ac:dyDescent="0.15">
      <c r="A30" s="206" t="str">
        <f>Constants!A30</f>
        <v>Y/N:</v>
      </c>
      <c r="B30" s="206" t="str">
        <f>Constants!B30</f>
        <v>Yes</v>
      </c>
      <c r="C30" s="206" t="str">
        <f>Constants!C30</f>
        <v xml:space="preserve"> </v>
      </c>
      <c r="D30" s="206" t="str">
        <f>Constants!D30</f>
        <v xml:space="preserve"> </v>
      </c>
      <c r="E30" s="206" t="str">
        <f>Constants!E30</f>
        <v>Passed</v>
      </c>
      <c r="F30" s="206">
        <f>Constants!F30</f>
        <v>0</v>
      </c>
      <c r="G30" s="29"/>
      <c r="H30" s="29"/>
    </row>
    <row r="31" spans="1:9" s="19" customFormat="1" hidden="1" x14ac:dyDescent="0.15">
      <c r="A31" s="206" t="str">
        <f>Constants!A31</f>
        <v xml:space="preserve"> </v>
      </c>
      <c r="B31" s="206" t="str">
        <f>Constants!B31</f>
        <v>No</v>
      </c>
      <c r="C31" s="206" t="str">
        <f>Constants!C31</f>
        <v xml:space="preserve"> </v>
      </c>
      <c r="D31" s="206" t="str">
        <f>Constants!D31</f>
        <v xml:space="preserve"> </v>
      </c>
      <c r="E31" s="206" t="str">
        <f>Constants!E31</f>
        <v>Passed with issues</v>
      </c>
      <c r="F31" s="206">
        <f>Constants!F31</f>
        <v>0</v>
      </c>
      <c r="G31" s="8"/>
      <c r="H31" s="8"/>
      <c r="I31" s="3"/>
    </row>
    <row r="32" spans="1:9" hidden="1" x14ac:dyDescent="0.15">
      <c r="A32" s="206" t="str">
        <f>Constants!A32</f>
        <v>Proxy Types:</v>
      </c>
      <c r="B32" s="206" t="str">
        <f>Constants!B32</f>
        <v>-</v>
      </c>
      <c r="C32" s="206" t="str">
        <f>Constants!C32</f>
        <v xml:space="preserve"> </v>
      </c>
      <c r="D32" s="206" t="str">
        <f>Constants!D32</f>
        <v xml:space="preserve"> </v>
      </c>
      <c r="E32" s="206" t="str">
        <f>Constants!E32</f>
        <v>Failed</v>
      </c>
      <c r="F32" s="206" t="str">
        <f>Constants!F32</f>
        <v xml:space="preserve"> </v>
      </c>
      <c r="G32" s="8"/>
      <c r="H32" s="29"/>
    </row>
    <row r="33" spans="1:11" hidden="1" x14ac:dyDescent="0.15">
      <c r="A33" s="206" t="str">
        <f>Constants!A33</f>
        <v xml:space="preserve"> </v>
      </c>
      <c r="B33" s="206" t="str">
        <f>Constants!B33</f>
        <v>Calculation</v>
      </c>
      <c r="C33" s="206" t="str">
        <f>Constants!C33</f>
        <v xml:space="preserve"> </v>
      </c>
      <c r="D33" s="206" t="str">
        <f>Constants!D33</f>
        <v xml:space="preserve"> </v>
      </c>
      <c r="E33" s="206" t="str">
        <f>Constants!E33</f>
        <v>Not tested</v>
      </c>
      <c r="F33" s="206" t="str">
        <f>Constants!F33</f>
        <v xml:space="preserve"> </v>
      </c>
      <c r="G33" s="8"/>
      <c r="H33" s="29"/>
    </row>
    <row r="34" spans="1:11" hidden="1" x14ac:dyDescent="0.15">
      <c r="A34" s="206" t="str">
        <f>Constants!A34</f>
        <v xml:space="preserve"> </v>
      </c>
      <c r="B34" s="206" t="str">
        <f>Constants!B34</f>
        <v>Data</v>
      </c>
      <c r="C34" s="206" t="str">
        <f>Constants!C34</f>
        <v xml:space="preserve"> </v>
      </c>
      <c r="D34" s="206" t="str">
        <f>Constants!D34</f>
        <v xml:space="preserve"> </v>
      </c>
      <c r="E34" s="206" t="str">
        <f>Constants!E34</f>
        <v>Not applicable</v>
      </c>
      <c r="F34" s="206" t="str">
        <f>Constants!F34</f>
        <v xml:space="preserve"> </v>
      </c>
      <c r="G34" s="8"/>
      <c r="H34" s="29"/>
    </row>
    <row r="35" spans="1:11" hidden="1" x14ac:dyDescent="0.15">
      <c r="A35" s="206" t="str">
        <f>Constants!A35</f>
        <v xml:space="preserve"> </v>
      </c>
      <c r="B35" s="206" t="str">
        <f>Constants!B35</f>
        <v>I/O</v>
      </c>
      <c r="C35" s="206" t="str">
        <f>Constants!C35</f>
        <v xml:space="preserve"> </v>
      </c>
      <c r="D35" s="206" t="str">
        <f>Constants!D35</f>
        <v xml:space="preserve"> </v>
      </c>
      <c r="E35" s="206" t="str">
        <f>Constants!E35</f>
        <v xml:space="preserve"> </v>
      </c>
      <c r="F35" s="206" t="str">
        <f>Constants!F35</f>
        <v xml:space="preserve"> </v>
      </c>
      <c r="G35" s="8"/>
      <c r="H35" s="29"/>
    </row>
    <row r="36" spans="1:11" hidden="1" x14ac:dyDescent="0.15">
      <c r="A36" s="206" t="str">
        <f>Constants!A36</f>
        <v xml:space="preserve"> </v>
      </c>
      <c r="B36" s="206" t="str">
        <f>Constants!B36</f>
        <v>Logic</v>
      </c>
      <c r="C36" s="206" t="str">
        <f>Constants!C36</f>
        <v xml:space="preserve"> </v>
      </c>
      <c r="D36" s="206" t="str">
        <f>Constants!D36</f>
        <v xml:space="preserve"> </v>
      </c>
      <c r="E36" s="206" t="str">
        <f>Constants!E36</f>
        <v xml:space="preserve"> </v>
      </c>
      <c r="F36" s="206" t="str">
        <f>Constants!F36</f>
        <v xml:space="preserve"> </v>
      </c>
      <c r="G36" s="8"/>
      <c r="H36" s="29"/>
    </row>
    <row r="37" spans="1:11" hidden="1" x14ac:dyDescent="0.15">
      <c r="A37" s="206" t="str">
        <f>Constants!A37</f>
        <v xml:space="preserve"> </v>
      </c>
      <c r="B37" s="206" t="str">
        <f>Constants!B37</f>
        <v xml:space="preserve"> </v>
      </c>
      <c r="C37" s="206" t="str">
        <f>Constants!C37</f>
        <v xml:space="preserve"> </v>
      </c>
      <c r="D37" s="206" t="str">
        <f>Constants!D37</f>
        <v xml:space="preserve"> </v>
      </c>
      <c r="E37" s="206" t="str">
        <f>Constants!E37</f>
        <v xml:space="preserve"> </v>
      </c>
      <c r="F37" s="206" t="str">
        <f>Constants!F37</f>
        <v xml:space="preserve"> </v>
      </c>
      <c r="G37" s="8"/>
      <c r="H37" s="29"/>
    </row>
    <row r="38" spans="1:11" hidden="1" x14ac:dyDescent="0.15">
      <c r="A38" s="206" t="str">
        <f>Constants!A38</f>
        <v>Sizes:</v>
      </c>
      <c r="B38" s="206" t="str">
        <f>Constants!B38</f>
        <v>VS</v>
      </c>
      <c r="C38" s="206" t="str">
        <f>Constants!C38</f>
        <v>S</v>
      </c>
      <c r="D38" s="206" t="str">
        <f>Constants!D38</f>
        <v>M</v>
      </c>
      <c r="E38" s="206" t="str">
        <f>Constants!E38</f>
        <v>L</v>
      </c>
      <c r="F38" s="206" t="str">
        <f>Constants!F38</f>
        <v>VL</v>
      </c>
      <c r="G38" s="8"/>
      <c r="H38" s="29"/>
    </row>
    <row r="39" spans="1:11" hidden="1" x14ac:dyDescent="0.15">
      <c r="A39" s="206" t="str">
        <f>Constants!A39</f>
        <v>upper</v>
      </c>
      <c r="B39" s="206">
        <f>Constants!B39</f>
        <v>-1.5</v>
      </c>
      <c r="C39" s="206">
        <f>Constants!C39</f>
        <v>-0.5</v>
      </c>
      <c r="D39" s="206">
        <f>Constants!D39</f>
        <v>0.5</v>
      </c>
      <c r="E39" s="206">
        <f>Constants!E39</f>
        <v>1.5</v>
      </c>
      <c r="F39" s="206">
        <f>Constants!F39</f>
        <v>99999</v>
      </c>
      <c r="G39" s="8"/>
      <c r="H39" s="29"/>
    </row>
    <row r="40" spans="1:11" hidden="1" x14ac:dyDescent="0.15">
      <c r="A40" s="206" t="str">
        <f>Constants!A40</f>
        <v>mid</v>
      </c>
      <c r="B40" s="206">
        <f>Constants!B40</f>
        <v>-2</v>
      </c>
      <c r="C40" s="206">
        <f>Constants!C40</f>
        <v>-1</v>
      </c>
      <c r="D40" s="206">
        <f>Constants!D40</f>
        <v>0</v>
      </c>
      <c r="E40" s="206">
        <f>Constants!E40</f>
        <v>1</v>
      </c>
      <c r="F40" s="206">
        <f>Constants!F40</f>
        <v>2</v>
      </c>
      <c r="G40" s="8"/>
      <c r="H40" s="29"/>
    </row>
    <row r="41" spans="1:11" hidden="1" x14ac:dyDescent="0.15">
      <c r="A41" s="206" t="str">
        <f>Constants!A41</f>
        <v>lower</v>
      </c>
      <c r="B41" s="206">
        <f>Constants!B41</f>
        <v>0</v>
      </c>
      <c r="C41" s="206">
        <f>Constants!C41</f>
        <v>-1.5</v>
      </c>
      <c r="D41" s="206">
        <f>Constants!D41</f>
        <v>-0.5</v>
      </c>
      <c r="E41" s="206">
        <f>Constants!E41</f>
        <v>0.5</v>
      </c>
      <c r="F41" s="206">
        <f>Constants!F41</f>
        <v>1.5</v>
      </c>
      <c r="G41" s="8"/>
      <c r="H41" s="29"/>
    </row>
    <row r="42" spans="1:11" hidden="1" x14ac:dyDescent="0.15">
      <c r="A42" s="206" t="str">
        <f>Constants!A42</f>
        <v xml:space="preserve"> </v>
      </c>
      <c r="B42" s="206">
        <f>Constants!B42</f>
        <v>0</v>
      </c>
      <c r="C42" s="206">
        <f>Constants!C42</f>
        <v>0</v>
      </c>
      <c r="D42" s="206">
        <f>Constants!D42</f>
        <v>0</v>
      </c>
      <c r="E42" s="206">
        <f>Constants!E42</f>
        <v>0</v>
      </c>
      <c r="F42" s="206" t="str">
        <f>Constants!F42</f>
        <v xml:space="preserve"> </v>
      </c>
      <c r="G42" s="8"/>
      <c r="H42" s="29"/>
    </row>
    <row r="43" spans="1:11" customFormat="1" hidden="1" x14ac:dyDescent="0.15">
      <c r="A43" s="206" t="str">
        <f>Constants!A43</f>
        <v xml:space="preserve"> </v>
      </c>
      <c r="B43" s="206" t="str">
        <f>Constants!B43</f>
        <v xml:space="preserve"> </v>
      </c>
      <c r="C43" s="206" t="str">
        <f>Constants!C43</f>
        <v xml:space="preserve"> </v>
      </c>
      <c r="D43" s="206" t="str">
        <f>Constants!D43</f>
        <v xml:space="preserve"> </v>
      </c>
      <c r="E43" s="206" t="str">
        <f>Constants!E43</f>
        <v xml:space="preserve"> </v>
      </c>
      <c r="F43" s="206" t="str">
        <f>Constants!F43</f>
        <v xml:space="preserve"> </v>
      </c>
      <c r="G43" s="42"/>
      <c r="H43" s="42"/>
    </row>
    <row r="44" spans="1:11" s="14" customFormat="1" hidden="1" x14ac:dyDescent="0.15">
      <c r="A44" s="206" t="str">
        <f>Constants!A44</f>
        <v>&lt;-- Mandatory</v>
      </c>
      <c r="B44" s="206" t="str">
        <f>Constants!B44</f>
        <v xml:space="preserve"> </v>
      </c>
      <c r="C44" s="206" t="str">
        <f>Constants!C44</f>
        <v>✔</v>
      </c>
      <c r="D44" s="206" t="str">
        <f>Constants!D44</f>
        <v xml:space="preserve"> </v>
      </c>
      <c r="E44" s="206" t="str">
        <f>Constants!E44</f>
        <v xml:space="preserve"> </v>
      </c>
      <c r="F44" s="206" t="str">
        <f>Constants!F44</f>
        <v xml:space="preserve"> </v>
      </c>
      <c r="G44" s="24"/>
      <c r="H44" s="24"/>
      <c r="I44" s="24"/>
      <c r="J44" s="24"/>
      <c r="K44" s="24"/>
    </row>
    <row r="45" spans="1:11" hidden="1" x14ac:dyDescent="0.15"/>
    <row r="46" spans="1:11" ht="20" x14ac:dyDescent="0.2">
      <c r="A46" s="507" t="s">
        <v>154</v>
      </c>
      <c r="B46" s="507"/>
      <c r="C46" s="507"/>
    </row>
    <row r="47" spans="1:11" ht="18" x14ac:dyDescent="0.2">
      <c r="A47" s="34"/>
      <c r="B47" s="34"/>
      <c r="C47" s="34"/>
    </row>
    <row r="48" spans="1:11" x14ac:dyDescent="0.15">
      <c r="A48" s="3" t="s">
        <v>36</v>
      </c>
      <c r="B48" s="22"/>
      <c r="C48" s="493" t="s">
        <v>864</v>
      </c>
      <c r="D48" s="493"/>
      <c r="E48" s="8"/>
    </row>
    <row r="49" spans="1:7" x14ac:dyDescent="0.15">
      <c r="A49" s="3" t="s">
        <v>422</v>
      </c>
      <c r="B49" s="22"/>
      <c r="C49" s="493" t="s">
        <v>865</v>
      </c>
      <c r="D49" s="493"/>
      <c r="E49" s="8"/>
    </row>
    <row r="50" spans="1:7" x14ac:dyDescent="0.15">
      <c r="A50" s="3" t="s">
        <v>506</v>
      </c>
      <c r="B50" s="22"/>
      <c r="C50" s="493" t="s">
        <v>866</v>
      </c>
      <c r="D50" s="493"/>
      <c r="E50" s="8"/>
    </row>
    <row r="51" spans="1:7" hidden="1" x14ac:dyDescent="0.15">
      <c r="A51" s="160" t="s">
        <v>786</v>
      </c>
      <c r="B51" s="22"/>
      <c r="C51" s="493"/>
      <c r="D51" s="493"/>
      <c r="E51" s="8"/>
    </row>
    <row r="52" spans="1:7" ht="14" thickBot="1" x14ac:dyDescent="0.2">
      <c r="A52" s="13"/>
      <c r="B52" s="13"/>
      <c r="C52" s="13"/>
      <c r="D52" s="13"/>
      <c r="E52" s="13"/>
    </row>
    <row r="53" spans="1:7" ht="20" x14ac:dyDescent="0.2">
      <c r="A53" s="1" t="s">
        <v>30</v>
      </c>
      <c r="B53" s="1"/>
      <c r="C53" s="1"/>
      <c r="D53" s="1"/>
      <c r="E53" s="1"/>
    </row>
    <row r="56" spans="1:7" x14ac:dyDescent="0.15">
      <c r="A56" s="3" t="s">
        <v>476</v>
      </c>
      <c r="B56" s="38"/>
    </row>
    <row r="57" spans="1:7" x14ac:dyDescent="0.15">
      <c r="A57" s="3" t="s">
        <v>475</v>
      </c>
      <c r="B57" s="38"/>
    </row>
    <row r="58" spans="1:7" ht="15" customHeight="1" x14ac:dyDescent="0.15">
      <c r="A58" s="3" t="s">
        <v>67</v>
      </c>
      <c r="B58" s="313" t="str">
        <f>IF(OR(ISBLANK(B56),ISBLANK(B57)),"",MIN(VLOOKUP(B56,B62:C70,2,FALSE),VLOOKUP(B57,B72:C80,2,FALSE)))</f>
        <v/>
      </c>
      <c r="C58" s="39" t="s">
        <v>352</v>
      </c>
      <c r="D58" s="3">
        <v>100</v>
      </c>
    </row>
    <row r="59" spans="1:7" ht="18" x14ac:dyDescent="0.2">
      <c r="B59" s="311"/>
    </row>
    <row r="61" spans="1:7" x14ac:dyDescent="0.15">
      <c r="A61" s="3" t="s">
        <v>473</v>
      </c>
    </row>
    <row r="62" spans="1:7" x14ac:dyDescent="0.15">
      <c r="B62" t="str">
        <f>E2</f>
        <v>AA</v>
      </c>
      <c r="C62" s="91">
        <f>$D$58*F2</f>
        <v>100</v>
      </c>
      <c r="D62" s="504" t="s">
        <v>94</v>
      </c>
      <c r="E62" s="504"/>
    </row>
    <row r="63" spans="1:7" x14ac:dyDescent="0.15">
      <c r="B63" t="str">
        <f t="shared" ref="B63:B70" si="0">E3</f>
        <v>A</v>
      </c>
      <c r="C63" s="91">
        <f t="shared" ref="C63:C70" si="1">$D$58*F3</f>
        <v>95</v>
      </c>
      <c r="D63" s="503" t="s">
        <v>768</v>
      </c>
      <c r="E63" s="503"/>
      <c r="G63" s="4"/>
    </row>
    <row r="64" spans="1:7" x14ac:dyDescent="0.15">
      <c r="B64" t="str">
        <f t="shared" si="0"/>
        <v>AB</v>
      </c>
      <c r="C64" s="91">
        <f t="shared" si="1"/>
        <v>90</v>
      </c>
      <c r="D64" s="503" t="s">
        <v>769</v>
      </c>
      <c r="E64" s="503"/>
    </row>
    <row r="65" spans="1:6" x14ac:dyDescent="0.15">
      <c r="B65" t="str">
        <f t="shared" si="0"/>
        <v>B</v>
      </c>
      <c r="C65" s="91">
        <f t="shared" si="1"/>
        <v>85</v>
      </c>
      <c r="D65" s="503" t="s">
        <v>770</v>
      </c>
      <c r="E65" s="503"/>
    </row>
    <row r="66" spans="1:6" x14ac:dyDescent="0.15">
      <c r="B66" t="str">
        <f t="shared" si="0"/>
        <v>BC</v>
      </c>
      <c r="C66" s="91">
        <f t="shared" si="1"/>
        <v>80</v>
      </c>
      <c r="D66" s="503" t="s">
        <v>771</v>
      </c>
      <c r="E66" s="504"/>
    </row>
    <row r="67" spans="1:6" x14ac:dyDescent="0.15">
      <c r="B67" t="str">
        <f t="shared" si="0"/>
        <v>C</v>
      </c>
      <c r="C67" s="91">
        <f t="shared" si="1"/>
        <v>75</v>
      </c>
      <c r="D67" s="503" t="s">
        <v>772</v>
      </c>
      <c r="E67" s="504"/>
    </row>
    <row r="68" spans="1:6" x14ac:dyDescent="0.15">
      <c r="B68" t="str">
        <f t="shared" si="0"/>
        <v>CD</v>
      </c>
      <c r="C68" s="91">
        <f t="shared" si="1"/>
        <v>70</v>
      </c>
      <c r="D68" s="503" t="s">
        <v>773</v>
      </c>
      <c r="E68" s="504"/>
    </row>
    <row r="69" spans="1:6" x14ac:dyDescent="0.15">
      <c r="B69" t="str">
        <f t="shared" si="0"/>
        <v>D</v>
      </c>
      <c r="C69" s="91">
        <f t="shared" si="1"/>
        <v>65</v>
      </c>
      <c r="D69" s="505" t="s">
        <v>774</v>
      </c>
      <c r="E69" s="506"/>
      <c r="F69" s="4"/>
    </row>
    <row r="70" spans="1:6" x14ac:dyDescent="0.15">
      <c r="B70" t="str">
        <f t="shared" si="0"/>
        <v>F</v>
      </c>
      <c r="C70" s="91">
        <f t="shared" si="1"/>
        <v>50</v>
      </c>
      <c r="D70" s="504" t="s">
        <v>478</v>
      </c>
      <c r="E70" s="504"/>
    </row>
    <row r="71" spans="1:6" x14ac:dyDescent="0.15">
      <c r="A71" s="3" t="s">
        <v>474</v>
      </c>
    </row>
    <row r="72" spans="1:6" x14ac:dyDescent="0.15">
      <c r="B72" t="str">
        <f>E2</f>
        <v>AA</v>
      </c>
      <c r="C72" s="91">
        <f>$D$58*F2</f>
        <v>100</v>
      </c>
      <c r="D72" s="504" t="s">
        <v>94</v>
      </c>
      <c r="E72" s="504"/>
    </row>
    <row r="73" spans="1:6" x14ac:dyDescent="0.15">
      <c r="B73" t="str">
        <f t="shared" ref="B73:B80" si="2">E3</f>
        <v>A</v>
      </c>
      <c r="C73" s="91">
        <f t="shared" ref="C73:C80" si="3">$D$58*F3</f>
        <v>95</v>
      </c>
      <c r="D73" s="504" t="s">
        <v>477</v>
      </c>
      <c r="E73" s="504"/>
    </row>
    <row r="74" spans="1:6" x14ac:dyDescent="0.15">
      <c r="B74" t="str">
        <f t="shared" si="2"/>
        <v>AB</v>
      </c>
      <c r="C74" s="91">
        <f t="shared" si="3"/>
        <v>90</v>
      </c>
      <c r="D74" s="504" t="s">
        <v>485</v>
      </c>
      <c r="E74" s="504"/>
    </row>
    <row r="75" spans="1:6" x14ac:dyDescent="0.15">
      <c r="B75" t="str">
        <f t="shared" si="2"/>
        <v>B</v>
      </c>
      <c r="C75" s="91">
        <f t="shared" si="3"/>
        <v>85</v>
      </c>
      <c r="D75" s="504" t="s">
        <v>482</v>
      </c>
      <c r="E75" s="504"/>
    </row>
    <row r="76" spans="1:6" x14ac:dyDescent="0.15">
      <c r="B76" t="str">
        <f t="shared" si="2"/>
        <v>BC</v>
      </c>
      <c r="C76" s="91">
        <f t="shared" si="3"/>
        <v>80</v>
      </c>
      <c r="D76" s="504" t="s">
        <v>480</v>
      </c>
      <c r="E76" s="504"/>
    </row>
    <row r="77" spans="1:6" x14ac:dyDescent="0.15">
      <c r="B77" t="str">
        <f t="shared" si="2"/>
        <v>C</v>
      </c>
      <c r="C77" s="91">
        <f t="shared" si="3"/>
        <v>75</v>
      </c>
      <c r="D77" s="504" t="s">
        <v>483</v>
      </c>
      <c r="E77" s="504"/>
    </row>
    <row r="78" spans="1:6" x14ac:dyDescent="0.15">
      <c r="B78" t="str">
        <f t="shared" si="2"/>
        <v>CD</v>
      </c>
      <c r="C78" s="91">
        <f t="shared" si="3"/>
        <v>70</v>
      </c>
      <c r="D78" s="504" t="s">
        <v>479</v>
      </c>
      <c r="E78" s="504"/>
    </row>
    <row r="79" spans="1:6" x14ac:dyDescent="0.15">
      <c r="B79" t="str">
        <f t="shared" si="2"/>
        <v>D</v>
      </c>
      <c r="C79" s="91">
        <f t="shared" si="3"/>
        <v>65</v>
      </c>
      <c r="D79" s="504" t="s">
        <v>484</v>
      </c>
      <c r="E79" s="504"/>
    </row>
    <row r="80" spans="1:6" x14ac:dyDescent="0.15">
      <c r="B80" t="str">
        <f t="shared" si="2"/>
        <v>F</v>
      </c>
      <c r="C80" s="91">
        <f t="shared" si="3"/>
        <v>50</v>
      </c>
      <c r="D80" s="504" t="s">
        <v>481</v>
      </c>
      <c r="E80" s="504"/>
    </row>
    <row r="83" spans="1:12" ht="20" x14ac:dyDescent="0.2">
      <c r="A83" s="498" t="s">
        <v>123</v>
      </c>
      <c r="B83" s="498"/>
      <c r="C83" s="213"/>
      <c r="D83" s="213"/>
      <c r="E83" s="213"/>
    </row>
    <row r="84" spans="1:12" customFormat="1" x14ac:dyDescent="0.15">
      <c r="A84" s="502" t="s">
        <v>68</v>
      </c>
      <c r="B84" s="502"/>
      <c r="C84" s="502"/>
      <c r="D84" s="502"/>
      <c r="E84" s="502"/>
      <c r="F84" s="502"/>
      <c r="G84" s="502"/>
      <c r="H84" s="502"/>
      <c r="I84" s="502"/>
      <c r="J84" s="502"/>
      <c r="K84" s="502"/>
      <c r="L84" s="502"/>
    </row>
    <row r="85" spans="1:12" customFormat="1" x14ac:dyDescent="0.15">
      <c r="A85" s="14"/>
      <c r="B85" s="499" t="s">
        <v>152</v>
      </c>
      <c r="C85" s="499"/>
      <c r="D85" s="499"/>
      <c r="E85" s="499"/>
      <c r="F85" s="499"/>
      <c r="G85" s="499"/>
      <c r="H85" s="499"/>
      <c r="I85" s="499"/>
      <c r="J85" s="499"/>
      <c r="K85" s="499"/>
      <c r="L85" s="499"/>
    </row>
    <row r="86" spans="1:12" customFormat="1" x14ac:dyDescent="0.15">
      <c r="A86" s="14"/>
      <c r="B86" s="499" t="s">
        <v>344</v>
      </c>
      <c r="C86" s="499"/>
      <c r="D86" s="499"/>
      <c r="E86" s="499"/>
      <c r="F86" s="499"/>
      <c r="G86" s="499"/>
      <c r="H86" s="499"/>
      <c r="I86" s="499"/>
      <c r="J86" s="499"/>
      <c r="K86" s="499"/>
      <c r="L86" s="499"/>
    </row>
    <row r="87" spans="1:12" customFormat="1" x14ac:dyDescent="0.15">
      <c r="A87" s="14"/>
      <c r="B87" s="499" t="s">
        <v>345</v>
      </c>
      <c r="C87" s="499"/>
      <c r="D87" s="499"/>
      <c r="E87" s="499"/>
      <c r="F87" s="499"/>
      <c r="G87" s="499"/>
      <c r="H87" s="499"/>
      <c r="I87" s="499"/>
      <c r="J87" s="499"/>
      <c r="K87" s="499"/>
      <c r="L87" s="499"/>
    </row>
    <row r="88" spans="1:12" customFormat="1" x14ac:dyDescent="0.15">
      <c r="A88" s="502" t="s">
        <v>125</v>
      </c>
      <c r="B88" s="502"/>
      <c r="C88" s="502"/>
      <c r="D88" s="502"/>
      <c r="E88" s="502"/>
      <c r="F88" s="502"/>
      <c r="G88" s="502"/>
      <c r="H88" s="502"/>
      <c r="I88" s="502"/>
      <c r="J88" s="502"/>
      <c r="K88" s="502"/>
      <c r="L88" s="502"/>
    </row>
    <row r="89" spans="1:12" customFormat="1" x14ac:dyDescent="0.15">
      <c r="A89" s="14"/>
      <c r="B89" s="499" t="s">
        <v>297</v>
      </c>
      <c r="C89" s="499"/>
      <c r="D89" s="499"/>
      <c r="E89" s="499"/>
      <c r="F89" s="499"/>
      <c r="G89" s="499"/>
      <c r="H89" s="499"/>
      <c r="I89" s="499"/>
      <c r="J89" s="499"/>
      <c r="K89" s="499"/>
      <c r="L89" s="499"/>
    </row>
    <row r="90" spans="1:12" customFormat="1" x14ac:dyDescent="0.15">
      <c r="A90" s="14"/>
      <c r="B90" s="499" t="s">
        <v>471</v>
      </c>
      <c r="C90" s="499"/>
      <c r="D90" s="499"/>
      <c r="E90" s="499"/>
      <c r="F90" s="499"/>
      <c r="G90" s="499"/>
      <c r="H90" s="499"/>
      <c r="I90" s="499"/>
      <c r="J90" s="499"/>
      <c r="K90" s="499"/>
      <c r="L90" s="499"/>
    </row>
    <row r="91" spans="1:12" s="231" customFormat="1" x14ac:dyDescent="0.15">
      <c r="A91" s="230"/>
      <c r="B91" s="495" t="s">
        <v>355</v>
      </c>
      <c r="C91" s="495"/>
      <c r="D91" s="495"/>
      <c r="E91" s="495"/>
      <c r="F91" s="495"/>
      <c r="G91" s="495"/>
      <c r="H91" s="495"/>
      <c r="I91" s="495"/>
      <c r="J91" s="495"/>
      <c r="K91" s="495"/>
      <c r="L91" s="495"/>
    </row>
    <row r="92" spans="1:12" customFormat="1" x14ac:dyDescent="0.15">
      <c r="A92" s="14"/>
      <c r="B92" s="499" t="s">
        <v>298</v>
      </c>
      <c r="C92" s="499"/>
      <c r="D92" s="499"/>
      <c r="E92" s="499"/>
      <c r="F92" s="499"/>
      <c r="G92" s="499"/>
      <c r="H92" s="499"/>
      <c r="I92" s="499"/>
      <c r="J92" s="499"/>
      <c r="K92" s="499"/>
      <c r="L92" s="499"/>
    </row>
    <row r="93" spans="1:12" customFormat="1" x14ac:dyDescent="0.15">
      <c r="A93" s="502" t="s">
        <v>146</v>
      </c>
      <c r="B93" s="502"/>
      <c r="C93" s="502"/>
      <c r="D93" s="502"/>
      <c r="E93" s="502"/>
      <c r="F93" s="502"/>
      <c r="G93" s="502"/>
      <c r="H93" s="502"/>
      <c r="I93" s="502"/>
      <c r="J93" s="502"/>
      <c r="K93" s="502"/>
      <c r="L93" s="502"/>
    </row>
    <row r="94" spans="1:12" customFormat="1" x14ac:dyDescent="0.15">
      <c r="A94" s="14"/>
      <c r="B94" s="499" t="s">
        <v>119</v>
      </c>
      <c r="C94" s="499"/>
      <c r="D94" s="499"/>
      <c r="E94" s="499"/>
      <c r="F94" s="499"/>
      <c r="G94" s="499"/>
      <c r="H94" s="499"/>
      <c r="I94" s="499"/>
      <c r="J94" s="499"/>
      <c r="K94" s="499"/>
      <c r="L94" s="499"/>
    </row>
    <row r="95" spans="1:12" customFormat="1" x14ac:dyDescent="0.15">
      <c r="A95" s="14"/>
      <c r="B95" s="499" t="s">
        <v>120</v>
      </c>
      <c r="C95" s="499"/>
      <c r="D95" s="499"/>
      <c r="E95" s="499"/>
      <c r="F95" s="499"/>
      <c r="G95" s="499"/>
      <c r="H95" s="499"/>
      <c r="I95" s="499"/>
      <c r="J95" s="499"/>
      <c r="K95" s="499"/>
      <c r="L95" s="499"/>
    </row>
    <row r="96" spans="1:12" customFormat="1" x14ac:dyDescent="0.15">
      <c r="A96" s="14"/>
      <c r="B96" s="499" t="s">
        <v>472</v>
      </c>
      <c r="C96" s="499"/>
      <c r="D96" s="499"/>
      <c r="E96" s="499"/>
      <c r="F96" s="499"/>
      <c r="G96" s="499"/>
      <c r="H96" s="499"/>
      <c r="I96" s="499"/>
      <c r="J96" s="499"/>
      <c r="K96" s="499"/>
      <c r="L96" s="499"/>
    </row>
    <row r="97" spans="1:12" customFormat="1" x14ac:dyDescent="0.15">
      <c r="A97" s="14"/>
      <c r="B97" s="499" t="s">
        <v>163</v>
      </c>
      <c r="C97" s="499"/>
      <c r="D97" s="499"/>
      <c r="E97" s="499"/>
      <c r="F97" s="499"/>
      <c r="G97" s="499"/>
      <c r="H97" s="499"/>
      <c r="I97" s="499"/>
      <c r="J97" s="499"/>
      <c r="K97" s="499"/>
      <c r="L97" s="499"/>
    </row>
    <row r="98" spans="1:12" customFormat="1" x14ac:dyDescent="0.15">
      <c r="A98" s="14"/>
      <c r="B98" s="499" t="s">
        <v>346</v>
      </c>
      <c r="C98" s="499"/>
      <c r="D98" s="499"/>
      <c r="E98" s="499"/>
      <c r="F98" s="499"/>
      <c r="G98" s="499"/>
      <c r="H98" s="499"/>
      <c r="I98" s="499"/>
      <c r="J98" s="499"/>
      <c r="K98" s="499"/>
      <c r="L98" s="499"/>
    </row>
    <row r="99" spans="1:12" customFormat="1" x14ac:dyDescent="0.15">
      <c r="A99" s="502" t="s">
        <v>216</v>
      </c>
      <c r="B99" s="502"/>
      <c r="C99" s="24"/>
      <c r="D99" s="24"/>
      <c r="E99" s="24"/>
      <c r="F99" s="24"/>
      <c r="G99" s="24"/>
      <c r="H99" s="24"/>
      <c r="I99" s="24"/>
      <c r="J99" s="24"/>
      <c r="K99" s="24"/>
      <c r="L99" s="24"/>
    </row>
    <row r="100" spans="1:12" customFormat="1" x14ac:dyDescent="0.15">
      <c r="A100" s="14"/>
      <c r="B100" s="499" t="s">
        <v>347</v>
      </c>
      <c r="C100" s="499"/>
      <c r="D100" s="499"/>
      <c r="E100" s="499"/>
      <c r="F100" s="499"/>
      <c r="G100" s="499"/>
      <c r="H100" s="499"/>
      <c r="I100" s="499"/>
      <c r="J100" s="499"/>
      <c r="K100" s="499"/>
      <c r="L100" s="499"/>
    </row>
    <row r="101" spans="1:12" customFormat="1" x14ac:dyDescent="0.15">
      <c r="A101" s="14"/>
      <c r="B101" s="499" t="s">
        <v>348</v>
      </c>
      <c r="C101" s="499"/>
      <c r="D101" s="499"/>
      <c r="E101" s="499"/>
      <c r="F101" s="499"/>
      <c r="G101" s="499"/>
      <c r="H101" s="499"/>
      <c r="I101" s="499"/>
      <c r="J101" s="499"/>
      <c r="K101" s="499"/>
      <c r="L101" s="499"/>
    </row>
    <row r="102" spans="1:12" customFormat="1" x14ac:dyDescent="0.15">
      <c r="A102" s="14"/>
      <c r="B102" s="499" t="s">
        <v>65</v>
      </c>
      <c r="C102" s="499"/>
      <c r="D102" s="499"/>
      <c r="E102" s="499"/>
      <c r="F102" s="499"/>
      <c r="G102" s="499"/>
      <c r="H102" s="499"/>
      <c r="I102" s="499"/>
      <c r="J102" s="499"/>
      <c r="K102" s="499"/>
      <c r="L102" s="499"/>
    </row>
    <row r="103" spans="1:12" customFormat="1" x14ac:dyDescent="0.15">
      <c r="A103" s="14"/>
      <c r="B103" s="499" t="s">
        <v>496</v>
      </c>
      <c r="C103" s="499"/>
      <c r="D103" s="499"/>
      <c r="E103" s="499"/>
      <c r="F103" s="499"/>
      <c r="G103" s="499"/>
      <c r="H103" s="499"/>
      <c r="I103" s="499"/>
      <c r="J103" s="499"/>
      <c r="K103" s="499"/>
      <c r="L103" s="499"/>
    </row>
    <row r="104" spans="1:12" customFormat="1" x14ac:dyDescent="0.15">
      <c r="A104" s="502" t="s">
        <v>349</v>
      </c>
      <c r="B104" s="502"/>
      <c r="C104" s="24"/>
      <c r="D104" s="24"/>
      <c r="E104" s="24"/>
      <c r="F104" s="24"/>
      <c r="G104" s="24"/>
      <c r="H104" s="24"/>
      <c r="I104" s="24"/>
      <c r="J104" s="24"/>
      <c r="K104" s="24"/>
      <c r="L104" s="24"/>
    </row>
    <row r="105" spans="1:12" customFormat="1" x14ac:dyDescent="0.15">
      <c r="A105" s="14"/>
      <c r="B105" s="499" t="s">
        <v>48</v>
      </c>
      <c r="C105" s="499"/>
      <c r="D105" s="499"/>
      <c r="E105" s="499"/>
      <c r="F105" s="499"/>
      <c r="G105" s="499"/>
      <c r="H105" s="499"/>
      <c r="I105" s="499"/>
      <c r="J105" s="499"/>
      <c r="K105" s="499"/>
      <c r="L105" s="499"/>
    </row>
    <row r="106" spans="1:12" customFormat="1" x14ac:dyDescent="0.15">
      <c r="A106" s="14"/>
      <c r="B106" s="499" t="s">
        <v>66</v>
      </c>
      <c r="C106" s="499"/>
      <c r="D106" s="499"/>
      <c r="E106" s="499"/>
      <c r="F106" s="499"/>
      <c r="G106" s="499"/>
      <c r="H106" s="499"/>
      <c r="I106" s="499"/>
      <c r="J106" s="499"/>
      <c r="K106" s="499"/>
      <c r="L106" s="499"/>
    </row>
    <row r="107" spans="1:12" customFormat="1" x14ac:dyDescent="0.15">
      <c r="A107" s="14"/>
      <c r="B107" s="499" t="s">
        <v>29</v>
      </c>
      <c r="C107" s="499"/>
      <c r="D107" s="499"/>
      <c r="E107" s="499"/>
      <c r="F107" s="499"/>
      <c r="G107" s="499"/>
      <c r="H107" s="499"/>
      <c r="I107" s="499"/>
      <c r="J107" s="499"/>
      <c r="K107" s="499"/>
      <c r="L107" s="499"/>
    </row>
    <row r="108" spans="1:12" customFormat="1" x14ac:dyDescent="0.15">
      <c r="A108" s="14"/>
      <c r="B108" s="499" t="s">
        <v>96</v>
      </c>
      <c r="C108" s="499"/>
      <c r="D108" s="499"/>
      <c r="E108" s="499"/>
      <c r="F108" s="499"/>
      <c r="G108" s="499"/>
      <c r="H108" s="499"/>
      <c r="I108" s="499"/>
      <c r="J108" s="499"/>
      <c r="K108" s="499"/>
      <c r="L108" s="499"/>
    </row>
    <row r="109" spans="1:12" customFormat="1" x14ac:dyDescent="0.15">
      <c r="A109" s="14"/>
      <c r="B109" s="499" t="s">
        <v>350</v>
      </c>
      <c r="C109" s="499"/>
      <c r="D109" s="499"/>
      <c r="E109" s="499"/>
      <c r="F109" s="499"/>
      <c r="G109" s="499"/>
      <c r="H109" s="499"/>
      <c r="I109" s="499"/>
      <c r="J109" s="499"/>
      <c r="K109" s="499"/>
      <c r="L109" s="499"/>
    </row>
    <row r="110" spans="1:12" customFormat="1" x14ac:dyDescent="0.15">
      <c r="A110" s="14"/>
      <c r="B110" s="494" t="s">
        <v>767</v>
      </c>
      <c r="C110" s="499"/>
      <c r="D110" s="499"/>
      <c r="E110" s="499"/>
      <c r="F110" s="499"/>
      <c r="G110" s="499"/>
      <c r="H110" s="499"/>
      <c r="I110" s="499"/>
      <c r="J110" s="499"/>
      <c r="K110" s="499"/>
      <c r="L110" s="499"/>
    </row>
    <row r="111" spans="1:12" customFormat="1" x14ac:dyDescent="0.15">
      <c r="A111" s="502" t="s">
        <v>126</v>
      </c>
      <c r="B111" s="502"/>
      <c r="C111" s="24"/>
      <c r="D111" s="24"/>
      <c r="E111" s="24"/>
      <c r="F111" s="24"/>
      <c r="G111" s="24"/>
      <c r="H111" s="24"/>
      <c r="I111" s="24"/>
      <c r="J111" s="24"/>
      <c r="K111" s="24"/>
      <c r="L111" s="24"/>
    </row>
    <row r="112" spans="1:12" customFormat="1" x14ac:dyDescent="0.15">
      <c r="A112" s="14"/>
      <c r="B112" s="499" t="s">
        <v>49</v>
      </c>
      <c r="C112" s="499"/>
      <c r="D112" s="499"/>
      <c r="E112" s="499"/>
      <c r="F112" s="499"/>
      <c r="G112" s="499"/>
      <c r="H112" s="499"/>
      <c r="I112" s="499"/>
      <c r="J112" s="499"/>
      <c r="K112" s="499"/>
      <c r="L112" s="499"/>
    </row>
    <row r="113" spans="1:12" customFormat="1" x14ac:dyDescent="0.15">
      <c r="A113" s="14"/>
      <c r="B113" s="499" t="s">
        <v>351</v>
      </c>
      <c r="C113" s="499"/>
      <c r="D113" s="499"/>
      <c r="E113" s="499"/>
      <c r="F113" s="499"/>
      <c r="G113" s="499"/>
      <c r="H113" s="499"/>
      <c r="I113" s="499"/>
      <c r="J113" s="499"/>
      <c r="K113" s="499"/>
      <c r="L113" s="499"/>
    </row>
    <row r="114" spans="1:12" customFormat="1" x14ac:dyDescent="0.15">
      <c r="A114" s="14"/>
      <c r="B114" s="494" t="s">
        <v>586</v>
      </c>
      <c r="C114" s="499"/>
      <c r="D114" s="499"/>
      <c r="E114" s="499"/>
      <c r="F114" s="499"/>
      <c r="G114" s="499"/>
      <c r="H114" s="499"/>
      <c r="I114" s="499"/>
      <c r="J114" s="499"/>
      <c r="K114" s="499"/>
      <c r="L114" s="499"/>
    </row>
    <row r="115" spans="1:12" customFormat="1" x14ac:dyDescent="0.15">
      <c r="A115" s="14"/>
      <c r="B115" s="499" t="s">
        <v>122</v>
      </c>
      <c r="C115" s="499"/>
      <c r="D115" s="499"/>
      <c r="E115" s="499"/>
      <c r="F115" s="499"/>
      <c r="G115" s="499"/>
      <c r="H115" s="499"/>
      <c r="I115" s="499"/>
      <c r="J115" s="499"/>
      <c r="K115" s="499"/>
      <c r="L115" s="499"/>
    </row>
    <row r="116" spans="1:12" customFormat="1" x14ac:dyDescent="0.15">
      <c r="A116" s="14"/>
      <c r="B116" s="499" t="s">
        <v>145</v>
      </c>
      <c r="C116" s="499"/>
      <c r="D116" s="499"/>
      <c r="E116" s="499"/>
      <c r="F116" s="499"/>
      <c r="G116" s="499"/>
      <c r="H116" s="499"/>
      <c r="I116" s="499"/>
      <c r="J116" s="499"/>
      <c r="K116" s="499"/>
      <c r="L116" s="499"/>
    </row>
    <row r="117" spans="1:12" s="172" customFormat="1" x14ac:dyDescent="0.15">
      <c r="A117" s="167"/>
      <c r="B117" s="495" t="s">
        <v>497</v>
      </c>
      <c r="C117" s="495"/>
      <c r="D117" s="495"/>
      <c r="E117" s="495"/>
      <c r="F117" s="495"/>
      <c r="G117" s="495"/>
      <c r="H117" s="495"/>
      <c r="I117" s="495"/>
      <c r="J117" s="495"/>
      <c r="K117" s="495"/>
      <c r="L117" s="495"/>
    </row>
    <row r="118" spans="1:12" s="172" customFormat="1" x14ac:dyDescent="0.15">
      <c r="A118" s="500" t="s">
        <v>38</v>
      </c>
      <c r="B118" s="500"/>
      <c r="C118" s="245"/>
      <c r="D118" s="245"/>
      <c r="E118" s="245"/>
      <c r="F118" s="245"/>
      <c r="G118" s="245"/>
      <c r="H118" s="245"/>
      <c r="I118" s="245"/>
      <c r="J118" s="245"/>
      <c r="K118" s="245"/>
      <c r="L118" s="245"/>
    </row>
    <row r="119" spans="1:12" s="172" customFormat="1" x14ac:dyDescent="0.15">
      <c r="A119" s="239"/>
      <c r="B119" s="496" t="s">
        <v>39</v>
      </c>
      <c r="C119" s="496"/>
      <c r="D119" s="496"/>
      <c r="E119" s="496"/>
      <c r="F119" s="496"/>
      <c r="G119" s="496"/>
      <c r="H119" s="496"/>
      <c r="I119" s="496"/>
      <c r="J119" s="496"/>
      <c r="K119" s="496"/>
      <c r="L119" s="496"/>
    </row>
    <row r="120" spans="1:12" s="172" customFormat="1" x14ac:dyDescent="0.15">
      <c r="A120" s="239"/>
      <c r="B120" s="496" t="s">
        <v>40</v>
      </c>
      <c r="C120" s="496"/>
      <c r="D120" s="496"/>
      <c r="E120" s="496"/>
      <c r="F120" s="496"/>
      <c r="G120" s="496"/>
      <c r="H120" s="496"/>
      <c r="I120" s="496"/>
      <c r="J120" s="496"/>
      <c r="K120" s="496"/>
      <c r="L120" s="496"/>
    </row>
    <row r="121" spans="1:12" s="172" customFormat="1" x14ac:dyDescent="0.15">
      <c r="A121" s="173" t="s">
        <v>175</v>
      </c>
      <c r="B121" s="171"/>
      <c r="C121" s="171"/>
      <c r="D121" s="171"/>
      <c r="E121" s="171"/>
      <c r="F121" s="171"/>
      <c r="G121" s="171"/>
      <c r="H121" s="171"/>
      <c r="I121" s="171"/>
      <c r="J121" s="171"/>
      <c r="K121" s="171"/>
      <c r="L121" s="171"/>
    </row>
    <row r="122" spans="1:12" s="172" customFormat="1" x14ac:dyDescent="0.15">
      <c r="A122" s="167"/>
      <c r="B122" s="494" t="s">
        <v>587</v>
      </c>
      <c r="C122" s="495"/>
      <c r="D122" s="495"/>
      <c r="E122" s="495"/>
      <c r="F122" s="495"/>
      <c r="G122" s="495"/>
      <c r="H122" s="495"/>
      <c r="I122" s="495"/>
      <c r="J122" s="495"/>
      <c r="K122" s="495"/>
      <c r="L122" s="495"/>
    </row>
    <row r="123" spans="1:12" s="172" customFormat="1" x14ac:dyDescent="0.15">
      <c r="A123" s="167"/>
      <c r="B123" s="495" t="s">
        <v>505</v>
      </c>
      <c r="C123" s="495"/>
      <c r="D123" s="495"/>
      <c r="E123" s="495"/>
      <c r="F123" s="495"/>
      <c r="G123" s="495"/>
      <c r="H123" s="495"/>
      <c r="I123" s="495"/>
      <c r="J123" s="495"/>
      <c r="K123" s="495"/>
      <c r="L123" s="495"/>
    </row>
    <row r="124" spans="1:12" s="172" customFormat="1" x14ac:dyDescent="0.15">
      <c r="A124" s="167"/>
      <c r="B124" s="495" t="s">
        <v>555</v>
      </c>
      <c r="C124" s="495"/>
      <c r="D124" s="495"/>
      <c r="E124" s="495"/>
      <c r="F124" s="495"/>
      <c r="G124" s="495"/>
      <c r="H124" s="495"/>
      <c r="I124" s="495"/>
      <c r="J124" s="495"/>
      <c r="K124" s="495"/>
      <c r="L124" s="495"/>
    </row>
    <row r="125" spans="1:12" s="172" customFormat="1" x14ac:dyDescent="0.15">
      <c r="A125" s="167"/>
      <c r="B125" s="495" t="s">
        <v>176</v>
      </c>
      <c r="C125" s="495"/>
      <c r="D125" s="495"/>
      <c r="E125" s="495"/>
      <c r="F125" s="495"/>
      <c r="G125" s="495"/>
      <c r="H125" s="495"/>
      <c r="I125" s="495"/>
      <c r="J125" s="495"/>
      <c r="K125" s="495"/>
      <c r="L125" s="495"/>
    </row>
    <row r="126" spans="1:12" s="172" customFormat="1" x14ac:dyDescent="0.15">
      <c r="A126" s="167"/>
      <c r="B126" s="494" t="s">
        <v>588</v>
      </c>
      <c r="C126" s="495"/>
      <c r="D126" s="495"/>
      <c r="E126" s="495"/>
      <c r="F126" s="495"/>
      <c r="G126" s="495"/>
      <c r="H126" s="495"/>
      <c r="I126" s="495"/>
      <c r="J126" s="495"/>
      <c r="K126" s="495"/>
      <c r="L126" s="495"/>
    </row>
    <row r="127" spans="1:12" s="172" customFormat="1" x14ac:dyDescent="0.15">
      <c r="A127" s="167"/>
      <c r="B127" s="494" t="s">
        <v>788</v>
      </c>
      <c r="C127" s="495"/>
      <c r="D127" s="495"/>
      <c r="E127" s="495"/>
      <c r="F127" s="495"/>
      <c r="G127" s="495"/>
      <c r="H127" s="495"/>
      <c r="I127" s="495"/>
      <c r="J127" s="495"/>
      <c r="K127" s="495"/>
      <c r="L127" s="495"/>
    </row>
    <row r="128" spans="1:12" s="172" customFormat="1" x14ac:dyDescent="0.15">
      <c r="A128" s="396" t="s">
        <v>137</v>
      </c>
      <c r="B128" s="397"/>
      <c r="C128" s="397"/>
      <c r="D128" s="397"/>
      <c r="E128" s="397"/>
      <c r="F128" s="397"/>
      <c r="G128" s="397"/>
      <c r="H128" s="397"/>
      <c r="I128" s="397"/>
      <c r="J128" s="397"/>
      <c r="K128" s="397"/>
      <c r="L128" s="397"/>
    </row>
    <row r="129" spans="1:12" s="172" customFormat="1" x14ac:dyDescent="0.15">
      <c r="A129" s="235"/>
      <c r="B129" s="497" t="s">
        <v>15</v>
      </c>
      <c r="C129" s="497"/>
      <c r="D129" s="497"/>
      <c r="E129" s="497"/>
      <c r="F129" s="497"/>
      <c r="G129" s="497"/>
      <c r="H129" s="497"/>
      <c r="I129" s="497"/>
      <c r="J129" s="497"/>
      <c r="K129" s="497"/>
      <c r="L129" s="497"/>
    </row>
    <row r="130" spans="1:12" s="172" customFormat="1" x14ac:dyDescent="0.15">
      <c r="A130" s="235"/>
      <c r="B130" s="497" t="s">
        <v>16</v>
      </c>
      <c r="C130" s="497"/>
      <c r="D130" s="497"/>
      <c r="E130" s="497"/>
      <c r="F130" s="497"/>
      <c r="G130" s="497"/>
      <c r="H130" s="497"/>
      <c r="I130" s="497"/>
      <c r="J130" s="497"/>
      <c r="K130" s="497"/>
      <c r="L130" s="497"/>
    </row>
    <row r="131" spans="1:12" s="172" customFormat="1" x14ac:dyDescent="0.15">
      <c r="A131" s="235"/>
      <c r="B131" s="497" t="s">
        <v>17</v>
      </c>
      <c r="C131" s="497"/>
      <c r="D131" s="497"/>
      <c r="E131" s="497"/>
      <c r="F131" s="497"/>
      <c r="G131" s="497"/>
      <c r="H131" s="497"/>
      <c r="I131" s="497"/>
      <c r="J131" s="497"/>
      <c r="K131" s="497"/>
      <c r="L131" s="497"/>
    </row>
    <row r="132" spans="1:12" s="172" customFormat="1" hidden="1" x14ac:dyDescent="0.15">
      <c r="A132" s="235"/>
      <c r="B132" s="497" t="s">
        <v>18</v>
      </c>
      <c r="C132" s="497"/>
      <c r="D132" s="497"/>
      <c r="E132" s="497"/>
      <c r="F132" s="497"/>
      <c r="G132" s="497"/>
      <c r="H132" s="497"/>
      <c r="I132" s="497"/>
      <c r="J132" s="497"/>
      <c r="K132" s="497"/>
      <c r="L132" s="497"/>
    </row>
    <row r="133" spans="1:12" s="172" customFormat="1" x14ac:dyDescent="0.15">
      <c r="A133" s="235"/>
      <c r="B133" s="497" t="s">
        <v>19</v>
      </c>
      <c r="C133" s="497"/>
      <c r="D133" s="497"/>
      <c r="E133" s="497"/>
      <c r="F133" s="497"/>
      <c r="G133" s="497"/>
      <c r="H133" s="497"/>
      <c r="I133" s="497"/>
      <c r="J133" s="497"/>
      <c r="K133" s="497"/>
      <c r="L133" s="497"/>
    </row>
    <row r="134" spans="1:12" s="231" customFormat="1" x14ac:dyDescent="0.15">
      <c r="A134" s="396" t="s">
        <v>7</v>
      </c>
      <c r="B134" s="397"/>
      <c r="C134" s="397"/>
      <c r="D134" s="397"/>
      <c r="E134" s="397"/>
      <c r="F134" s="397"/>
      <c r="G134" s="397"/>
      <c r="H134" s="397"/>
      <c r="I134" s="397"/>
      <c r="J134" s="397"/>
      <c r="K134" s="397"/>
      <c r="L134" s="397"/>
    </row>
    <row r="135" spans="1:12" s="231" customFormat="1" x14ac:dyDescent="0.15">
      <c r="A135" s="396"/>
      <c r="B135" s="497" t="s">
        <v>6</v>
      </c>
      <c r="C135" s="497"/>
      <c r="D135" s="497"/>
      <c r="E135" s="497"/>
      <c r="F135" s="497"/>
      <c r="G135" s="497"/>
      <c r="H135" s="497"/>
      <c r="I135" s="497"/>
      <c r="J135" s="497"/>
      <c r="K135" s="497"/>
      <c r="L135" s="497"/>
    </row>
    <row r="136" spans="1:12" s="231" customFormat="1" x14ac:dyDescent="0.15">
      <c r="A136" s="396"/>
      <c r="B136" s="497" t="s">
        <v>306</v>
      </c>
      <c r="C136" s="497"/>
      <c r="D136" s="497"/>
      <c r="E136" s="497"/>
      <c r="F136" s="497"/>
      <c r="G136" s="497"/>
      <c r="H136" s="497"/>
      <c r="I136" s="497"/>
      <c r="J136" s="497"/>
      <c r="K136" s="497"/>
      <c r="L136" s="497"/>
    </row>
    <row r="137" spans="1:12" s="172" customFormat="1" hidden="1" x14ac:dyDescent="0.15">
      <c r="A137" s="94" t="s">
        <v>9</v>
      </c>
      <c r="B137" s="94"/>
      <c r="C137" s="166"/>
      <c r="D137" s="166"/>
      <c r="E137" s="166"/>
      <c r="F137" s="166"/>
      <c r="G137" s="166"/>
      <c r="H137" s="166"/>
      <c r="I137" s="166"/>
      <c r="J137" s="166"/>
      <c r="K137" s="166"/>
      <c r="L137" s="166"/>
    </row>
    <row r="138" spans="1:12" s="172" customFormat="1" hidden="1" x14ac:dyDescent="0.15">
      <c r="A138" s="94"/>
      <c r="B138" s="501" t="s">
        <v>1</v>
      </c>
      <c r="C138" s="501"/>
      <c r="D138" s="501"/>
      <c r="E138" s="501"/>
      <c r="F138" s="501"/>
      <c r="G138" s="501"/>
      <c r="H138" s="501"/>
      <c r="I138" s="501"/>
      <c r="J138" s="501"/>
      <c r="K138" s="501"/>
      <c r="L138" s="501"/>
    </row>
    <row r="139" spans="1:12" s="172" customFormat="1" hidden="1" x14ac:dyDescent="0.15">
      <c r="A139" s="94"/>
      <c r="B139" s="501" t="s">
        <v>2</v>
      </c>
      <c r="C139" s="501"/>
      <c r="D139" s="501"/>
      <c r="E139" s="501"/>
      <c r="F139" s="501"/>
      <c r="G139" s="501"/>
      <c r="H139" s="501"/>
      <c r="I139" s="501"/>
      <c r="J139" s="501"/>
      <c r="K139" s="501"/>
      <c r="L139" s="501"/>
    </row>
    <row r="140" spans="1:12" s="172" customFormat="1" hidden="1" x14ac:dyDescent="0.15">
      <c r="A140" s="94"/>
      <c r="B140" s="501" t="s">
        <v>3</v>
      </c>
      <c r="C140" s="501"/>
      <c r="D140" s="501"/>
      <c r="E140" s="501"/>
      <c r="F140" s="501"/>
      <c r="G140" s="501"/>
      <c r="H140" s="501"/>
      <c r="I140" s="501"/>
      <c r="J140" s="501"/>
      <c r="K140" s="501"/>
      <c r="L140" s="501"/>
    </row>
    <row r="141" spans="1:12" s="172" customFormat="1" hidden="1" x14ac:dyDescent="0.15">
      <c r="A141" s="167"/>
      <c r="B141" s="501" t="s">
        <v>4</v>
      </c>
      <c r="C141" s="501"/>
      <c r="D141" s="501"/>
      <c r="E141" s="501"/>
      <c r="F141" s="501"/>
      <c r="G141" s="501"/>
      <c r="H141" s="501"/>
      <c r="I141" s="501"/>
      <c r="J141" s="501"/>
      <c r="K141" s="501"/>
      <c r="L141" s="501"/>
    </row>
    <row r="142" spans="1:12" s="172" customFormat="1" hidden="1" x14ac:dyDescent="0.15">
      <c r="A142" s="167"/>
      <c r="B142" s="501" t="s">
        <v>5</v>
      </c>
      <c r="C142" s="501"/>
      <c r="D142" s="501"/>
      <c r="E142" s="501"/>
      <c r="F142" s="501"/>
      <c r="G142" s="501"/>
      <c r="H142" s="501"/>
      <c r="I142" s="501"/>
      <c r="J142" s="501"/>
      <c r="K142" s="501"/>
      <c r="L142" s="501"/>
    </row>
    <row r="143" spans="1:12" s="172" customFormat="1" hidden="1" x14ac:dyDescent="0.15">
      <c r="A143" s="502" t="s">
        <v>161</v>
      </c>
      <c r="B143" s="502"/>
      <c r="C143" s="166"/>
      <c r="D143" s="166"/>
      <c r="E143" s="166"/>
      <c r="F143" s="166"/>
      <c r="G143" s="166"/>
      <c r="H143" s="166"/>
      <c r="I143" s="166"/>
      <c r="J143" s="166"/>
      <c r="K143" s="166"/>
      <c r="L143" s="166"/>
    </row>
    <row r="144" spans="1:12" s="172" customFormat="1" hidden="1" x14ac:dyDescent="0.15">
      <c r="A144" s="167"/>
      <c r="B144" s="495" t="s">
        <v>213</v>
      </c>
      <c r="C144" s="495"/>
      <c r="D144" s="495"/>
      <c r="E144" s="495"/>
      <c r="F144" s="495"/>
      <c r="G144" s="495"/>
      <c r="H144" s="495"/>
      <c r="I144" s="495"/>
      <c r="J144" s="495"/>
      <c r="K144" s="495"/>
      <c r="L144" s="495"/>
    </row>
    <row r="145" spans="1:12" s="172" customFormat="1" hidden="1" x14ac:dyDescent="0.15">
      <c r="A145" s="167"/>
      <c r="B145" s="495" t="s">
        <v>215</v>
      </c>
      <c r="C145" s="495"/>
      <c r="D145" s="495"/>
      <c r="E145" s="495"/>
      <c r="F145" s="495"/>
      <c r="G145" s="495"/>
      <c r="H145" s="495"/>
      <c r="I145" s="495"/>
      <c r="J145" s="495"/>
      <c r="K145" s="495"/>
      <c r="L145" s="495"/>
    </row>
    <row r="146" spans="1:12" s="172" customFormat="1" hidden="1" x14ac:dyDescent="0.15">
      <c r="A146" s="167"/>
      <c r="B146" s="495" t="s">
        <v>354</v>
      </c>
      <c r="C146" s="495"/>
      <c r="D146" s="495"/>
      <c r="E146" s="495"/>
      <c r="F146" s="495"/>
      <c r="G146" s="495"/>
      <c r="H146" s="495"/>
      <c r="I146" s="495"/>
      <c r="J146" s="495"/>
      <c r="K146" s="495"/>
      <c r="L146" s="495"/>
    </row>
    <row r="147" spans="1:12" s="172" customFormat="1" hidden="1" x14ac:dyDescent="0.15">
      <c r="A147" s="167"/>
      <c r="B147" s="495" t="s">
        <v>356</v>
      </c>
      <c r="C147" s="495"/>
      <c r="D147" s="495"/>
      <c r="E147" s="495"/>
      <c r="F147" s="495"/>
      <c r="G147" s="495"/>
      <c r="H147" s="495"/>
      <c r="I147" s="495"/>
      <c r="J147" s="495"/>
      <c r="K147" s="495"/>
      <c r="L147" s="495"/>
    </row>
    <row r="148" spans="1:12" s="172" customFormat="1" hidden="1" x14ac:dyDescent="0.15">
      <c r="A148" s="167"/>
      <c r="B148" s="495" t="s">
        <v>357</v>
      </c>
      <c r="C148" s="495"/>
      <c r="D148" s="495"/>
      <c r="E148" s="495"/>
      <c r="F148" s="495"/>
      <c r="G148" s="495"/>
      <c r="H148" s="495"/>
      <c r="I148" s="495"/>
      <c r="J148" s="495"/>
      <c r="K148" s="495"/>
      <c r="L148" s="495"/>
    </row>
    <row r="149" spans="1:12" s="172" customFormat="1" hidden="1" x14ac:dyDescent="0.15">
      <c r="A149" s="167"/>
      <c r="B149" s="495" t="s">
        <v>358</v>
      </c>
      <c r="C149" s="495"/>
      <c r="D149" s="495"/>
      <c r="E149" s="495"/>
      <c r="F149" s="495"/>
      <c r="G149" s="495"/>
      <c r="H149" s="495"/>
      <c r="I149" s="495"/>
      <c r="J149" s="495"/>
      <c r="K149" s="495"/>
      <c r="L149" s="495"/>
    </row>
    <row r="150" spans="1:12" s="172" customFormat="1" hidden="1" x14ac:dyDescent="0.15">
      <c r="A150" s="167"/>
      <c r="B150" s="495" t="s">
        <v>214</v>
      </c>
      <c r="C150" s="495"/>
      <c r="D150" s="495"/>
      <c r="E150" s="495"/>
      <c r="F150" s="495"/>
      <c r="G150" s="495"/>
      <c r="H150" s="495"/>
      <c r="I150" s="495"/>
      <c r="J150" s="495"/>
      <c r="K150" s="495"/>
      <c r="L150" s="495"/>
    </row>
    <row r="151" spans="1:12" s="235" customFormat="1" hidden="1" x14ac:dyDescent="0.15">
      <c r="A151" s="244" t="s">
        <v>276</v>
      </c>
      <c r="B151" s="244"/>
      <c r="C151" s="245"/>
      <c r="D151" s="245"/>
      <c r="E151" s="245"/>
      <c r="F151" s="245"/>
      <c r="G151" s="245"/>
      <c r="H151" s="245"/>
      <c r="I151" s="245"/>
      <c r="J151" s="245"/>
      <c r="K151" s="245"/>
    </row>
    <row r="152" spans="1:12" s="235" customFormat="1" hidden="1" x14ac:dyDescent="0.15">
      <c r="A152" s="239"/>
      <c r="B152" s="496" t="s">
        <v>277</v>
      </c>
      <c r="C152" s="496"/>
      <c r="D152" s="496"/>
      <c r="E152" s="496"/>
      <c r="F152" s="496"/>
      <c r="G152" s="496"/>
      <c r="H152" s="496"/>
      <c r="I152" s="496"/>
      <c r="J152" s="496"/>
      <c r="K152" s="496"/>
    </row>
    <row r="153" spans="1:12" s="235" customFormat="1" hidden="1" x14ac:dyDescent="0.15">
      <c r="A153" s="239"/>
      <c r="B153" s="496" t="s">
        <v>278</v>
      </c>
      <c r="C153" s="496"/>
      <c r="D153" s="496"/>
      <c r="E153" s="496"/>
      <c r="F153" s="496"/>
      <c r="G153" s="496"/>
      <c r="H153" s="496"/>
      <c r="I153" s="496"/>
      <c r="J153" s="496"/>
      <c r="K153" s="496"/>
    </row>
    <row r="154" spans="1:12" s="235" customFormat="1" hidden="1" x14ac:dyDescent="0.15">
      <c r="A154" s="239"/>
      <c r="B154" s="496" t="s">
        <v>281</v>
      </c>
      <c r="C154" s="496"/>
      <c r="D154" s="496"/>
      <c r="E154" s="496"/>
      <c r="F154" s="496"/>
      <c r="G154" s="496"/>
      <c r="H154" s="496"/>
      <c r="I154" s="496"/>
      <c r="J154" s="496"/>
      <c r="K154" s="496"/>
    </row>
    <row r="155" spans="1:12" s="235" customFormat="1" hidden="1" x14ac:dyDescent="0.15">
      <c r="A155" s="239"/>
      <c r="B155" s="496" t="s">
        <v>282</v>
      </c>
      <c r="C155" s="496"/>
      <c r="D155" s="496"/>
      <c r="E155" s="496"/>
      <c r="F155" s="496"/>
      <c r="G155" s="496"/>
      <c r="H155" s="496"/>
      <c r="I155" s="496"/>
      <c r="J155" s="496"/>
      <c r="K155" s="496"/>
    </row>
    <row r="156" spans="1:12" s="235" customFormat="1" hidden="1" x14ac:dyDescent="0.15">
      <c r="A156" s="239"/>
      <c r="B156" s="496" t="s">
        <v>279</v>
      </c>
      <c r="C156" s="496"/>
      <c r="D156" s="496"/>
      <c r="E156" s="496"/>
      <c r="F156" s="496"/>
      <c r="G156" s="496"/>
      <c r="H156" s="496"/>
      <c r="I156" s="496"/>
      <c r="J156" s="496"/>
      <c r="K156" s="496"/>
    </row>
    <row r="157" spans="1:12" s="235" customFormat="1" hidden="1" x14ac:dyDescent="0.15">
      <c r="A157" s="239"/>
      <c r="B157" s="496" t="s">
        <v>280</v>
      </c>
      <c r="C157" s="496"/>
      <c r="D157" s="496"/>
      <c r="E157" s="496"/>
      <c r="F157" s="496"/>
      <c r="G157" s="496"/>
      <c r="H157" s="496"/>
      <c r="I157" s="496"/>
      <c r="J157" s="496"/>
      <c r="K157" s="496"/>
    </row>
    <row r="158" spans="1:12" s="235" customFormat="1" hidden="1" x14ac:dyDescent="0.15">
      <c r="A158" s="242" t="s">
        <v>329</v>
      </c>
      <c r="B158" s="243"/>
      <c r="C158" s="243"/>
      <c r="D158" s="243"/>
      <c r="E158" s="243"/>
      <c r="F158" s="243"/>
      <c r="G158" s="243"/>
      <c r="H158" s="243"/>
      <c r="I158" s="243"/>
      <c r="J158" s="243"/>
      <c r="K158" s="243"/>
      <c r="L158" s="243"/>
    </row>
    <row r="159" spans="1:12" s="235" customFormat="1" hidden="1" x14ac:dyDescent="0.15">
      <c r="A159" s="239"/>
      <c r="B159" s="496" t="s">
        <v>420</v>
      </c>
      <c r="C159" s="496"/>
      <c r="D159" s="496"/>
      <c r="E159" s="496"/>
      <c r="F159" s="496"/>
      <c r="G159" s="496"/>
      <c r="H159" s="496"/>
      <c r="I159" s="496"/>
      <c r="J159" s="496"/>
      <c r="K159" s="496"/>
      <c r="L159" s="496"/>
    </row>
    <row r="160" spans="1:12" s="235" customFormat="1" hidden="1" x14ac:dyDescent="0.15">
      <c r="A160" s="239"/>
      <c r="B160" s="496" t="s">
        <v>286</v>
      </c>
      <c r="C160" s="496"/>
      <c r="D160" s="496"/>
      <c r="E160" s="496"/>
      <c r="F160" s="496"/>
      <c r="G160" s="496"/>
      <c r="H160" s="496"/>
      <c r="I160" s="496"/>
      <c r="J160" s="496"/>
      <c r="K160" s="496"/>
      <c r="L160" s="496"/>
    </row>
    <row r="161" spans="1:12" s="235" customFormat="1" hidden="1" x14ac:dyDescent="0.15">
      <c r="A161" s="239"/>
      <c r="B161" s="496" t="s">
        <v>287</v>
      </c>
      <c r="C161" s="496"/>
      <c r="D161" s="496"/>
      <c r="E161" s="496"/>
      <c r="F161" s="496"/>
      <c r="G161" s="496"/>
      <c r="H161" s="496"/>
      <c r="I161" s="496"/>
      <c r="J161" s="496"/>
      <c r="K161" s="496"/>
      <c r="L161" s="496"/>
    </row>
    <row r="162" spans="1:12" s="235" customFormat="1" hidden="1" x14ac:dyDescent="0.15">
      <c r="A162" s="239"/>
      <c r="B162" s="496" t="s">
        <v>283</v>
      </c>
      <c r="C162" s="496"/>
      <c r="D162" s="496"/>
      <c r="E162" s="496"/>
      <c r="F162" s="496"/>
      <c r="G162" s="496"/>
      <c r="H162" s="496"/>
      <c r="I162" s="496"/>
      <c r="J162" s="496"/>
      <c r="K162" s="496"/>
      <c r="L162" s="496"/>
    </row>
    <row r="163" spans="1:12" s="235" customFormat="1" hidden="1" x14ac:dyDescent="0.15">
      <c r="A163" s="239"/>
      <c r="B163" s="496" t="s">
        <v>284</v>
      </c>
      <c r="C163" s="496"/>
      <c r="D163" s="496"/>
      <c r="E163" s="496"/>
      <c r="F163" s="496"/>
      <c r="G163" s="496"/>
      <c r="H163" s="496"/>
      <c r="I163" s="496"/>
      <c r="J163" s="496"/>
      <c r="K163" s="496"/>
      <c r="L163" s="496"/>
    </row>
    <row r="164" spans="1:12" s="235" customFormat="1" hidden="1" x14ac:dyDescent="0.15">
      <c r="A164" s="239"/>
      <c r="B164" s="496" t="s">
        <v>285</v>
      </c>
      <c r="C164" s="496"/>
      <c r="D164" s="496"/>
      <c r="E164" s="496"/>
      <c r="F164" s="496"/>
      <c r="G164" s="496"/>
      <c r="H164" s="496"/>
      <c r="I164" s="496"/>
      <c r="J164" s="496"/>
      <c r="K164" s="496"/>
      <c r="L164" s="496"/>
    </row>
    <row r="165" spans="1:12" s="231" customFormat="1" x14ac:dyDescent="0.15">
      <c r="A165" s="173" t="s">
        <v>177</v>
      </c>
      <c r="B165" s="171"/>
      <c r="C165" s="171"/>
      <c r="D165" s="171"/>
      <c r="E165" s="171"/>
      <c r="F165" s="171"/>
      <c r="G165" s="171"/>
      <c r="H165" s="171"/>
      <c r="I165" s="171"/>
      <c r="J165" s="171"/>
      <c r="K165" s="171"/>
      <c r="L165" s="171"/>
    </row>
    <row r="166" spans="1:12" s="231" customFormat="1" x14ac:dyDescent="0.15">
      <c r="A166" s="167"/>
      <c r="B166" s="495" t="s">
        <v>303</v>
      </c>
      <c r="C166" s="495"/>
      <c r="D166" s="495"/>
      <c r="E166" s="495"/>
      <c r="F166" s="495"/>
      <c r="G166" s="495"/>
      <c r="H166" s="495"/>
      <c r="I166" s="495"/>
      <c r="J166" s="495"/>
      <c r="K166" s="495"/>
      <c r="L166" s="495"/>
    </row>
    <row r="167" spans="1:12" s="231" customFormat="1" x14ac:dyDescent="0.15">
      <c r="A167" s="167"/>
      <c r="B167" s="495" t="s">
        <v>170</v>
      </c>
      <c r="C167" s="495"/>
      <c r="D167" s="495"/>
      <c r="E167" s="495"/>
      <c r="F167" s="495"/>
      <c r="G167" s="495"/>
      <c r="H167" s="495"/>
      <c r="I167" s="495"/>
      <c r="J167" s="495"/>
      <c r="K167" s="495"/>
      <c r="L167" s="495"/>
    </row>
    <row r="168" spans="1:12" s="231" customFormat="1" x14ac:dyDescent="0.15">
      <c r="A168" s="167"/>
      <c r="B168" s="494" t="s">
        <v>766</v>
      </c>
      <c r="C168" s="495"/>
      <c r="D168" s="495"/>
      <c r="E168" s="495"/>
      <c r="F168" s="495"/>
      <c r="G168" s="495"/>
      <c r="H168" s="495"/>
      <c r="I168" s="495"/>
      <c r="J168" s="495"/>
      <c r="K168" s="495"/>
      <c r="L168" s="495"/>
    </row>
    <row r="169" spans="1:12" s="231" customFormat="1" x14ac:dyDescent="0.15">
      <c r="A169" s="167"/>
      <c r="B169" s="495" t="s">
        <v>128</v>
      </c>
      <c r="C169" s="495"/>
      <c r="D169" s="495"/>
      <c r="E169" s="495"/>
      <c r="F169" s="495"/>
      <c r="G169" s="495"/>
      <c r="H169" s="495"/>
      <c r="I169" s="495"/>
      <c r="J169" s="495"/>
      <c r="K169" s="495"/>
      <c r="L169" s="495"/>
    </row>
    <row r="170" spans="1:12" s="231" customFormat="1" x14ac:dyDescent="0.15">
      <c r="A170" s="167"/>
      <c r="B170" s="495" t="s">
        <v>129</v>
      </c>
      <c r="C170" s="495"/>
      <c r="D170" s="495"/>
      <c r="E170" s="495"/>
      <c r="F170" s="495"/>
      <c r="G170" s="495"/>
      <c r="H170" s="495"/>
      <c r="I170" s="495"/>
      <c r="J170" s="495"/>
      <c r="K170" s="495"/>
      <c r="L170" s="495"/>
    </row>
    <row r="171" spans="1:12" customFormat="1" x14ac:dyDescent="0.15"/>
    <row r="172" spans="1:12" customFormat="1" x14ac:dyDescent="0.15"/>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row r="185" customFormat="1" x14ac:dyDescent="0.15"/>
    <row r="186" customFormat="1" x14ac:dyDescent="0.15"/>
    <row r="187" customFormat="1" x14ac:dyDescent="0.15"/>
    <row r="188" customFormat="1" x14ac:dyDescent="0.15"/>
    <row r="189" customFormat="1" x14ac:dyDescent="0.15"/>
    <row r="190" customFormat="1" x14ac:dyDescent="0.15"/>
    <row r="191" customFormat="1" x14ac:dyDescent="0.15"/>
    <row r="192" customFormat="1" x14ac:dyDescent="0.15"/>
    <row r="193" customFormat="1" x14ac:dyDescent="0.15"/>
    <row r="194" customFormat="1" x14ac:dyDescent="0.15"/>
    <row r="195" customFormat="1" x14ac:dyDescent="0.15"/>
  </sheetData>
  <sheetProtection sheet="1" objects="1" scenarios="1"/>
  <mergeCells count="104">
    <mergeCell ref="A46:C46"/>
    <mergeCell ref="D62:E62"/>
    <mergeCell ref="D63:E63"/>
    <mergeCell ref="D64:E64"/>
    <mergeCell ref="D65:E65"/>
    <mergeCell ref="D66:E66"/>
    <mergeCell ref="C50:D50"/>
    <mergeCell ref="D80:E80"/>
    <mergeCell ref="B127:L127"/>
    <mergeCell ref="D72:E72"/>
    <mergeCell ref="D73:E73"/>
    <mergeCell ref="D74:E74"/>
    <mergeCell ref="D75:E75"/>
    <mergeCell ref="D76:E76"/>
    <mergeCell ref="D77:E77"/>
    <mergeCell ref="D78:E78"/>
    <mergeCell ref="A84:L84"/>
    <mergeCell ref="B85:L85"/>
    <mergeCell ref="B86:L86"/>
    <mergeCell ref="B87:L87"/>
    <mergeCell ref="A88:L88"/>
    <mergeCell ref="C48:D48"/>
    <mergeCell ref="C49:D49"/>
    <mergeCell ref="D67:E67"/>
    <mergeCell ref="D68:E68"/>
    <mergeCell ref="D69:E69"/>
    <mergeCell ref="D79:E79"/>
    <mergeCell ref="D70:E70"/>
    <mergeCell ref="B96:L96"/>
    <mergeCell ref="B97:L97"/>
    <mergeCell ref="B98:L98"/>
    <mergeCell ref="A99:B99"/>
    <mergeCell ref="B100:L100"/>
    <mergeCell ref="B101:L101"/>
    <mergeCell ref="B89:L89"/>
    <mergeCell ref="B92:L92"/>
    <mergeCell ref="A93:L93"/>
    <mergeCell ref="B94:L94"/>
    <mergeCell ref="B95:L95"/>
    <mergeCell ref="B91:L91"/>
    <mergeCell ref="B90:L90"/>
    <mergeCell ref="B109:L109"/>
    <mergeCell ref="B153:K153"/>
    <mergeCell ref="A111:B111"/>
    <mergeCell ref="B112:L112"/>
    <mergeCell ref="B113:L113"/>
    <mergeCell ref="B114:L114"/>
    <mergeCell ref="B115:L115"/>
    <mergeCell ref="B102:L102"/>
    <mergeCell ref="B103:L103"/>
    <mergeCell ref="A104:B104"/>
    <mergeCell ref="B106:L106"/>
    <mergeCell ref="B107:L107"/>
    <mergeCell ref="B108:L108"/>
    <mergeCell ref="B105:L105"/>
    <mergeCell ref="B110:L110"/>
    <mergeCell ref="B170:L170"/>
    <mergeCell ref="B122:L122"/>
    <mergeCell ref="B124:L124"/>
    <mergeCell ref="B138:L138"/>
    <mergeCell ref="B139:L139"/>
    <mergeCell ref="B140:L140"/>
    <mergeCell ref="B125:L125"/>
    <mergeCell ref="B167:L167"/>
    <mergeCell ref="B154:K154"/>
    <mergeCell ref="B155:K155"/>
    <mergeCell ref="B168:L168"/>
    <mergeCell ref="B169:L169"/>
    <mergeCell ref="B123:L123"/>
    <mergeCell ref="B166:L166"/>
    <mergeCell ref="B129:L129"/>
    <mergeCell ref="B130:L130"/>
    <mergeCell ref="B131:L131"/>
    <mergeCell ref="B132:L132"/>
    <mergeCell ref="B141:L141"/>
    <mergeCell ref="B142:L142"/>
    <mergeCell ref="A143:B143"/>
    <mergeCell ref="B144:L144"/>
    <mergeCell ref="B146:L146"/>
    <mergeCell ref="B152:K152"/>
    <mergeCell ref="C51:D51"/>
    <mergeCell ref="B126:L126"/>
    <mergeCell ref="B160:L160"/>
    <mergeCell ref="B161:L161"/>
    <mergeCell ref="B162:L162"/>
    <mergeCell ref="B163:L163"/>
    <mergeCell ref="B164:L164"/>
    <mergeCell ref="B156:K156"/>
    <mergeCell ref="B149:L149"/>
    <mergeCell ref="B133:L133"/>
    <mergeCell ref="B135:L135"/>
    <mergeCell ref="B136:L136"/>
    <mergeCell ref="B159:L159"/>
    <mergeCell ref="B148:L148"/>
    <mergeCell ref="B157:K157"/>
    <mergeCell ref="B147:L147"/>
    <mergeCell ref="B150:L150"/>
    <mergeCell ref="B145:L145"/>
    <mergeCell ref="A83:B83"/>
    <mergeCell ref="B116:L116"/>
    <mergeCell ref="B117:L117"/>
    <mergeCell ref="A118:B118"/>
    <mergeCell ref="B119:L119"/>
    <mergeCell ref="B120:L120"/>
  </mergeCells>
  <phoneticPr fontId="0" type="noConversion"/>
  <dataValidations disablePrompts="1" count="1">
    <dataValidation type="list" allowBlank="1" showInputMessage="1" showErrorMessage="1" sqref="B56:B57" xr:uid="{00000000-0002-0000-0500-000000000000}">
      <formula1>$B$62:$B$70</formula1>
    </dataValidation>
  </dataValidations>
  <pageMargins left="0.75" right="0.75" top="1" bottom="1" header="0.5" footer="0.5"/>
  <pageSetup scale="43"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theme="1"/>
    <pageSetUpPr fitToPage="1"/>
  </sheetPr>
  <dimension ref="A1:O159"/>
  <sheetViews>
    <sheetView showGridLines="0" topLeftCell="A45" zoomScaleNormal="100" workbookViewId="0">
      <selection activeCell="E104" sqref="E104"/>
    </sheetView>
  </sheetViews>
  <sheetFormatPr baseColWidth="10" defaultColWidth="6.33203125" defaultRowHeight="13" x14ac:dyDescent="0.15"/>
  <cols>
    <col min="1" max="1" width="10.1640625" style="3" customWidth="1"/>
    <col min="2" max="2" width="23.33203125" style="3" customWidth="1"/>
    <col min="3" max="3" width="8.6640625" style="3" customWidth="1"/>
    <col min="4" max="4" width="11.1640625" style="3" hidden="1" customWidth="1"/>
    <col min="5" max="5" width="15.33203125" style="3" customWidth="1"/>
    <col min="6" max="6" width="9.83203125" style="3" customWidth="1"/>
    <col min="7" max="8" width="8.6640625" style="3" customWidth="1"/>
    <col min="9" max="9" width="6.33203125" style="3" customWidth="1"/>
    <col min="10" max="16384" width="6.33203125" style="3"/>
  </cols>
  <sheetData>
    <row r="1" spans="1:8" hidden="1" x14ac:dyDescent="0.15">
      <c r="A1" s="60" t="str">
        <f>Constants!A1</f>
        <v>Constants</v>
      </c>
      <c r="B1" s="60" t="str">
        <f>Constants!B1</f>
        <v xml:space="preserve"> </v>
      </c>
      <c r="C1" s="60" t="str">
        <f>Constants!C1</f>
        <v xml:space="preserve"> </v>
      </c>
      <c r="D1" s="60" t="str">
        <f>Constants!D1</f>
        <v xml:space="preserve"> </v>
      </c>
      <c r="E1" s="60" t="str">
        <f>Constants!E1</f>
        <v xml:space="preserve"> </v>
      </c>
      <c r="F1" s="60" t="str">
        <f>Constants!F1</f>
        <v>Assignment 2</v>
      </c>
      <c r="G1" s="29"/>
      <c r="H1" s="29"/>
    </row>
    <row r="2" spans="1:8" hidden="1" x14ac:dyDescent="0.15">
      <c r="A2" s="60" t="str">
        <f>Constants!A2</f>
        <v>Start date:</v>
      </c>
      <c r="B2" s="60">
        <f>Constants!B2</f>
        <v>36526</v>
      </c>
      <c r="C2" s="60" t="str">
        <f>Constants!C2</f>
        <v xml:space="preserve"> </v>
      </c>
      <c r="D2" s="60" t="str">
        <f>Constants!D2</f>
        <v>Grades:</v>
      </c>
      <c r="E2" s="60" t="str">
        <f>Constants!E2</f>
        <v>AA</v>
      </c>
      <c r="F2" s="60">
        <f>Constants!F2</f>
        <v>1</v>
      </c>
      <c r="G2" s="29"/>
      <c r="H2" s="29"/>
    </row>
    <row r="3" spans="1:8" hidden="1" x14ac:dyDescent="0.15">
      <c r="A3" s="60" t="str">
        <f>Constants!A3</f>
        <v>End date:</v>
      </c>
      <c r="B3" s="60">
        <f>Constants!B3</f>
        <v>73051</v>
      </c>
      <c r="C3" s="60" t="str">
        <f>Constants!C3</f>
        <v xml:space="preserve"> </v>
      </c>
      <c r="D3" s="60" t="str">
        <f>Constants!D3</f>
        <v xml:space="preserve"> </v>
      </c>
      <c r="E3" s="60" t="str">
        <f>Constants!E3</f>
        <v>A</v>
      </c>
      <c r="F3" s="60">
        <f>Constants!F3</f>
        <v>0.95</v>
      </c>
      <c r="G3" s="29"/>
      <c r="H3" s="29"/>
    </row>
    <row r="4" spans="1:8" hidden="1" x14ac:dyDescent="0.15">
      <c r="A4" s="60" t="str">
        <f>Constants!A4</f>
        <v>Phases:</v>
      </c>
      <c r="B4" s="60" t="str">
        <f>Constants!B4</f>
        <v>Analysis</v>
      </c>
      <c r="C4" s="60" t="str">
        <f>Constants!C4</f>
        <v xml:space="preserve"> </v>
      </c>
      <c r="D4" s="60" t="str">
        <f>Constants!D4</f>
        <v xml:space="preserve"> </v>
      </c>
      <c r="E4" s="60" t="str">
        <f>Constants!E4</f>
        <v>AB</v>
      </c>
      <c r="F4" s="60">
        <f>Constants!F4</f>
        <v>0.9</v>
      </c>
      <c r="G4" s="29"/>
      <c r="H4" s="29"/>
    </row>
    <row r="5" spans="1:8" hidden="1" x14ac:dyDescent="0.15">
      <c r="A5" s="60" t="str">
        <f>Constants!A5</f>
        <v xml:space="preserve"> </v>
      </c>
      <c r="B5" s="60" t="str">
        <f>Constants!B5</f>
        <v>Architecture</v>
      </c>
      <c r="C5" s="60" t="str">
        <f>Constants!C5</f>
        <v xml:space="preserve"> </v>
      </c>
      <c r="D5" s="60" t="str">
        <f>Constants!D5</f>
        <v xml:space="preserve"> </v>
      </c>
      <c r="E5" s="60" t="str">
        <f>Constants!E5</f>
        <v>B</v>
      </c>
      <c r="F5" s="60">
        <f>Constants!F5</f>
        <v>0.85</v>
      </c>
      <c r="G5" s="29"/>
      <c r="H5" s="29"/>
    </row>
    <row r="6" spans="1:8" hidden="1" x14ac:dyDescent="0.15">
      <c r="A6" s="60" t="str">
        <f>Constants!A6</f>
        <v xml:space="preserve"> </v>
      </c>
      <c r="B6" s="60" t="str">
        <f>Constants!B6</f>
        <v>Project planning</v>
      </c>
      <c r="C6" s="60" t="str">
        <f>Constants!C6</f>
        <v xml:space="preserve"> </v>
      </c>
      <c r="D6" s="60" t="str">
        <f>Constants!D6</f>
        <v xml:space="preserve"> </v>
      </c>
      <c r="E6" s="60" t="str">
        <f>Constants!E6</f>
        <v>BC</v>
      </c>
      <c r="F6" s="60">
        <f>Constants!F6</f>
        <v>0.8</v>
      </c>
      <c r="G6" s="29"/>
      <c r="H6" s="29"/>
    </row>
    <row r="7" spans="1:8" hidden="1" x14ac:dyDescent="0.15">
      <c r="A7" s="60" t="str">
        <f>Constants!A7</f>
        <v xml:space="preserve"> </v>
      </c>
      <c r="B7" s="60" t="str">
        <f>Constants!B7</f>
        <v>Interation planning</v>
      </c>
      <c r="C7" s="60" t="str">
        <f>Constants!C7</f>
        <v xml:space="preserve"> </v>
      </c>
      <c r="D7" s="60" t="str">
        <f>Constants!D7</f>
        <v xml:space="preserve"> </v>
      </c>
      <c r="E7" s="60" t="str">
        <f>Constants!E7</f>
        <v>C</v>
      </c>
      <c r="F7" s="60">
        <f>Constants!F7</f>
        <v>0.75</v>
      </c>
      <c r="G7" s="29"/>
      <c r="H7" s="29"/>
    </row>
    <row r="8" spans="1:8" hidden="1" x14ac:dyDescent="0.15">
      <c r="A8" s="60" t="str">
        <f>Constants!A8</f>
        <v xml:space="preserve"> </v>
      </c>
      <c r="B8" s="60" t="str">
        <f>Constants!B8</f>
        <v>Construction</v>
      </c>
      <c r="C8" s="60" t="str">
        <f>Constants!C8</f>
        <v xml:space="preserve"> </v>
      </c>
      <c r="D8" s="60" t="str">
        <f>Constants!D8</f>
        <v xml:space="preserve"> </v>
      </c>
      <c r="E8" s="60" t="str">
        <f>Constants!E8</f>
        <v>CD</v>
      </c>
      <c r="F8" s="60">
        <f>Constants!F8</f>
        <v>0.7</v>
      </c>
      <c r="G8" s="29"/>
      <c r="H8" s="29"/>
    </row>
    <row r="9" spans="1:8" hidden="1" x14ac:dyDescent="0.15">
      <c r="A9" s="60" t="str">
        <f>Constants!A9</f>
        <v xml:space="preserve"> </v>
      </c>
      <c r="B9" s="60" t="str">
        <f>Constants!B9</f>
        <v>Refactoring</v>
      </c>
      <c r="C9" s="60" t="str">
        <f>Constants!C9</f>
        <v xml:space="preserve"> </v>
      </c>
      <c r="D9" s="60" t="str">
        <f>Constants!D9</f>
        <v xml:space="preserve"> </v>
      </c>
      <c r="E9" s="60" t="str">
        <f>Constants!E9</f>
        <v>D</v>
      </c>
      <c r="F9" s="60">
        <f>Constants!F9</f>
        <v>0.65</v>
      </c>
      <c r="G9" s="29"/>
      <c r="H9" s="29"/>
    </row>
    <row r="10" spans="1:8" hidden="1" x14ac:dyDescent="0.15">
      <c r="A10" s="60" t="str">
        <f>Constants!A10</f>
        <v xml:space="preserve"> </v>
      </c>
      <c r="B10" s="60" t="str">
        <f>Constants!B10</f>
        <v>Review</v>
      </c>
      <c r="C10" s="60" t="str">
        <f>Constants!C10</f>
        <v xml:space="preserve"> </v>
      </c>
      <c r="D10" s="60" t="str">
        <f>Constants!D10</f>
        <v xml:space="preserve"> </v>
      </c>
      <c r="E10" s="60" t="str">
        <f>Constants!E10</f>
        <v>F</v>
      </c>
      <c r="F10" s="60">
        <f>Constants!F10</f>
        <v>0.5</v>
      </c>
      <c r="G10" s="29"/>
      <c r="H10" s="29"/>
    </row>
    <row r="11" spans="1:8" hidden="1" x14ac:dyDescent="0.15">
      <c r="A11" s="60" t="str">
        <f>Constants!A11</f>
        <v xml:space="preserve"> </v>
      </c>
      <c r="B11" s="60" t="str">
        <f>Constants!B11</f>
        <v>Integration test</v>
      </c>
      <c r="C11" s="60" t="str">
        <f>Constants!C11</f>
        <v xml:space="preserve"> </v>
      </c>
      <c r="D11" s="60" t="str">
        <f>Constants!D11</f>
        <v xml:space="preserve"> </v>
      </c>
      <c r="E11" s="60" t="str">
        <f>Constants!E11</f>
        <v xml:space="preserve"> </v>
      </c>
      <c r="F11" s="60" t="str">
        <f>Constants!F11</f>
        <v xml:space="preserve"> </v>
      </c>
      <c r="G11" s="29"/>
      <c r="H11" s="29"/>
    </row>
    <row r="12" spans="1:8" hidden="1" x14ac:dyDescent="0.15">
      <c r="A12" s="60" t="str">
        <f>Constants!A12</f>
        <v xml:space="preserve"> </v>
      </c>
      <c r="B12" s="60" t="str">
        <f>Constants!B12</f>
        <v>Repatterning</v>
      </c>
      <c r="C12" s="60" t="str">
        <f>Constants!C12</f>
        <v xml:space="preserve"> </v>
      </c>
      <c r="D12" s="60" t="str">
        <f>Constants!D12</f>
        <v xml:space="preserve"> </v>
      </c>
      <c r="E12" s="60" t="str">
        <f>Constants!E12</f>
        <v xml:space="preserve"> </v>
      </c>
      <c r="F12" s="60" t="str">
        <f>Constants!F12</f>
        <v xml:space="preserve"> </v>
      </c>
      <c r="G12" s="29"/>
      <c r="H12" s="29"/>
    </row>
    <row r="13" spans="1:8" hidden="1" x14ac:dyDescent="0.15">
      <c r="A13" s="60" t="str">
        <f>Constants!A13</f>
        <v xml:space="preserve"> </v>
      </c>
      <c r="B13" s="60" t="str">
        <f>Constants!B13</f>
        <v>Postmortem</v>
      </c>
      <c r="C13" s="60" t="str">
        <f>Constants!C13</f>
        <v xml:space="preserve"> </v>
      </c>
      <c r="D13" s="60" t="str">
        <f>Constants!D13</f>
        <v xml:space="preserve"> </v>
      </c>
      <c r="E13" s="60" t="str">
        <f>Constants!E13</f>
        <v xml:space="preserve"> </v>
      </c>
      <c r="F13" s="60" t="str">
        <f>Constants!F13</f>
        <v xml:space="preserve"> </v>
      </c>
      <c r="G13" s="29"/>
      <c r="H13" s="29"/>
    </row>
    <row r="14" spans="1:8" hidden="1" x14ac:dyDescent="0.15">
      <c r="A14" s="60" t="str">
        <f>Constants!A14</f>
        <v xml:space="preserve"> </v>
      </c>
      <c r="B14" s="60" t="str">
        <f>Constants!B14</f>
        <v>Sandbox</v>
      </c>
      <c r="C14" s="60" t="str">
        <f>Constants!C14</f>
        <v xml:space="preserve"> </v>
      </c>
      <c r="D14" s="60" t="str">
        <f>Constants!D14</f>
        <v xml:space="preserve"> </v>
      </c>
      <c r="E14" s="60" t="str">
        <f>Constants!E14</f>
        <v xml:space="preserve"> </v>
      </c>
      <c r="F14" s="60" t="str">
        <f>Constants!F14</f>
        <v xml:space="preserve"> </v>
      </c>
      <c r="G14" s="29"/>
      <c r="H14" s="29"/>
    </row>
    <row r="15" spans="1:8" hidden="1" x14ac:dyDescent="0.15">
      <c r="A15" s="60" t="str">
        <f>Constants!A15</f>
        <v xml:space="preserve"> </v>
      </c>
      <c r="B15" s="60" t="str">
        <f>Constants!B15</f>
        <v xml:space="preserve"> </v>
      </c>
      <c r="C15" s="60" t="str">
        <f>Constants!C15</f>
        <v xml:space="preserve"> </v>
      </c>
      <c r="D15" s="60" t="str">
        <f>Constants!D15</f>
        <v xml:space="preserve"> </v>
      </c>
      <c r="E15" s="60" t="str">
        <f>Constants!E15</f>
        <v xml:space="preserve"> </v>
      </c>
      <c r="F15" s="60" t="str">
        <f>Constants!F15</f>
        <v xml:space="preserve"> </v>
      </c>
      <c r="G15" s="29"/>
      <c r="H15" s="29"/>
    </row>
    <row r="16" spans="1:8" hidden="1" x14ac:dyDescent="0.15">
      <c r="A16" s="60" t="str">
        <f>Constants!A16</f>
        <v xml:space="preserve"> </v>
      </c>
      <c r="B16" s="60" t="str">
        <f>Constants!B16</f>
        <v xml:space="preserve"> </v>
      </c>
      <c r="C16" s="60" t="str">
        <f>Constants!C16</f>
        <v xml:space="preserve"> </v>
      </c>
      <c r="D16" s="60" t="str">
        <f>Constants!D16</f>
        <v xml:space="preserve"> </v>
      </c>
      <c r="E16" s="60" t="str">
        <f>Constants!E16</f>
        <v xml:space="preserve"> </v>
      </c>
      <c r="F16" s="60" t="str">
        <f>Constants!F16</f>
        <v xml:space="preserve"> </v>
      </c>
      <c r="G16" s="29"/>
      <c r="H16" s="29"/>
    </row>
    <row r="17" spans="1:9" hidden="1" x14ac:dyDescent="0.15">
      <c r="A17" s="60" t="str">
        <f>Constants!A17</f>
        <v xml:space="preserve"> </v>
      </c>
      <c r="B17" s="60" t="str">
        <f>Constants!B17</f>
        <v xml:space="preserve"> </v>
      </c>
      <c r="C17" s="60" t="str">
        <f>Constants!C17</f>
        <v xml:space="preserve"> </v>
      </c>
      <c r="D17" s="60" t="str">
        <f>Constants!D17</f>
        <v xml:space="preserve"> </v>
      </c>
      <c r="E17" s="60" t="str">
        <f>Constants!E17</f>
        <v xml:space="preserve"> </v>
      </c>
      <c r="F17" s="60" t="str">
        <f>Constants!F17</f>
        <v xml:space="preserve"> </v>
      </c>
      <c r="G17" s="29"/>
      <c r="H17" s="29"/>
    </row>
    <row r="18" spans="1:9" hidden="1" x14ac:dyDescent="0.15">
      <c r="A18" s="60" t="str">
        <f>Constants!A18</f>
        <v xml:space="preserve"> </v>
      </c>
      <c r="B18" s="60" t="str">
        <f>Constants!B18</f>
        <v xml:space="preserve"> </v>
      </c>
      <c r="C18" s="60" t="str">
        <f>Constants!C18</f>
        <v xml:space="preserve"> </v>
      </c>
      <c r="D18" s="60" t="str">
        <f>Constants!D18</f>
        <v xml:space="preserve"> </v>
      </c>
      <c r="E18" s="60" t="str">
        <f>Constants!E18</f>
        <v xml:space="preserve"> </v>
      </c>
      <c r="F18" s="60" t="str">
        <f>Constants!F18</f>
        <v xml:space="preserve"> </v>
      </c>
      <c r="G18" s="29"/>
      <c r="H18" s="29"/>
    </row>
    <row r="19" spans="1:9" hidden="1" x14ac:dyDescent="0.15">
      <c r="A19" s="60" t="str">
        <f>Constants!A19</f>
        <v>Defect Types:</v>
      </c>
      <c r="B19" s="60" t="str">
        <f>Constants!B19</f>
        <v>Requirements Change</v>
      </c>
      <c r="C19" s="60" t="str">
        <f>Constants!C19</f>
        <v>Changes to requirements</v>
      </c>
      <c r="D19" s="60" t="str">
        <f>Constants!D19</f>
        <v>Iteration</v>
      </c>
      <c r="E19" s="60" t="str">
        <f>Constants!E19</f>
        <v>NA</v>
      </c>
      <c r="F19" s="60" t="str">
        <f>Constants!F19</f>
        <v xml:space="preserve">did not follow </v>
      </c>
      <c r="G19" s="29"/>
      <c r="H19" s="29"/>
    </row>
    <row r="20" spans="1:9" hidden="1" x14ac:dyDescent="0.15">
      <c r="A20" s="60" t="str">
        <f>Constants!A20</f>
        <v xml:space="preserve"> </v>
      </c>
      <c r="B20" s="60" t="str">
        <f>Constants!B20</f>
        <v>Requirements Clarification</v>
      </c>
      <c r="C20" s="60" t="str">
        <f>Constants!C20</f>
        <v>Clarifications to requirements</v>
      </c>
      <c r="D20" s="60" t="str">
        <f>Constants!D20</f>
        <v xml:space="preserve"> </v>
      </c>
      <c r="E20" s="60">
        <f>Constants!E20</f>
        <v>1</v>
      </c>
      <c r="F20" s="60" t="str">
        <f>Constants!F20</f>
        <v>very painful</v>
      </c>
      <c r="G20" s="29"/>
      <c r="H20" s="29"/>
    </row>
    <row r="21" spans="1:9" hidden="1" x14ac:dyDescent="0.15">
      <c r="A21" s="60" t="str">
        <f>Constants!A21</f>
        <v xml:space="preserve"> </v>
      </c>
      <c r="B21" s="60" t="str">
        <f>Constants!B21</f>
        <v>Product syntax</v>
      </c>
      <c r="C21" s="60" t="str">
        <f>Constants!C21</f>
        <v>Syntax flaws in the deliverable product</v>
      </c>
      <c r="D21" s="60" t="str">
        <f>Constants!D21</f>
        <v xml:space="preserve"> </v>
      </c>
      <c r="E21" s="60">
        <f>Constants!E21</f>
        <v>2</v>
      </c>
      <c r="F21" s="60" t="str">
        <f>Constants!F21</f>
        <v>painful</v>
      </c>
      <c r="G21" s="29"/>
      <c r="H21" s="29"/>
    </row>
    <row r="22" spans="1:9" hidden="1" x14ac:dyDescent="0.15">
      <c r="A22" s="60" t="str">
        <f>Constants!A22</f>
        <v xml:space="preserve"> </v>
      </c>
      <c r="B22" s="60" t="str">
        <f>Constants!B22</f>
        <v>Product logic</v>
      </c>
      <c r="C22" s="60" t="str">
        <f>Constants!C22</f>
        <v>Logic flaws in the deliverable product</v>
      </c>
      <c r="D22" s="60" t="str">
        <f>Constants!D22</f>
        <v xml:space="preserve"> </v>
      </c>
      <c r="E22" s="60">
        <f>Constants!E22</f>
        <v>3</v>
      </c>
      <c r="F22" s="60" t="str">
        <f>Constants!F22</f>
        <v>neutral</v>
      </c>
      <c r="G22" s="29"/>
      <c r="H22" s="29"/>
    </row>
    <row r="23" spans="1:9" hidden="1" x14ac:dyDescent="0.15">
      <c r="A23" s="60" t="str">
        <f>Constants!A23</f>
        <v xml:space="preserve"> </v>
      </c>
      <c r="B23" s="60" t="str">
        <f>Constants!B23</f>
        <v>Product interface</v>
      </c>
      <c r="C23" s="60" t="str">
        <f>Constants!C23</f>
        <v>Flaws in the interface of a component of the deliverable product</v>
      </c>
      <c r="D23" s="60" t="str">
        <f>Constants!D23</f>
        <v xml:space="preserve"> </v>
      </c>
      <c r="E23" s="60">
        <f>Constants!E23</f>
        <v>4</v>
      </c>
      <c r="F23" s="60" t="str">
        <f>Constants!F23</f>
        <v>helpful</v>
      </c>
      <c r="G23" s="29"/>
      <c r="H23" s="29"/>
    </row>
    <row r="24" spans="1:9" hidden="1" x14ac:dyDescent="0.15">
      <c r="A24" s="60" t="str">
        <f>Constants!A24</f>
        <v xml:space="preserve"> </v>
      </c>
      <c r="B24" s="60" t="str">
        <f>Constants!B24</f>
        <v>Product checking</v>
      </c>
      <c r="C24" s="60" t="str">
        <f>Constants!C24</f>
        <v>Flaws with boundary/type checking within a component of the deliverable product</v>
      </c>
      <c r="D24" s="60" t="str">
        <f>Constants!D24</f>
        <v xml:space="preserve"> </v>
      </c>
      <c r="E24" s="60">
        <f>Constants!E24</f>
        <v>5</v>
      </c>
      <c r="F24" s="60" t="str">
        <f>Constants!F24</f>
        <v>very helpful</v>
      </c>
      <c r="G24" s="29"/>
      <c r="H24" s="29"/>
    </row>
    <row r="25" spans="1:9" hidden="1" x14ac:dyDescent="0.15">
      <c r="A25" s="60" t="str">
        <f>Constants!A25</f>
        <v xml:space="preserve"> </v>
      </c>
      <c r="B25" s="60" t="str">
        <f>Constants!B25</f>
        <v>Test syntax</v>
      </c>
      <c r="C25" s="60" t="str">
        <f>Constants!C25</f>
        <v xml:space="preserve">Syntax flaws in the test code </v>
      </c>
      <c r="D25" s="60" t="str">
        <f>Constants!D25</f>
        <v xml:space="preserve"> </v>
      </c>
      <c r="E25" s="60">
        <f>Constants!E25</f>
        <v>6</v>
      </c>
      <c r="F25" s="60" t="str">
        <f>Constants!F25</f>
        <v xml:space="preserve"> </v>
      </c>
      <c r="G25" s="29"/>
      <c r="H25" s="29"/>
    </row>
    <row r="26" spans="1:9" hidden="1" x14ac:dyDescent="0.15">
      <c r="A26" s="60" t="str">
        <f>Constants!A26</f>
        <v xml:space="preserve"> </v>
      </c>
      <c r="B26" s="60" t="str">
        <f>Constants!B26</f>
        <v>Test logic</v>
      </c>
      <c r="C26" s="60" t="str">
        <f>Constants!C26</f>
        <v>Logic flaws in the test code</v>
      </c>
      <c r="D26" s="60" t="str">
        <f>Constants!D26</f>
        <v xml:space="preserve"> </v>
      </c>
      <c r="E26" s="60">
        <f>Constants!E26</f>
        <v>7</v>
      </c>
      <c r="F26" s="60" t="str">
        <f>Constants!F26</f>
        <v xml:space="preserve"> </v>
      </c>
      <c r="G26" s="29"/>
      <c r="H26" s="29"/>
    </row>
    <row r="27" spans="1:9" hidden="1" x14ac:dyDescent="0.15">
      <c r="A27" s="60" t="str">
        <f>Constants!A27</f>
        <v xml:space="preserve"> </v>
      </c>
      <c r="B27" s="60" t="str">
        <f>Constants!B27</f>
        <v>Test interface</v>
      </c>
      <c r="C27" s="60" t="str">
        <f>Constants!C27</f>
        <v>Flaws in the interface of a component of the test code</v>
      </c>
      <c r="D27" s="60" t="str">
        <f>Constants!D27</f>
        <v xml:space="preserve"> </v>
      </c>
      <c r="E27" s="60">
        <f>Constants!E27</f>
        <v>8</v>
      </c>
      <c r="F27" s="60" t="str">
        <f>Constants!F27</f>
        <v xml:space="preserve"> </v>
      </c>
      <c r="G27" s="29"/>
      <c r="H27" s="29"/>
    </row>
    <row r="28" spans="1:9" hidden="1" x14ac:dyDescent="0.15">
      <c r="A28" s="60" t="str">
        <f>Constants!A28</f>
        <v xml:space="preserve"> </v>
      </c>
      <c r="B28" s="60" t="str">
        <f>Constants!B28</f>
        <v>Test checking</v>
      </c>
      <c r="C28" s="60" t="str">
        <f>Constants!C28</f>
        <v>Flaws with boundary/type checking within a component of the test code</v>
      </c>
      <c r="D28" s="60" t="str">
        <f>Constants!D28</f>
        <v xml:space="preserve"> </v>
      </c>
      <c r="E28" s="60">
        <f>Constants!E28</f>
        <v>9</v>
      </c>
      <c r="F28" s="60" t="str">
        <f>Constants!F28</f>
        <v xml:space="preserve"> </v>
      </c>
      <c r="G28" s="29"/>
      <c r="H28" s="29"/>
    </row>
    <row r="29" spans="1:9" hidden="1" x14ac:dyDescent="0.15">
      <c r="A29" s="60" t="str">
        <f>Constants!A29</f>
        <v xml:space="preserve"> </v>
      </c>
      <c r="B29" s="60" t="str">
        <f>Constants!B29</f>
        <v>Bad Smell</v>
      </c>
      <c r="C29" s="60" t="str">
        <f>Constants!C29</f>
        <v>Refactoring changes (please note the bad smell in the defect description)</v>
      </c>
      <c r="D29" s="60" t="str">
        <f>Constants!D29</f>
        <v xml:space="preserve"> </v>
      </c>
      <c r="E29" s="60">
        <f>Constants!E29</f>
        <v>10</v>
      </c>
      <c r="F29" s="60">
        <f>Constants!F29</f>
        <v>0</v>
      </c>
      <c r="G29" s="29"/>
      <c r="H29" s="29"/>
    </row>
    <row r="30" spans="1:9" s="19" customFormat="1" hidden="1" x14ac:dyDescent="0.15">
      <c r="A30" s="60" t="str">
        <f>Constants!A30</f>
        <v>Y/N:</v>
      </c>
      <c r="B30" s="60" t="str">
        <f>Constants!B30</f>
        <v>Yes</v>
      </c>
      <c r="C30" s="60" t="str">
        <f>Constants!C30</f>
        <v xml:space="preserve"> </v>
      </c>
      <c r="D30" s="60" t="str">
        <f>Constants!D30</f>
        <v xml:space="preserve"> </v>
      </c>
      <c r="E30" s="60" t="str">
        <f>Constants!E30</f>
        <v>Passed</v>
      </c>
      <c r="F30" s="60">
        <f>Constants!F30</f>
        <v>0</v>
      </c>
      <c r="G30" s="8"/>
      <c r="H30" s="8"/>
      <c r="I30" s="3"/>
    </row>
    <row r="31" spans="1:9" hidden="1" x14ac:dyDescent="0.15">
      <c r="A31" s="60" t="str">
        <f>Constants!A31</f>
        <v xml:space="preserve"> </v>
      </c>
      <c r="B31" s="60" t="str">
        <f>Constants!B31</f>
        <v>No</v>
      </c>
      <c r="C31" s="60" t="str">
        <f>Constants!C31</f>
        <v xml:space="preserve"> </v>
      </c>
      <c r="D31" s="60" t="str">
        <f>Constants!D31</f>
        <v xml:space="preserve"> </v>
      </c>
      <c r="E31" s="60" t="str">
        <f>Constants!E31</f>
        <v>Passed with issues</v>
      </c>
      <c r="F31" s="60">
        <f>Constants!F31</f>
        <v>0</v>
      </c>
      <c r="G31" s="8"/>
      <c r="H31" s="29"/>
    </row>
    <row r="32" spans="1:9" hidden="1" x14ac:dyDescent="0.15">
      <c r="A32" s="60" t="str">
        <f>Constants!A32</f>
        <v>Proxy Types:</v>
      </c>
      <c r="B32" s="60" t="s">
        <v>304</v>
      </c>
      <c r="C32" s="60" t="str">
        <f>Constants!C32</f>
        <v xml:space="preserve"> </v>
      </c>
      <c r="D32" s="60" t="str">
        <f>Constants!D32</f>
        <v xml:space="preserve"> </v>
      </c>
      <c r="E32" s="60" t="str">
        <f>Constants!E32</f>
        <v>Failed</v>
      </c>
      <c r="F32" s="60" t="str">
        <f>Constants!F32</f>
        <v xml:space="preserve"> </v>
      </c>
      <c r="G32" s="8"/>
      <c r="H32" s="29"/>
    </row>
    <row r="33" spans="1:11" hidden="1" x14ac:dyDescent="0.15">
      <c r="A33" s="60" t="str">
        <f>Constants!A33</f>
        <v xml:space="preserve"> </v>
      </c>
      <c r="B33" s="60" t="str">
        <f>Constants!B33</f>
        <v>Calculation</v>
      </c>
      <c r="C33" s="60" t="str">
        <f>Constants!C33</f>
        <v xml:space="preserve"> </v>
      </c>
      <c r="D33" s="60" t="str">
        <f>Constants!D33</f>
        <v xml:space="preserve"> </v>
      </c>
      <c r="E33" s="60" t="str">
        <f>Constants!E33</f>
        <v>Not tested</v>
      </c>
      <c r="F33" s="60" t="str">
        <f>Constants!F33</f>
        <v xml:space="preserve"> </v>
      </c>
      <c r="G33" s="8"/>
      <c r="H33" s="29"/>
    </row>
    <row r="34" spans="1:11" hidden="1" x14ac:dyDescent="0.15">
      <c r="A34" s="60" t="str">
        <f>Constants!A34</f>
        <v xml:space="preserve"> </v>
      </c>
      <c r="B34" s="60" t="str">
        <f>Constants!B34</f>
        <v>Data</v>
      </c>
      <c r="C34" s="60" t="str">
        <f>Constants!C34</f>
        <v xml:space="preserve"> </v>
      </c>
      <c r="D34" s="60" t="str">
        <f>Constants!D34</f>
        <v xml:space="preserve"> </v>
      </c>
      <c r="E34" s="60" t="str">
        <f>Constants!E34</f>
        <v>Not applicable</v>
      </c>
      <c r="F34" s="60" t="str">
        <f>Constants!F34</f>
        <v xml:space="preserve"> </v>
      </c>
      <c r="G34" s="8"/>
      <c r="H34" s="29"/>
    </row>
    <row r="35" spans="1:11" hidden="1" x14ac:dyDescent="0.15">
      <c r="A35" s="60" t="str">
        <f>Constants!A35</f>
        <v xml:space="preserve"> </v>
      </c>
      <c r="B35" s="60" t="str">
        <f>Constants!B35</f>
        <v>I/O</v>
      </c>
      <c r="C35" s="60" t="str">
        <f>Constants!C35</f>
        <v xml:space="preserve"> </v>
      </c>
      <c r="D35" s="60" t="str">
        <f>Constants!D35</f>
        <v xml:space="preserve"> </v>
      </c>
      <c r="E35" s="60" t="str">
        <f>Constants!E35</f>
        <v xml:space="preserve"> </v>
      </c>
      <c r="F35" s="60" t="str">
        <f>Constants!F35</f>
        <v xml:space="preserve"> </v>
      </c>
      <c r="G35" s="8"/>
      <c r="H35" s="29"/>
    </row>
    <row r="36" spans="1:11" hidden="1" x14ac:dyDescent="0.15">
      <c r="A36" s="60" t="str">
        <f>Constants!A36</f>
        <v xml:space="preserve"> </v>
      </c>
      <c r="B36" s="60" t="str">
        <f>Constants!B36</f>
        <v>Logic</v>
      </c>
      <c r="C36" s="60" t="str">
        <f>Constants!C36</f>
        <v xml:space="preserve"> </v>
      </c>
      <c r="D36" s="60" t="str">
        <f>Constants!D36</f>
        <v xml:space="preserve"> </v>
      </c>
      <c r="E36" s="60" t="str">
        <f>Constants!E36</f>
        <v xml:space="preserve"> </v>
      </c>
      <c r="F36" s="60" t="str">
        <f>Constants!F36</f>
        <v xml:space="preserve"> </v>
      </c>
      <c r="G36" s="8"/>
      <c r="H36" s="29"/>
    </row>
    <row r="37" spans="1:11" hidden="1" x14ac:dyDescent="0.15">
      <c r="A37" s="60" t="str">
        <f>Constants!A37</f>
        <v xml:space="preserve"> </v>
      </c>
      <c r="B37" s="60" t="str">
        <f>Constants!B37</f>
        <v xml:space="preserve"> </v>
      </c>
      <c r="C37" s="60" t="str">
        <f>Constants!C37</f>
        <v xml:space="preserve"> </v>
      </c>
      <c r="D37" s="60" t="str">
        <f>Constants!D37</f>
        <v xml:space="preserve"> </v>
      </c>
      <c r="E37" s="60" t="str">
        <f>Constants!E37</f>
        <v xml:space="preserve"> </v>
      </c>
      <c r="F37" s="60" t="str">
        <f>Constants!F37</f>
        <v xml:space="preserve"> </v>
      </c>
      <c r="G37" s="8"/>
      <c r="H37" s="29"/>
    </row>
    <row r="38" spans="1:11" hidden="1" x14ac:dyDescent="0.15">
      <c r="A38" s="60" t="str">
        <f>Constants!A38</f>
        <v>Sizes:</v>
      </c>
      <c r="B38" s="60" t="str">
        <f>Constants!B38</f>
        <v>VS</v>
      </c>
      <c r="C38" s="60" t="str">
        <f>Constants!C38</f>
        <v>S</v>
      </c>
      <c r="D38" s="60" t="str">
        <f>Constants!D38</f>
        <v>M</v>
      </c>
      <c r="E38" s="60" t="str">
        <f>Constants!E38</f>
        <v>L</v>
      </c>
      <c r="F38" s="60" t="str">
        <f>Constants!F38</f>
        <v>VL</v>
      </c>
      <c r="G38" s="8"/>
      <c r="H38" s="29"/>
    </row>
    <row r="39" spans="1:11" hidden="1" x14ac:dyDescent="0.15">
      <c r="A39" s="60" t="str">
        <f>Constants!A39</f>
        <v>upper</v>
      </c>
      <c r="B39" s="60">
        <f>Constants!B39</f>
        <v>-1.5</v>
      </c>
      <c r="C39" s="60">
        <f>Constants!C39</f>
        <v>-0.5</v>
      </c>
      <c r="D39" s="60">
        <f>Constants!D39</f>
        <v>0.5</v>
      </c>
      <c r="E39" s="60">
        <f>Constants!E39</f>
        <v>1.5</v>
      </c>
      <c r="F39" s="60">
        <f>Constants!F39</f>
        <v>99999</v>
      </c>
      <c r="G39" s="8"/>
      <c r="H39" s="29"/>
    </row>
    <row r="40" spans="1:11" hidden="1" x14ac:dyDescent="0.15">
      <c r="A40" s="60" t="str">
        <f>Constants!A40</f>
        <v>mid</v>
      </c>
      <c r="B40" s="60">
        <f>Constants!B40</f>
        <v>-2</v>
      </c>
      <c r="C40" s="60">
        <f>Constants!C40</f>
        <v>-1</v>
      </c>
      <c r="D40" s="60">
        <f>Constants!D40</f>
        <v>0</v>
      </c>
      <c r="E40" s="60">
        <f>Constants!E40</f>
        <v>1</v>
      </c>
      <c r="F40" s="60">
        <f>Constants!F40</f>
        <v>2</v>
      </c>
      <c r="G40" s="8"/>
      <c r="H40" s="29"/>
    </row>
    <row r="41" spans="1:11" hidden="1" x14ac:dyDescent="0.15">
      <c r="A41" s="60" t="str">
        <f>Constants!A41</f>
        <v>lower</v>
      </c>
      <c r="B41" s="60">
        <f>Constants!B41</f>
        <v>0</v>
      </c>
      <c r="C41" s="60">
        <f>Constants!C41</f>
        <v>-1.5</v>
      </c>
      <c r="D41" s="60">
        <f>Constants!D41</f>
        <v>-0.5</v>
      </c>
      <c r="E41" s="60">
        <f>Constants!E41</f>
        <v>0.5</v>
      </c>
      <c r="F41" s="60">
        <f>Constants!F41</f>
        <v>1.5</v>
      </c>
      <c r="G41" s="8"/>
      <c r="H41" s="29"/>
    </row>
    <row r="42" spans="1:11" customFormat="1" hidden="1" x14ac:dyDescent="0.15">
      <c r="A42" s="60" t="str">
        <f>Constants!A42</f>
        <v xml:space="preserve"> </v>
      </c>
      <c r="B42" s="60">
        <f>Constants!B42</f>
        <v>0</v>
      </c>
      <c r="C42" s="60">
        <f>Constants!C42</f>
        <v>0</v>
      </c>
      <c r="D42" s="60">
        <f>Constants!D42</f>
        <v>0</v>
      </c>
      <c r="E42" s="60">
        <f>Constants!E42</f>
        <v>0</v>
      </c>
      <c r="F42" s="60" t="str">
        <f>Constants!F42</f>
        <v xml:space="preserve"> </v>
      </c>
      <c r="G42" s="42"/>
      <c r="H42" s="42"/>
    </row>
    <row r="43" spans="1:11" s="14" customFormat="1" hidden="1" x14ac:dyDescent="0.15">
      <c r="A43" s="60" t="str">
        <f>Constants!A43</f>
        <v xml:space="preserve"> </v>
      </c>
      <c r="B43" s="60" t="str">
        <f>Constants!B43</f>
        <v xml:space="preserve"> </v>
      </c>
      <c r="C43" s="60" t="str">
        <f>Constants!C43</f>
        <v xml:space="preserve"> </v>
      </c>
      <c r="D43" s="60" t="str">
        <f>Constants!D43</f>
        <v xml:space="preserve"> </v>
      </c>
      <c r="E43" s="60" t="str">
        <f>Constants!E43</f>
        <v xml:space="preserve"> </v>
      </c>
      <c r="F43" s="60" t="str">
        <f>Constants!F43</f>
        <v xml:space="preserve"> </v>
      </c>
      <c r="G43" s="24"/>
      <c r="H43" s="24"/>
      <c r="I43" s="24"/>
      <c r="J43" s="24"/>
      <c r="K43" s="24"/>
    </row>
    <row r="44" spans="1:11" hidden="1" x14ac:dyDescent="0.15"/>
    <row r="45" spans="1:11" ht="20" x14ac:dyDescent="0.2">
      <c r="A45" s="507" t="s">
        <v>27</v>
      </c>
      <c r="B45" s="507"/>
      <c r="C45" s="507"/>
      <c r="D45" s="1"/>
      <c r="E45" s="1"/>
      <c r="F45" s="1"/>
      <c r="G45" s="1"/>
      <c r="H45" s="1"/>
    </row>
    <row r="46" spans="1:11" ht="10" customHeight="1" x14ac:dyDescent="0.2">
      <c r="A46" s="1"/>
      <c r="B46" s="1"/>
      <c r="C46" s="1"/>
      <c r="D46" s="1"/>
      <c r="E46" s="1"/>
      <c r="F46" s="1"/>
      <c r="G46" s="1"/>
      <c r="H46" s="1"/>
    </row>
    <row r="47" spans="1:11" s="46" customFormat="1" hidden="1" x14ac:dyDescent="0.15">
      <c r="A47" s="58" t="s">
        <v>74</v>
      </c>
      <c r="B47" s="58"/>
      <c r="C47" s="306" t="s">
        <v>557</v>
      </c>
      <c r="D47" s="58" t="str">
        <f>CONCATENATE("CA",C47,".xls")</f>
        <v>CAAssignment 6.xls</v>
      </c>
      <c r="E47" s="58"/>
      <c r="F47" s="58"/>
      <c r="G47" s="58"/>
      <c r="H47" s="58"/>
    </row>
    <row r="48" spans="1:11" s="46" customFormat="1" hidden="1" x14ac:dyDescent="0.15">
      <c r="A48" s="58" t="s">
        <v>75</v>
      </c>
      <c r="B48" s="58"/>
      <c r="C48" s="306" t="s">
        <v>556</v>
      </c>
      <c r="D48" s="58" t="str">
        <f>CONCATENATE(C48)</f>
        <v>Assignment 4</v>
      </c>
      <c r="E48" s="58"/>
      <c r="F48" s="58"/>
      <c r="G48" s="58"/>
      <c r="H48" s="58"/>
    </row>
    <row r="49" spans="1:13" ht="10" hidden="1" customHeight="1" x14ac:dyDescent="0.2">
      <c r="A49" s="1"/>
      <c r="B49" s="1"/>
      <c r="C49" s="1"/>
      <c r="D49" s="1"/>
      <c r="E49" s="1"/>
      <c r="F49" s="1"/>
      <c r="G49" s="1"/>
      <c r="H49" s="1"/>
    </row>
    <row r="50" spans="1:13" s="75" customFormat="1" ht="18" x14ac:dyDescent="0.2">
      <c r="A50" s="508" t="s">
        <v>966</v>
      </c>
      <c r="B50" s="508"/>
      <c r="C50" s="508"/>
      <c r="D50" s="34" t="str">
        <f>D48</f>
        <v>Assignment 4</v>
      </c>
      <c r="E50" s="34"/>
      <c r="F50" s="34"/>
      <c r="G50" s="34"/>
      <c r="H50" s="34"/>
    </row>
    <row r="51" spans="1:13" x14ac:dyDescent="0.15">
      <c r="A51" s="2" t="s">
        <v>182</v>
      </c>
      <c r="C51" s="2" t="s">
        <v>82</v>
      </c>
      <c r="D51" s="2" t="s">
        <v>83</v>
      </c>
      <c r="E51" s="2" t="s">
        <v>367</v>
      </c>
    </row>
    <row r="52" spans="1:13" hidden="1" x14ac:dyDescent="0.15">
      <c r="A52" s="46" t="s">
        <v>359</v>
      </c>
      <c r="B52" s="46"/>
      <c r="C52" s="47"/>
      <c r="D52" s="47"/>
      <c r="E52" s="47"/>
      <c r="G52" s="46"/>
      <c r="H52" s="46"/>
    </row>
    <row r="53" spans="1:13" hidden="1" x14ac:dyDescent="0.15">
      <c r="A53" s="46" t="s">
        <v>360</v>
      </c>
      <c r="B53" s="46"/>
      <c r="C53" s="47"/>
      <c r="D53" s="47"/>
      <c r="E53" s="47"/>
      <c r="G53" s="46"/>
      <c r="H53" s="46"/>
    </row>
    <row r="54" spans="1:13" hidden="1" x14ac:dyDescent="0.15">
      <c r="A54" s="46" t="s">
        <v>361</v>
      </c>
      <c r="B54" s="46"/>
      <c r="C54" s="47"/>
      <c r="D54" s="47"/>
      <c r="E54" s="47"/>
      <c r="G54" s="46"/>
      <c r="H54" s="46"/>
    </row>
    <row r="55" spans="1:13" hidden="1" x14ac:dyDescent="0.15">
      <c r="A55" s="46" t="s">
        <v>362</v>
      </c>
      <c r="B55" s="46"/>
      <c r="C55" s="47"/>
      <c r="D55" s="47"/>
      <c r="E55" s="47"/>
      <c r="G55" s="46"/>
      <c r="H55" s="46"/>
    </row>
    <row r="56" spans="1:13" hidden="1" x14ac:dyDescent="0.15">
      <c r="A56" s="160" t="s">
        <v>363</v>
      </c>
      <c r="B56" s="46"/>
      <c r="C56" s="47"/>
      <c r="D56" s="47"/>
      <c r="E56" s="47"/>
      <c r="G56" s="46"/>
      <c r="H56" s="46"/>
    </row>
    <row r="57" spans="1:13" x14ac:dyDescent="0.15">
      <c r="A57" s="160" t="s">
        <v>558</v>
      </c>
      <c r="B57" s="46"/>
      <c r="C57" s="540">
        <v>300</v>
      </c>
      <c r="D57" s="48"/>
      <c r="E57" s="78">
        <v>41</v>
      </c>
      <c r="G57" s="46"/>
      <c r="H57" s="46"/>
    </row>
    <row r="58" spans="1:13" hidden="1" x14ac:dyDescent="0.15">
      <c r="C58" s="2"/>
      <c r="D58" s="2"/>
      <c r="E58" s="2"/>
    </row>
    <row r="59" spans="1:13" hidden="1" x14ac:dyDescent="0.15">
      <c r="A59" s="3" t="s">
        <v>294</v>
      </c>
      <c r="C59" s="2" t="s">
        <v>82</v>
      </c>
      <c r="D59" s="2" t="s">
        <v>83</v>
      </c>
      <c r="E59" s="2" t="s">
        <v>367</v>
      </c>
    </row>
    <row r="60" spans="1:13" hidden="1" x14ac:dyDescent="0.15">
      <c r="A60" s="160" t="s">
        <v>295</v>
      </c>
      <c r="B60" s="46"/>
      <c r="C60" s="47"/>
      <c r="D60" s="47"/>
      <c r="E60" s="47">
        <v>0</v>
      </c>
      <c r="G60" s="46"/>
      <c r="H60" s="46"/>
    </row>
    <row r="61" spans="1:13" hidden="1" x14ac:dyDescent="0.15">
      <c r="A61" s="160" t="s">
        <v>296</v>
      </c>
      <c r="B61" s="46"/>
      <c r="C61" s="47"/>
      <c r="D61" s="47"/>
      <c r="E61" s="47">
        <v>0</v>
      </c>
      <c r="G61" s="46"/>
      <c r="H61" s="46"/>
    </row>
    <row r="62" spans="1:13" hidden="1" x14ac:dyDescent="0.15">
      <c r="A62" s="160" t="s">
        <v>293</v>
      </c>
      <c r="B62" s="46"/>
      <c r="C62" s="47"/>
      <c r="D62" s="48"/>
      <c r="E62" s="78">
        <v>0</v>
      </c>
      <c r="G62" s="46"/>
      <c r="H62" s="46"/>
    </row>
    <row r="63" spans="1:13" x14ac:dyDescent="0.15">
      <c r="C63" s="44"/>
      <c r="D63" s="44"/>
      <c r="E63" s="2"/>
    </row>
    <row r="64" spans="1:13" ht="14" x14ac:dyDescent="0.15">
      <c r="A64" s="2" t="s">
        <v>184</v>
      </c>
      <c r="B64" s="2"/>
      <c r="C64" s="44" t="s">
        <v>82</v>
      </c>
      <c r="D64" s="44" t="s">
        <v>83</v>
      </c>
      <c r="E64" s="2" t="s">
        <v>368</v>
      </c>
      <c r="F64" s="2" t="s">
        <v>369</v>
      </c>
      <c r="H64" s="2"/>
      <c r="I64" s="222"/>
      <c r="J64" s="222"/>
      <c r="K64" s="222"/>
      <c r="L64" s="222"/>
      <c r="M64" s="222"/>
    </row>
    <row r="65" spans="1:14" x14ac:dyDescent="0.15">
      <c r="A65" s="60" t="str">
        <f>B4</f>
        <v>Analysis</v>
      </c>
      <c r="C65" s="59"/>
      <c r="D65" s="7">
        <v>0</v>
      </c>
      <c r="E65" s="7">
        <v>5</v>
      </c>
      <c r="F65" s="407">
        <f>(E65/$E$76)*100%</f>
        <v>8.9285714285714281E-3</v>
      </c>
      <c r="I65"/>
      <c r="J65"/>
      <c r="K65"/>
      <c r="L65"/>
      <c r="M65"/>
      <c r="N65"/>
    </row>
    <row r="66" spans="1:14" ht="14" x14ac:dyDescent="0.15">
      <c r="A66" s="60" t="str">
        <f t="shared" ref="A66:A75" si="0">B5</f>
        <v>Architecture</v>
      </c>
      <c r="C66" s="59"/>
      <c r="D66" s="7">
        <v>0</v>
      </c>
      <c r="E66" s="7">
        <v>0</v>
      </c>
      <c r="F66" s="407">
        <f t="shared" ref="F66:F76" si="1">(E66/$E$76)*100%</f>
        <v>0</v>
      </c>
      <c r="I66" s="240"/>
      <c r="J66" s="240"/>
      <c r="K66" s="240"/>
      <c r="L66" s="240"/>
      <c r="M66" s="240"/>
      <c r="N66"/>
    </row>
    <row r="67" spans="1:14" ht="14" x14ac:dyDescent="0.15">
      <c r="A67" s="60" t="str">
        <f t="shared" si="0"/>
        <v>Project planning</v>
      </c>
      <c r="C67" s="59"/>
      <c r="D67" s="7">
        <v>0</v>
      </c>
      <c r="E67" s="7">
        <v>155</v>
      </c>
      <c r="F67" s="407">
        <f t="shared" si="1"/>
        <v>0.2767857142857143</v>
      </c>
      <c r="I67" s="241"/>
      <c r="J67" s="240"/>
      <c r="K67" s="240"/>
      <c r="L67" s="240"/>
      <c r="M67" s="240"/>
      <c r="N67"/>
    </row>
    <row r="68" spans="1:14" ht="14" x14ac:dyDescent="0.15">
      <c r="A68" s="60" t="str">
        <f t="shared" si="0"/>
        <v>Interation planning</v>
      </c>
      <c r="C68" s="59"/>
      <c r="D68" s="7">
        <v>0</v>
      </c>
      <c r="E68" s="7">
        <v>0</v>
      </c>
      <c r="F68" s="407">
        <f t="shared" si="1"/>
        <v>0</v>
      </c>
      <c r="I68" s="240"/>
      <c r="J68" s="240"/>
      <c r="K68" s="240"/>
      <c r="L68" s="240"/>
      <c r="M68" s="240"/>
      <c r="N68"/>
    </row>
    <row r="69" spans="1:14" ht="14" x14ac:dyDescent="0.15">
      <c r="A69" s="60" t="str">
        <f t="shared" si="0"/>
        <v>Construction</v>
      </c>
      <c r="C69" s="59"/>
      <c r="D69" s="7">
        <v>0</v>
      </c>
      <c r="E69" s="7">
        <v>255</v>
      </c>
      <c r="F69" s="407">
        <f t="shared" si="1"/>
        <v>0.45535714285714285</v>
      </c>
      <c r="I69" s="240"/>
      <c r="J69" s="240"/>
      <c r="K69" s="240"/>
      <c r="L69" s="240"/>
      <c r="M69" s="240"/>
      <c r="N69"/>
    </row>
    <row r="70" spans="1:14" ht="14" x14ac:dyDescent="0.15">
      <c r="A70" s="60" t="str">
        <f t="shared" si="0"/>
        <v>Refactoring</v>
      </c>
      <c r="C70" s="59"/>
      <c r="D70" s="7">
        <v>0</v>
      </c>
      <c r="E70" s="7">
        <v>0</v>
      </c>
      <c r="F70" s="407">
        <f t="shared" si="1"/>
        <v>0</v>
      </c>
      <c r="I70" s="240"/>
      <c r="J70" s="240"/>
      <c r="K70" s="240"/>
      <c r="L70" s="240"/>
      <c r="M70" s="240"/>
      <c r="N70"/>
    </row>
    <row r="71" spans="1:14" ht="14" x14ac:dyDescent="0.15">
      <c r="A71" s="60" t="str">
        <f t="shared" si="0"/>
        <v>Review</v>
      </c>
      <c r="C71" s="59"/>
      <c r="D71" s="7">
        <v>0</v>
      </c>
      <c r="E71" s="7">
        <v>0</v>
      </c>
      <c r="F71" s="407">
        <f t="shared" si="1"/>
        <v>0</v>
      </c>
      <c r="I71" s="240"/>
      <c r="J71" s="240"/>
      <c r="K71" s="240"/>
      <c r="L71" s="240"/>
      <c r="M71" s="240"/>
      <c r="N71"/>
    </row>
    <row r="72" spans="1:14" x14ac:dyDescent="0.15">
      <c r="A72" s="60" t="str">
        <f t="shared" si="0"/>
        <v>Integration test</v>
      </c>
      <c r="C72" s="59"/>
      <c r="D72" s="7">
        <v>0</v>
      </c>
      <c r="E72" s="7">
        <v>0</v>
      </c>
      <c r="F72" s="407">
        <f t="shared" si="1"/>
        <v>0</v>
      </c>
    </row>
    <row r="73" spans="1:14" x14ac:dyDescent="0.15">
      <c r="A73" s="60" t="str">
        <f t="shared" si="0"/>
        <v>Repatterning</v>
      </c>
      <c r="C73" s="59"/>
      <c r="D73" s="7">
        <v>0</v>
      </c>
      <c r="E73" s="7">
        <v>30</v>
      </c>
      <c r="F73" s="407">
        <f t="shared" si="1"/>
        <v>5.3571428571428568E-2</v>
      </c>
    </row>
    <row r="74" spans="1:14" x14ac:dyDescent="0.15">
      <c r="A74" s="60" t="str">
        <f t="shared" si="0"/>
        <v>Postmortem</v>
      </c>
      <c r="C74" s="59"/>
      <c r="D74" s="7">
        <v>0</v>
      </c>
      <c r="E74" s="7">
        <v>80</v>
      </c>
      <c r="F74" s="407">
        <f t="shared" si="1"/>
        <v>0.14285714285714285</v>
      </c>
    </row>
    <row r="75" spans="1:14" x14ac:dyDescent="0.15">
      <c r="A75" s="60" t="str">
        <f t="shared" si="0"/>
        <v>Sandbox</v>
      </c>
      <c r="C75" s="59"/>
      <c r="D75" s="7">
        <v>0</v>
      </c>
      <c r="E75" s="7">
        <v>35</v>
      </c>
      <c r="F75" s="407">
        <f t="shared" si="1"/>
        <v>6.25E-2</v>
      </c>
    </row>
    <row r="76" spans="1:14" x14ac:dyDescent="0.15">
      <c r="A76" s="60" t="s">
        <v>186</v>
      </c>
      <c r="C76" s="7">
        <v>500</v>
      </c>
      <c r="D76" s="7">
        <v>0</v>
      </c>
      <c r="E76" s="21">
        <f>SUM(E65:E75)</f>
        <v>560</v>
      </c>
      <c r="F76" s="407">
        <f t="shared" si="1"/>
        <v>1</v>
      </c>
    </row>
    <row r="77" spans="1:14" x14ac:dyDescent="0.15">
      <c r="A77" s="2"/>
      <c r="B77" s="2"/>
      <c r="C77" s="44"/>
      <c r="D77" s="44"/>
      <c r="F77" s="2"/>
      <c r="H77" s="2"/>
    </row>
    <row r="78" spans="1:14" x14ac:dyDescent="0.15">
      <c r="A78" s="2" t="s">
        <v>364</v>
      </c>
      <c r="C78" s="8"/>
      <c r="D78" s="221"/>
      <c r="E78" s="2" t="s">
        <v>367</v>
      </c>
      <c r="F78" s="2" t="s">
        <v>369</v>
      </c>
    </row>
    <row r="79" spans="1:14" x14ac:dyDescent="0.15">
      <c r="A79" s="3" t="str">
        <f>B4</f>
        <v>Analysis</v>
      </c>
      <c r="C79" s="8"/>
      <c r="D79" s="59"/>
      <c r="E79" s="7">
        <v>1</v>
      </c>
      <c r="F79" s="23">
        <f>IF(E79=0,0,E79/$E$90)</f>
        <v>0.14285714285714285</v>
      </c>
    </row>
    <row r="80" spans="1:14" x14ac:dyDescent="0.15">
      <c r="A80" s="3" t="str">
        <f t="shared" ref="A80:A89" si="2">B5</f>
        <v>Architecture</v>
      </c>
      <c r="C80" s="8"/>
      <c r="D80" s="59"/>
      <c r="E80" s="7">
        <v>0</v>
      </c>
      <c r="F80" s="23">
        <f t="shared" ref="F80:F90" si="3">IF(E80=0,0,E80/$E$90)</f>
        <v>0</v>
      </c>
    </row>
    <row r="81" spans="1:8" x14ac:dyDescent="0.15">
      <c r="A81" s="3" t="str">
        <f t="shared" si="2"/>
        <v>Project planning</v>
      </c>
      <c r="B81" s="8"/>
      <c r="C81" s="8"/>
      <c r="D81" s="59"/>
      <c r="E81" s="7">
        <v>0</v>
      </c>
      <c r="F81" s="23">
        <f t="shared" si="3"/>
        <v>0</v>
      </c>
      <c r="H81" s="8"/>
    </row>
    <row r="82" spans="1:8" x14ac:dyDescent="0.15">
      <c r="A82" s="3" t="str">
        <f t="shared" si="2"/>
        <v>Interation planning</v>
      </c>
      <c r="C82" s="8"/>
      <c r="D82" s="59"/>
      <c r="E82" s="7">
        <v>0</v>
      </c>
      <c r="F82" s="23">
        <f t="shared" si="3"/>
        <v>0</v>
      </c>
    </row>
    <row r="83" spans="1:8" x14ac:dyDescent="0.15">
      <c r="A83" s="3" t="str">
        <f t="shared" si="2"/>
        <v>Construction</v>
      </c>
      <c r="C83" s="8"/>
      <c r="D83" s="59"/>
      <c r="E83" s="7">
        <v>6</v>
      </c>
      <c r="F83" s="23">
        <f t="shared" si="3"/>
        <v>0.8571428571428571</v>
      </c>
    </row>
    <row r="84" spans="1:8" x14ac:dyDescent="0.15">
      <c r="A84" s="3" t="str">
        <f t="shared" si="2"/>
        <v>Refactoring</v>
      </c>
      <c r="C84" s="8"/>
      <c r="D84" s="59"/>
      <c r="E84" s="7">
        <v>0</v>
      </c>
      <c r="F84" s="23">
        <f t="shared" si="3"/>
        <v>0</v>
      </c>
    </row>
    <row r="85" spans="1:8" x14ac:dyDescent="0.15">
      <c r="A85" s="3" t="str">
        <f t="shared" si="2"/>
        <v>Review</v>
      </c>
      <c r="C85" s="8"/>
      <c r="D85" s="59"/>
      <c r="E85" s="7">
        <v>0</v>
      </c>
      <c r="F85" s="23">
        <f t="shared" si="3"/>
        <v>0</v>
      </c>
    </row>
    <row r="86" spans="1:8" x14ac:dyDescent="0.15">
      <c r="A86" s="3" t="str">
        <f t="shared" si="2"/>
        <v>Integration test</v>
      </c>
      <c r="C86" s="8"/>
      <c r="D86" s="59"/>
      <c r="E86" s="7">
        <v>0</v>
      </c>
      <c r="F86" s="23">
        <f t="shared" si="3"/>
        <v>0</v>
      </c>
    </row>
    <row r="87" spans="1:8" x14ac:dyDescent="0.15">
      <c r="A87" s="3" t="str">
        <f t="shared" si="2"/>
        <v>Repatterning</v>
      </c>
      <c r="C87" s="8"/>
      <c r="D87" s="59"/>
      <c r="E87" s="7">
        <v>0</v>
      </c>
      <c r="F87" s="23">
        <f t="shared" si="3"/>
        <v>0</v>
      </c>
    </row>
    <row r="88" spans="1:8" x14ac:dyDescent="0.15">
      <c r="A88" s="3" t="str">
        <f t="shared" si="2"/>
        <v>Postmortem</v>
      </c>
      <c r="C88" s="8"/>
      <c r="D88" s="59"/>
      <c r="E88" s="7">
        <v>0</v>
      </c>
      <c r="F88" s="23">
        <f t="shared" si="3"/>
        <v>0</v>
      </c>
    </row>
    <row r="89" spans="1:8" x14ac:dyDescent="0.15">
      <c r="A89" s="3" t="str">
        <f t="shared" si="2"/>
        <v>Sandbox</v>
      </c>
      <c r="C89" s="8"/>
      <c r="D89" s="8"/>
      <c r="E89" s="7">
        <v>0</v>
      </c>
      <c r="F89" s="23">
        <f t="shared" si="3"/>
        <v>0</v>
      </c>
    </row>
    <row r="90" spans="1:8" x14ac:dyDescent="0.15">
      <c r="A90" s="160" t="s">
        <v>186</v>
      </c>
      <c r="B90" s="2"/>
      <c r="C90" s="44"/>
      <c r="D90" s="206"/>
      <c r="E90" s="21">
        <f>SUM(E79:E89)</f>
        <v>7</v>
      </c>
      <c r="F90" s="23">
        <f t="shared" si="3"/>
        <v>1</v>
      </c>
      <c r="H90" s="2"/>
    </row>
    <row r="91" spans="1:8" x14ac:dyDescent="0.15">
      <c r="C91" s="8"/>
      <c r="D91" s="59"/>
    </row>
    <row r="92" spans="1:8" x14ac:dyDescent="0.15">
      <c r="A92" s="2" t="s">
        <v>365</v>
      </c>
      <c r="C92" s="8"/>
      <c r="D92" s="221"/>
      <c r="E92" s="2" t="s">
        <v>367</v>
      </c>
      <c r="F92" s="2" t="s">
        <v>369</v>
      </c>
    </row>
    <row r="93" spans="1:8" x14ac:dyDescent="0.15">
      <c r="A93" s="3" t="str">
        <f>B4</f>
        <v>Analysis</v>
      </c>
      <c r="C93" s="8"/>
      <c r="D93" s="59"/>
      <c r="E93" s="7">
        <v>1</v>
      </c>
      <c r="F93" s="23">
        <f>IF(E93=0,0,E93/$E$104)</f>
        <v>0.14285714285714285</v>
      </c>
    </row>
    <row r="94" spans="1:8" x14ac:dyDescent="0.15">
      <c r="A94" s="3" t="str">
        <f t="shared" ref="A94:A103" si="4">B5</f>
        <v>Architecture</v>
      </c>
      <c r="C94" s="8"/>
      <c r="D94" s="59"/>
      <c r="E94" s="7">
        <v>0</v>
      </c>
      <c r="F94" s="23">
        <f t="shared" ref="F94:F104" si="5">IF(E94=0,0,E94/$E$104)</f>
        <v>0</v>
      </c>
    </row>
    <row r="95" spans="1:8" x14ac:dyDescent="0.15">
      <c r="A95" s="3" t="str">
        <f t="shared" si="4"/>
        <v>Project planning</v>
      </c>
      <c r="C95" s="8"/>
      <c r="D95" s="59"/>
      <c r="E95" s="7">
        <v>0</v>
      </c>
      <c r="F95" s="23">
        <f t="shared" si="5"/>
        <v>0</v>
      </c>
    </row>
    <row r="96" spans="1:8" x14ac:dyDescent="0.15">
      <c r="A96" s="3" t="str">
        <f t="shared" si="4"/>
        <v>Interation planning</v>
      </c>
      <c r="C96" s="8"/>
      <c r="D96" s="59"/>
      <c r="E96" s="7">
        <v>0</v>
      </c>
      <c r="F96" s="23">
        <f t="shared" si="5"/>
        <v>0</v>
      </c>
    </row>
    <row r="97" spans="1:9" x14ac:dyDescent="0.15">
      <c r="A97" s="3" t="str">
        <f t="shared" si="4"/>
        <v>Construction</v>
      </c>
      <c r="C97" s="8"/>
      <c r="D97" s="59"/>
      <c r="E97" s="7">
        <v>6</v>
      </c>
      <c r="F97" s="23">
        <f t="shared" si="5"/>
        <v>0.8571428571428571</v>
      </c>
    </row>
    <row r="98" spans="1:9" x14ac:dyDescent="0.15">
      <c r="A98" s="3" t="str">
        <f t="shared" si="4"/>
        <v>Refactoring</v>
      </c>
      <c r="C98" s="8"/>
      <c r="D98" s="59"/>
      <c r="E98" s="7">
        <v>0</v>
      </c>
      <c r="F98" s="23">
        <f t="shared" si="5"/>
        <v>0</v>
      </c>
    </row>
    <row r="99" spans="1:9" x14ac:dyDescent="0.15">
      <c r="A99" s="3" t="str">
        <f t="shared" si="4"/>
        <v>Review</v>
      </c>
      <c r="C99" s="8"/>
      <c r="D99" s="59"/>
      <c r="E99" s="7">
        <v>0</v>
      </c>
      <c r="F99" s="23">
        <f t="shared" si="5"/>
        <v>0</v>
      </c>
    </row>
    <row r="100" spans="1:9" x14ac:dyDescent="0.15">
      <c r="A100" s="3" t="str">
        <f t="shared" si="4"/>
        <v>Integration test</v>
      </c>
      <c r="C100" s="8"/>
      <c r="D100" s="59"/>
      <c r="E100" s="7">
        <v>0</v>
      </c>
      <c r="F100" s="23">
        <f t="shared" si="5"/>
        <v>0</v>
      </c>
    </row>
    <row r="101" spans="1:9" x14ac:dyDescent="0.15">
      <c r="A101" s="3" t="str">
        <f t="shared" si="4"/>
        <v>Repatterning</v>
      </c>
      <c r="C101" s="8"/>
      <c r="D101" s="59"/>
      <c r="E101" s="7">
        <v>0</v>
      </c>
      <c r="F101" s="23">
        <f t="shared" si="5"/>
        <v>0</v>
      </c>
    </row>
    <row r="102" spans="1:9" x14ac:dyDescent="0.15">
      <c r="A102" s="3" t="str">
        <f t="shared" si="4"/>
        <v>Postmortem</v>
      </c>
      <c r="C102" s="8"/>
      <c r="D102" s="8"/>
      <c r="E102" s="7">
        <v>0</v>
      </c>
      <c r="F102" s="23">
        <f t="shared" si="5"/>
        <v>0</v>
      </c>
    </row>
    <row r="103" spans="1:9" x14ac:dyDescent="0.15">
      <c r="A103" s="3" t="str">
        <f t="shared" si="4"/>
        <v>Sandbox</v>
      </c>
      <c r="C103" s="8"/>
      <c r="D103" s="8"/>
      <c r="E103" s="7">
        <v>0</v>
      </c>
      <c r="F103" s="23">
        <f t="shared" si="5"/>
        <v>0</v>
      </c>
    </row>
    <row r="104" spans="1:9" x14ac:dyDescent="0.15">
      <c r="A104" s="160" t="s">
        <v>186</v>
      </c>
      <c r="C104" s="8"/>
      <c r="D104" s="8"/>
      <c r="E104" s="21">
        <f>SUM(E93:E103)</f>
        <v>7</v>
      </c>
      <c r="F104" s="23">
        <f t="shared" si="5"/>
        <v>1</v>
      </c>
    </row>
    <row r="105" spans="1:9" hidden="1" x14ac:dyDescent="0.15">
      <c r="C105" s="8"/>
      <c r="D105" s="8"/>
      <c r="F105" s="23"/>
    </row>
    <row r="106" spans="1:9" s="46" customFormat="1" ht="16" hidden="1" x14ac:dyDescent="0.2">
      <c r="A106" s="61" t="s">
        <v>76</v>
      </c>
      <c r="B106" s="62"/>
      <c r="C106" s="62"/>
      <c r="D106" s="62"/>
      <c r="E106" s="62"/>
      <c r="F106" s="62"/>
    </row>
    <row r="107" spans="1:9" s="46" customFormat="1" hidden="1" x14ac:dyDescent="0.15">
      <c r="A107" s="62"/>
      <c r="B107" s="39" t="str">
        <f>B38</f>
        <v>VS</v>
      </c>
      <c r="C107" s="39" t="str">
        <f>C38</f>
        <v>S</v>
      </c>
      <c r="D107" s="39" t="str">
        <f>D38</f>
        <v>M</v>
      </c>
      <c r="E107" s="39" t="str">
        <f>E38</f>
        <v>L</v>
      </c>
      <c r="F107" s="39" t="str">
        <f>F38</f>
        <v>VL</v>
      </c>
    </row>
    <row r="108" spans="1:9" s="46" customFormat="1" hidden="1" x14ac:dyDescent="0.15">
      <c r="A108" s="159" t="s">
        <v>333</v>
      </c>
      <c r="B108" s="200">
        <f t="shared" ref="B108:E109" si="6">CEILING(EXP($H$157+$H$158*B39),1)</f>
        <v>1</v>
      </c>
      <c r="C108" s="200">
        <f t="shared" si="6"/>
        <v>1</v>
      </c>
      <c r="D108" s="200">
        <f t="shared" si="6"/>
        <v>1</v>
      </c>
      <c r="E108" s="200">
        <f t="shared" si="6"/>
        <v>1</v>
      </c>
      <c r="F108" s="200" t="s">
        <v>374</v>
      </c>
    </row>
    <row r="109" spans="1:9" s="46" customFormat="1" hidden="1" x14ac:dyDescent="0.15">
      <c r="A109" s="199" t="s">
        <v>331</v>
      </c>
      <c r="B109" s="200">
        <f t="shared" si="6"/>
        <v>1</v>
      </c>
      <c r="C109" s="200">
        <f t="shared" si="6"/>
        <v>1</v>
      </c>
      <c r="D109" s="200">
        <f t="shared" si="6"/>
        <v>1</v>
      </c>
      <c r="E109" s="200">
        <f t="shared" si="6"/>
        <v>1</v>
      </c>
      <c r="F109" s="200">
        <f>CEILING(EXP($H$157+$H$158*F40),1)</f>
        <v>1</v>
      </c>
      <c r="G109" s="227"/>
    </row>
    <row r="110" spans="1:9" s="46" customFormat="1" hidden="1" x14ac:dyDescent="0.15">
      <c r="A110" s="199" t="s">
        <v>332</v>
      </c>
      <c r="B110" s="200">
        <v>0</v>
      </c>
      <c r="C110" s="200">
        <f>CEILING(EXP($H$157+$H$158*C41),1)</f>
        <v>1</v>
      </c>
      <c r="D110" s="200">
        <f>CEILING(EXP($H$157+$H$158*D41),1)</f>
        <v>1</v>
      </c>
      <c r="E110" s="200">
        <f>CEILING(EXP($H$157+$H$158*E41),1)</f>
        <v>1</v>
      </c>
      <c r="F110" s="200">
        <f>CEILING(EXP($H$157+$H$158*F41),1)</f>
        <v>1</v>
      </c>
    </row>
    <row r="111" spans="1:9" s="46" customFormat="1" hidden="1" x14ac:dyDescent="0.15">
      <c r="A111" s="199"/>
      <c r="B111" s="229" t="str">
        <f>B107</f>
        <v>VS</v>
      </c>
      <c r="C111" s="229" t="str">
        <f>C107</f>
        <v>S</v>
      </c>
      <c r="D111" s="229" t="str">
        <f>D107</f>
        <v>M</v>
      </c>
      <c r="E111" s="229" t="str">
        <f>E107</f>
        <v>L</v>
      </c>
      <c r="F111" s="229" t="str">
        <f>F107</f>
        <v>VL</v>
      </c>
    </row>
    <row r="112" spans="1:9" s="46" customFormat="1" hidden="1" x14ac:dyDescent="0.15">
      <c r="A112" s="62"/>
      <c r="B112" s="62"/>
      <c r="C112" s="62"/>
      <c r="E112" s="62"/>
      <c r="F112" s="62"/>
      <c r="G112" s="62"/>
      <c r="H112" s="62"/>
      <c r="I112" s="64"/>
    </row>
    <row r="113" spans="1:11" s="46" customFormat="1" ht="18" hidden="1" x14ac:dyDescent="0.2">
      <c r="A113" s="65" t="s">
        <v>77</v>
      </c>
      <c r="B113" s="62"/>
      <c r="C113" s="62"/>
      <c r="D113" s="62"/>
      <c r="E113" s="62"/>
      <c r="F113" s="62"/>
      <c r="G113" s="62"/>
      <c r="H113" s="39"/>
    </row>
    <row r="114" spans="1:11" s="46" customFormat="1" ht="18" hidden="1" x14ac:dyDescent="0.2">
      <c r="A114" s="65"/>
      <c r="B114" s="509" t="s">
        <v>78</v>
      </c>
      <c r="C114" s="510"/>
      <c r="D114" s="511"/>
      <c r="E114" s="509" t="s">
        <v>166</v>
      </c>
      <c r="F114" s="511"/>
      <c r="G114" s="62"/>
      <c r="H114" s="39"/>
    </row>
    <row r="115" spans="1:11" s="46" customFormat="1" hidden="1" x14ac:dyDescent="0.15">
      <c r="A115" s="66" t="s">
        <v>79</v>
      </c>
      <c r="B115" s="67" t="s">
        <v>270</v>
      </c>
      <c r="C115" s="68" t="s">
        <v>41</v>
      </c>
      <c r="D115" s="69" t="s">
        <v>167</v>
      </c>
      <c r="E115" s="67" t="s">
        <v>168</v>
      </c>
      <c r="F115" s="69" t="s">
        <v>169</v>
      </c>
      <c r="G115" s="84" t="s">
        <v>274</v>
      </c>
      <c r="H115" s="156" t="s">
        <v>275</v>
      </c>
      <c r="I115" s="157"/>
      <c r="J115" s="157"/>
      <c r="K115" s="157"/>
    </row>
    <row r="116" spans="1:11" s="46" customFormat="1" hidden="1" x14ac:dyDescent="0.15">
      <c r="A116" s="66" t="s">
        <v>95</v>
      </c>
      <c r="B116" s="74">
        <f>C116</f>
        <v>0</v>
      </c>
      <c r="C116" s="73"/>
      <c r="D116" s="73"/>
      <c r="E116" s="73"/>
      <c r="F116" s="73"/>
      <c r="G116" s="158">
        <f>IF(ISERR(D116/B116),0,D116/B116)</f>
        <v>0</v>
      </c>
      <c r="H116" s="158">
        <f>IF(ISERR(F116/D116),0,F116/D116)</f>
        <v>0</v>
      </c>
      <c r="I116" s="158"/>
      <c r="J116" s="157"/>
      <c r="K116" s="157"/>
    </row>
    <row r="117" spans="1:11" s="46" customFormat="1" hidden="1" x14ac:dyDescent="0.15">
      <c r="A117" s="66" t="s">
        <v>429</v>
      </c>
      <c r="B117" s="74">
        <f>C117</f>
        <v>0</v>
      </c>
      <c r="C117" s="73"/>
      <c r="D117" s="73"/>
      <c r="E117" s="73"/>
      <c r="F117" s="73"/>
      <c r="G117" s="158">
        <f>IF(ISERR(D117/B117),0,D117/B117)</f>
        <v>0</v>
      </c>
      <c r="H117" s="158">
        <f>IF(ISERR(F117/D117),0,F117/D117)</f>
        <v>0</v>
      </c>
      <c r="I117" s="158"/>
      <c r="J117" s="157"/>
      <c r="K117" s="157"/>
    </row>
    <row r="118" spans="1:11" s="46" customFormat="1" ht="12" hidden="1" customHeight="1" x14ac:dyDescent="0.15">
      <c r="A118" s="66" t="s">
        <v>80</v>
      </c>
      <c r="B118" s="74"/>
      <c r="C118" s="73"/>
      <c r="D118" s="73"/>
      <c r="E118" s="73"/>
      <c r="F118" s="73"/>
      <c r="G118" s="158">
        <f>IF(ISERR(D118/B118),0,D118/B118)</f>
        <v>0</v>
      </c>
      <c r="H118" s="158">
        <f>IF(ISERR(F118/D118),0,F118/D118)</f>
        <v>0</v>
      </c>
      <c r="I118" s="158"/>
      <c r="J118" s="157"/>
      <c r="K118" s="157"/>
    </row>
    <row r="119" spans="1:11" s="46" customFormat="1" ht="12" hidden="1" customHeight="1" x14ac:dyDescent="0.15">
      <c r="A119" s="66" t="s">
        <v>428</v>
      </c>
      <c r="B119" s="74">
        <f>C119</f>
        <v>0</v>
      </c>
      <c r="C119" s="73"/>
      <c r="D119" s="73"/>
      <c r="E119" s="73"/>
      <c r="F119" s="73"/>
      <c r="G119" s="158">
        <f>IF(ISERR(D119/B119),0,D119/B119)</f>
        <v>0</v>
      </c>
      <c r="H119" s="158">
        <f>IF(ISERR(F119/D119),0,F119/D119)</f>
        <v>0</v>
      </c>
      <c r="I119" s="158"/>
      <c r="J119" s="157"/>
      <c r="K119" s="157"/>
    </row>
    <row r="120" spans="1:11" s="46" customFormat="1" ht="12" hidden="1" customHeight="1" x14ac:dyDescent="0.15">
      <c r="A120" s="66" t="s">
        <v>430</v>
      </c>
      <c r="B120" s="73"/>
      <c r="C120" s="74">
        <f>C57</f>
        <v>300</v>
      </c>
      <c r="D120" s="74">
        <f>D57</f>
        <v>0</v>
      </c>
      <c r="E120" s="74">
        <f>C76</f>
        <v>500</v>
      </c>
      <c r="F120" s="74">
        <f>D76</f>
        <v>0</v>
      </c>
      <c r="G120" s="158">
        <f>IF(ISERR(D120/B120),0,D120/B120)</f>
        <v>0</v>
      </c>
      <c r="H120" s="158">
        <f>IF(ISERR(F120/D120),0,F120/D120)</f>
        <v>0</v>
      </c>
      <c r="I120" s="70">
        <f>IF(ISERR(F120/C120),"",F120/C120)</f>
        <v>0</v>
      </c>
    </row>
    <row r="121" spans="1:11" s="46" customFormat="1" ht="12" hidden="1" customHeight="1" x14ac:dyDescent="0.15">
      <c r="A121" s="62"/>
      <c r="B121" s="62"/>
      <c r="C121" s="62"/>
      <c r="D121" s="62"/>
      <c r="E121" s="62"/>
      <c r="F121" s="62"/>
      <c r="G121" s="62"/>
    </row>
    <row r="122" spans="1:11" s="46" customFormat="1" ht="16" hidden="1" x14ac:dyDescent="0.2">
      <c r="A122" s="71" t="s">
        <v>104</v>
      </c>
      <c r="B122" s="62"/>
      <c r="C122" s="62"/>
      <c r="D122" s="62"/>
      <c r="E122" s="62"/>
      <c r="F122" s="62"/>
      <c r="G122" s="62"/>
    </row>
    <row r="123" spans="1:11" s="46" customFormat="1" hidden="1" x14ac:dyDescent="0.15">
      <c r="A123" s="66" t="s">
        <v>105</v>
      </c>
      <c r="B123" s="72" t="str">
        <f>IF(ISERR(SUM(D116:D120)/SUM(F116:F120)),"",SUM(D116:D118)/SUM(F116:F118)*60)</f>
        <v/>
      </c>
      <c r="C123" s="62" t="s">
        <v>106</v>
      </c>
      <c r="D123" s="62"/>
      <c r="E123" s="62"/>
      <c r="F123" s="62"/>
      <c r="G123" s="62"/>
    </row>
    <row r="124" spans="1:11" s="46" customFormat="1" hidden="1" x14ac:dyDescent="0.15">
      <c r="A124" s="66" t="s">
        <v>272</v>
      </c>
      <c r="B124" s="62" t="str">
        <f>IF(ISERR(ROUNDUP(EXP(AVERAGE(H128:H156)),0)),"",ROUNDUP(EXP(AVERAGE(H128:H156)),0))</f>
        <v/>
      </c>
      <c r="C124" s="62" t="s">
        <v>109</v>
      </c>
      <c r="D124" s="62"/>
      <c r="E124" s="62"/>
      <c r="F124" s="62"/>
      <c r="G124" s="62"/>
    </row>
    <row r="125" spans="1:11" s="46" customFormat="1" hidden="1" x14ac:dyDescent="0.15">
      <c r="A125" s="66"/>
      <c r="B125" s="62"/>
      <c r="C125" s="62"/>
      <c r="D125" s="62"/>
      <c r="E125" s="62"/>
      <c r="F125" s="62"/>
      <c r="G125" s="62"/>
    </row>
    <row r="126" spans="1:11" s="46" customFormat="1" ht="16" hidden="1" x14ac:dyDescent="0.2">
      <c r="A126" s="61" t="s">
        <v>312</v>
      </c>
      <c r="B126" s="62"/>
      <c r="C126" s="62"/>
      <c r="D126" s="62"/>
      <c r="E126" s="62"/>
      <c r="F126" s="62"/>
      <c r="G126" s="62"/>
      <c r="H126" s="62"/>
      <c r="I126" s="64"/>
      <c r="J126" s="39"/>
    </row>
    <row r="127" spans="1:11" s="46" customFormat="1" hidden="1" x14ac:dyDescent="0.15">
      <c r="A127" s="512" t="s">
        <v>313</v>
      </c>
      <c r="B127" s="512"/>
      <c r="C127" s="62" t="s">
        <v>107</v>
      </c>
      <c r="D127" s="62" t="s">
        <v>305</v>
      </c>
      <c r="E127" s="62" t="s">
        <v>87</v>
      </c>
      <c r="F127" s="214" t="s">
        <v>108</v>
      </c>
      <c r="G127" s="214" t="s">
        <v>109</v>
      </c>
      <c r="H127" s="214" t="s">
        <v>110</v>
      </c>
      <c r="I127" s="64"/>
      <c r="J127" s="64"/>
    </row>
    <row r="128" spans="1:11" s="46" customFormat="1" hidden="1" x14ac:dyDescent="0.15">
      <c r="A128" s="493"/>
      <c r="B128" s="493"/>
      <c r="C128" s="73"/>
      <c r="D128" s="73"/>
      <c r="E128" s="174" t="s">
        <v>366</v>
      </c>
      <c r="F128" s="215" t="str">
        <f>IF($C$48&gt;5,IF(G128="","-",HLOOKUP(G128,$B$110:$F$111,2)),IF(ISBLANK(A128),"-","M"))</f>
        <v>-</v>
      </c>
      <c r="G128" s="216" t="str">
        <f>IF(OR(ISBLANK(C128),ISBLANK(D128)),"",CEILING(C128/D128,1))</f>
        <v/>
      </c>
      <c r="H128" s="217" t="str">
        <f t="shared" ref="H128:H156" si="7">IF(OR(ISBLANK(C128),ISBLANK(D128)),"",LN(G128))</f>
        <v/>
      </c>
      <c r="I128" s="64"/>
      <c r="J128" s="206"/>
    </row>
    <row r="129" spans="1:15" s="46" customFormat="1" hidden="1" x14ac:dyDescent="0.15">
      <c r="A129" s="493"/>
      <c r="B129" s="493"/>
      <c r="C129" s="73"/>
      <c r="D129" s="73"/>
      <c r="E129" s="174" t="s">
        <v>366</v>
      </c>
      <c r="F129" s="215" t="str">
        <f t="shared" ref="F129:F156" si="8">IF($C$48&gt;5,IF(G129="","-",HLOOKUP(G129,$B$110:$F$111,2)),IF(ISBLANK(A129),"-","M"))</f>
        <v>-</v>
      </c>
      <c r="G129" s="216" t="str">
        <f t="shared" ref="G129:G156" si="9">IF(OR(ISBLANK(C129),ISBLANK(D129)),"",CEILING(C129/D129,1))</f>
        <v/>
      </c>
      <c r="H129" s="217" t="str">
        <f t="shared" si="7"/>
        <v/>
      </c>
      <c r="I129" s="64"/>
      <c r="J129" s="206"/>
    </row>
    <row r="130" spans="1:15" s="46" customFormat="1" hidden="1" x14ac:dyDescent="0.15">
      <c r="A130" s="493"/>
      <c r="B130" s="493"/>
      <c r="C130" s="73"/>
      <c r="D130" s="73"/>
      <c r="E130" s="174" t="s">
        <v>366</v>
      </c>
      <c r="F130" s="215" t="str">
        <f t="shared" si="8"/>
        <v>-</v>
      </c>
      <c r="G130" s="216" t="str">
        <f t="shared" si="9"/>
        <v/>
      </c>
      <c r="H130" s="217" t="str">
        <f t="shared" si="7"/>
        <v/>
      </c>
      <c r="I130" s="64"/>
      <c r="J130" s="206"/>
      <c r="L130" s="160" t="s">
        <v>375</v>
      </c>
    </row>
    <row r="131" spans="1:15" s="46" customFormat="1" hidden="1" x14ac:dyDescent="0.15">
      <c r="A131" s="493"/>
      <c r="B131" s="493"/>
      <c r="C131" s="73"/>
      <c r="D131" s="73"/>
      <c r="E131" s="174" t="s">
        <v>366</v>
      </c>
      <c r="F131" s="215" t="str">
        <f t="shared" si="8"/>
        <v>-</v>
      </c>
      <c r="G131" s="216" t="str">
        <f t="shared" si="9"/>
        <v/>
      </c>
      <c r="H131" s="217" t="str">
        <f t="shared" si="7"/>
        <v/>
      </c>
      <c r="I131" s="64"/>
      <c r="J131" s="64"/>
      <c r="L131" s="513"/>
      <c r="M131" s="513"/>
      <c r="N131" s="513"/>
      <c r="O131" s="513"/>
    </row>
    <row r="132" spans="1:15" s="46" customFormat="1" hidden="1" x14ac:dyDescent="0.15">
      <c r="A132" s="493"/>
      <c r="B132" s="493"/>
      <c r="C132" s="73"/>
      <c r="D132" s="73"/>
      <c r="E132" s="174" t="s">
        <v>366</v>
      </c>
      <c r="F132" s="215" t="str">
        <f t="shared" si="8"/>
        <v>-</v>
      </c>
      <c r="G132" s="216" t="str">
        <f t="shared" si="9"/>
        <v/>
      </c>
      <c r="H132" s="217" t="str">
        <f t="shared" si="7"/>
        <v/>
      </c>
      <c r="I132" s="64"/>
      <c r="J132" s="64"/>
      <c r="L132" s="513"/>
      <c r="M132" s="513"/>
      <c r="N132" s="513"/>
      <c r="O132" s="513"/>
    </row>
    <row r="133" spans="1:15" s="46" customFormat="1" hidden="1" x14ac:dyDescent="0.15">
      <c r="A133" s="493"/>
      <c r="B133" s="493"/>
      <c r="C133" s="73"/>
      <c r="D133" s="73"/>
      <c r="E133" s="174" t="s">
        <v>366</v>
      </c>
      <c r="F133" s="215" t="str">
        <f t="shared" si="8"/>
        <v>-</v>
      </c>
      <c r="G133" s="216" t="str">
        <f t="shared" si="9"/>
        <v/>
      </c>
      <c r="H133" s="217" t="str">
        <f t="shared" si="7"/>
        <v/>
      </c>
      <c r="I133" s="64"/>
      <c r="J133" s="64"/>
      <c r="L133" s="513"/>
      <c r="M133" s="513"/>
      <c r="N133" s="513"/>
      <c r="O133" s="513"/>
    </row>
    <row r="134" spans="1:15" s="46" customFormat="1" hidden="1" x14ac:dyDescent="0.15">
      <c r="A134" s="514"/>
      <c r="B134" s="493"/>
      <c r="C134" s="73"/>
      <c r="D134" s="73"/>
      <c r="E134" s="174" t="s">
        <v>366</v>
      </c>
      <c r="F134" s="215" t="str">
        <f t="shared" si="8"/>
        <v>-</v>
      </c>
      <c r="G134" s="216" t="str">
        <f t="shared" si="9"/>
        <v/>
      </c>
      <c r="H134" s="217" t="str">
        <f t="shared" si="7"/>
        <v/>
      </c>
      <c r="I134" s="64"/>
      <c r="J134" s="64"/>
    </row>
    <row r="135" spans="1:15" s="46" customFormat="1" hidden="1" x14ac:dyDescent="0.15">
      <c r="A135" s="493"/>
      <c r="B135" s="493"/>
      <c r="C135" s="73"/>
      <c r="D135" s="73"/>
      <c r="E135" s="174" t="s">
        <v>366</v>
      </c>
      <c r="F135" s="215" t="str">
        <f t="shared" si="8"/>
        <v>-</v>
      </c>
      <c r="G135" s="216" t="str">
        <f t="shared" si="9"/>
        <v/>
      </c>
      <c r="H135" s="217" t="str">
        <f t="shared" si="7"/>
        <v/>
      </c>
      <c r="I135" s="64"/>
      <c r="J135" s="64"/>
    </row>
    <row r="136" spans="1:15" s="46" customFormat="1" hidden="1" x14ac:dyDescent="0.15">
      <c r="A136" s="493"/>
      <c r="B136" s="493"/>
      <c r="C136" s="73"/>
      <c r="D136" s="73"/>
      <c r="E136" s="174" t="s">
        <v>366</v>
      </c>
      <c r="F136" s="215" t="str">
        <f t="shared" si="8"/>
        <v>-</v>
      </c>
      <c r="G136" s="216" t="str">
        <f t="shared" si="9"/>
        <v/>
      </c>
      <c r="H136" s="217" t="str">
        <f t="shared" si="7"/>
        <v/>
      </c>
      <c r="I136" s="64"/>
      <c r="J136" s="64"/>
    </row>
    <row r="137" spans="1:15" s="46" customFormat="1" hidden="1" x14ac:dyDescent="0.15">
      <c r="A137" s="493"/>
      <c r="B137" s="493"/>
      <c r="C137" s="73"/>
      <c r="D137" s="73"/>
      <c r="E137" s="174" t="s">
        <v>366</v>
      </c>
      <c r="F137" s="215" t="str">
        <f t="shared" si="8"/>
        <v>-</v>
      </c>
      <c r="G137" s="216" t="str">
        <f t="shared" si="9"/>
        <v/>
      </c>
      <c r="H137" s="217" t="str">
        <f t="shared" si="7"/>
        <v/>
      </c>
      <c r="I137" s="64"/>
      <c r="J137" s="64"/>
    </row>
    <row r="138" spans="1:15" s="46" customFormat="1" hidden="1" x14ac:dyDescent="0.15">
      <c r="A138" s="493"/>
      <c r="B138" s="493"/>
      <c r="C138" s="73"/>
      <c r="D138" s="73"/>
      <c r="E138" s="174" t="s">
        <v>366</v>
      </c>
      <c r="F138" s="215" t="str">
        <f t="shared" si="8"/>
        <v>-</v>
      </c>
      <c r="G138" s="216" t="str">
        <f t="shared" si="9"/>
        <v/>
      </c>
      <c r="H138" s="217" t="str">
        <f t="shared" si="7"/>
        <v/>
      </c>
      <c r="I138" s="64"/>
      <c r="J138" s="64"/>
    </row>
    <row r="139" spans="1:15" s="46" customFormat="1" hidden="1" x14ac:dyDescent="0.15">
      <c r="A139" s="493"/>
      <c r="B139" s="493"/>
      <c r="C139" s="73"/>
      <c r="D139" s="73"/>
      <c r="E139" s="174" t="s">
        <v>366</v>
      </c>
      <c r="F139" s="215" t="str">
        <f t="shared" si="8"/>
        <v>-</v>
      </c>
      <c r="G139" s="216" t="str">
        <f t="shared" si="9"/>
        <v/>
      </c>
      <c r="H139" s="217" t="str">
        <f t="shared" si="7"/>
        <v/>
      </c>
      <c r="I139" s="64"/>
      <c r="J139" s="64"/>
    </row>
    <row r="140" spans="1:15" s="46" customFormat="1" hidden="1" x14ac:dyDescent="0.15">
      <c r="A140" s="493"/>
      <c r="B140" s="493"/>
      <c r="C140" s="73"/>
      <c r="D140" s="73"/>
      <c r="E140" s="174" t="s">
        <v>366</v>
      </c>
      <c r="F140" s="215" t="str">
        <f t="shared" si="8"/>
        <v>-</v>
      </c>
      <c r="G140" s="216" t="str">
        <f t="shared" si="9"/>
        <v/>
      </c>
      <c r="H140" s="217" t="str">
        <f t="shared" si="7"/>
        <v/>
      </c>
      <c r="I140" s="64"/>
      <c r="J140" s="64"/>
    </row>
    <row r="141" spans="1:15" s="46" customFormat="1" hidden="1" x14ac:dyDescent="0.15">
      <c r="A141" s="493"/>
      <c r="B141" s="493"/>
      <c r="C141" s="73"/>
      <c r="D141" s="73"/>
      <c r="E141" s="174" t="s">
        <v>366</v>
      </c>
      <c r="F141" s="215" t="str">
        <f t="shared" si="8"/>
        <v>-</v>
      </c>
      <c r="G141" s="216" t="str">
        <f t="shared" si="9"/>
        <v/>
      </c>
      <c r="H141" s="217" t="str">
        <f t="shared" si="7"/>
        <v/>
      </c>
      <c r="I141" s="64"/>
      <c r="J141" s="64"/>
    </row>
    <row r="142" spans="1:15" s="46" customFormat="1" hidden="1" x14ac:dyDescent="0.15">
      <c r="A142" s="493"/>
      <c r="B142" s="493"/>
      <c r="C142" s="73"/>
      <c r="D142" s="73"/>
      <c r="E142" s="174" t="s">
        <v>366</v>
      </c>
      <c r="F142" s="215" t="str">
        <f t="shared" si="8"/>
        <v>-</v>
      </c>
      <c r="G142" s="216" t="str">
        <f t="shared" si="9"/>
        <v/>
      </c>
      <c r="H142" s="217" t="str">
        <f t="shared" si="7"/>
        <v/>
      </c>
      <c r="I142" s="64"/>
      <c r="J142" s="64"/>
    </row>
    <row r="143" spans="1:15" s="46" customFormat="1" hidden="1" x14ac:dyDescent="0.15">
      <c r="A143" s="493"/>
      <c r="B143" s="493"/>
      <c r="C143" s="73"/>
      <c r="D143" s="73"/>
      <c r="E143" s="174" t="s">
        <v>366</v>
      </c>
      <c r="F143" s="215" t="str">
        <f t="shared" si="8"/>
        <v>-</v>
      </c>
      <c r="G143" s="216" t="str">
        <f t="shared" si="9"/>
        <v/>
      </c>
      <c r="H143" s="217" t="str">
        <f t="shared" si="7"/>
        <v/>
      </c>
      <c r="I143" s="64"/>
      <c r="J143" s="64"/>
    </row>
    <row r="144" spans="1:15" s="46" customFormat="1" hidden="1" x14ac:dyDescent="0.15">
      <c r="A144" s="493"/>
      <c r="B144" s="493"/>
      <c r="C144" s="73"/>
      <c r="D144" s="73"/>
      <c r="E144" s="174" t="s">
        <v>366</v>
      </c>
      <c r="F144" s="215" t="str">
        <f t="shared" si="8"/>
        <v>-</v>
      </c>
      <c r="G144" s="216" t="str">
        <f t="shared" si="9"/>
        <v/>
      </c>
      <c r="H144" s="217" t="str">
        <f t="shared" si="7"/>
        <v/>
      </c>
      <c r="I144" s="64"/>
      <c r="J144" s="64"/>
    </row>
    <row r="145" spans="1:10" s="46" customFormat="1" hidden="1" x14ac:dyDescent="0.15">
      <c r="A145" s="493"/>
      <c r="B145" s="493"/>
      <c r="C145" s="73"/>
      <c r="D145" s="73"/>
      <c r="E145" s="174" t="s">
        <v>366</v>
      </c>
      <c r="F145" s="215" t="str">
        <f t="shared" si="8"/>
        <v>-</v>
      </c>
      <c r="G145" s="216" t="str">
        <f t="shared" si="9"/>
        <v/>
      </c>
      <c r="H145" s="217" t="str">
        <f t="shared" si="7"/>
        <v/>
      </c>
      <c r="I145" s="64"/>
      <c r="J145" s="64"/>
    </row>
    <row r="146" spans="1:10" s="46" customFormat="1" hidden="1" x14ac:dyDescent="0.15">
      <c r="A146" s="493"/>
      <c r="B146" s="493"/>
      <c r="C146" s="73"/>
      <c r="D146" s="73"/>
      <c r="E146" s="174" t="s">
        <v>366</v>
      </c>
      <c r="F146" s="215" t="str">
        <f t="shared" si="8"/>
        <v>-</v>
      </c>
      <c r="G146" s="216" t="str">
        <f t="shared" si="9"/>
        <v/>
      </c>
      <c r="H146" s="217" t="str">
        <f t="shared" si="7"/>
        <v/>
      </c>
      <c r="I146" s="64"/>
      <c r="J146" s="64"/>
    </row>
    <row r="147" spans="1:10" s="46" customFormat="1" hidden="1" x14ac:dyDescent="0.15">
      <c r="A147" s="493"/>
      <c r="B147" s="493"/>
      <c r="C147" s="73"/>
      <c r="D147" s="73"/>
      <c r="E147" s="174" t="s">
        <v>366</v>
      </c>
      <c r="F147" s="215" t="str">
        <f t="shared" si="8"/>
        <v>-</v>
      </c>
      <c r="G147" s="216" t="str">
        <f t="shared" si="9"/>
        <v/>
      </c>
      <c r="H147" s="217" t="str">
        <f t="shared" si="7"/>
        <v/>
      </c>
      <c r="I147" s="64"/>
      <c r="J147" s="64"/>
    </row>
    <row r="148" spans="1:10" s="46" customFormat="1" hidden="1" x14ac:dyDescent="0.15">
      <c r="A148" s="493"/>
      <c r="B148" s="493"/>
      <c r="C148" s="73"/>
      <c r="D148" s="73"/>
      <c r="E148" s="174" t="s">
        <v>366</v>
      </c>
      <c r="F148" s="215" t="str">
        <f t="shared" si="8"/>
        <v>-</v>
      </c>
      <c r="G148" s="216" t="str">
        <f t="shared" si="9"/>
        <v/>
      </c>
      <c r="H148" s="217" t="str">
        <f t="shared" si="7"/>
        <v/>
      </c>
      <c r="I148" s="64"/>
      <c r="J148" s="64"/>
    </row>
    <row r="149" spans="1:10" s="46" customFormat="1" hidden="1" x14ac:dyDescent="0.15">
      <c r="A149" s="493"/>
      <c r="B149" s="493"/>
      <c r="C149" s="73"/>
      <c r="D149" s="73"/>
      <c r="E149" s="174" t="s">
        <v>366</v>
      </c>
      <c r="F149" s="215" t="str">
        <f t="shared" si="8"/>
        <v>-</v>
      </c>
      <c r="G149" s="216" t="str">
        <f t="shared" si="9"/>
        <v/>
      </c>
      <c r="H149" s="217" t="str">
        <f t="shared" si="7"/>
        <v/>
      </c>
      <c r="I149" s="64"/>
      <c r="J149" s="64"/>
    </row>
    <row r="150" spans="1:10" s="46" customFormat="1" hidden="1" x14ac:dyDescent="0.15">
      <c r="A150" s="493"/>
      <c r="B150" s="493"/>
      <c r="C150" s="73"/>
      <c r="D150" s="73"/>
      <c r="E150" s="174" t="s">
        <v>366</v>
      </c>
      <c r="F150" s="215" t="str">
        <f t="shared" si="8"/>
        <v>-</v>
      </c>
      <c r="G150" s="216" t="str">
        <f t="shared" si="9"/>
        <v/>
      </c>
      <c r="H150" s="217" t="str">
        <f t="shared" si="7"/>
        <v/>
      </c>
      <c r="I150" s="64"/>
      <c r="J150" s="64"/>
    </row>
    <row r="151" spans="1:10" s="46" customFormat="1" hidden="1" x14ac:dyDescent="0.15">
      <c r="A151" s="493"/>
      <c r="B151" s="493"/>
      <c r="C151" s="73"/>
      <c r="D151" s="73"/>
      <c r="E151" s="174" t="s">
        <v>366</v>
      </c>
      <c r="F151" s="215" t="str">
        <f t="shared" si="8"/>
        <v>-</v>
      </c>
      <c r="G151" s="216" t="str">
        <f t="shared" si="9"/>
        <v/>
      </c>
      <c r="H151" s="217" t="str">
        <f t="shared" si="7"/>
        <v/>
      </c>
      <c r="I151" s="64"/>
      <c r="J151" s="64"/>
    </row>
    <row r="152" spans="1:10" s="46" customFormat="1" hidden="1" x14ac:dyDescent="0.15">
      <c r="A152" s="493"/>
      <c r="B152" s="493"/>
      <c r="C152" s="73"/>
      <c r="D152" s="73"/>
      <c r="E152" s="174" t="s">
        <v>366</v>
      </c>
      <c r="F152" s="215" t="str">
        <f t="shared" si="8"/>
        <v>-</v>
      </c>
      <c r="G152" s="216" t="str">
        <f t="shared" si="9"/>
        <v/>
      </c>
      <c r="H152" s="217" t="str">
        <f t="shared" si="7"/>
        <v/>
      </c>
      <c r="I152" s="64"/>
      <c r="J152" s="64"/>
    </row>
    <row r="153" spans="1:10" s="46" customFormat="1" hidden="1" x14ac:dyDescent="0.15">
      <c r="A153" s="493"/>
      <c r="B153" s="493"/>
      <c r="C153" s="73"/>
      <c r="D153" s="73"/>
      <c r="E153" s="174" t="s">
        <v>366</v>
      </c>
      <c r="F153" s="215" t="str">
        <f t="shared" si="8"/>
        <v>-</v>
      </c>
      <c r="G153" s="216" t="str">
        <f t="shared" si="9"/>
        <v/>
      </c>
      <c r="H153" s="217" t="str">
        <f t="shared" si="7"/>
        <v/>
      </c>
      <c r="I153" s="64"/>
      <c r="J153" s="64"/>
    </row>
    <row r="154" spans="1:10" s="46" customFormat="1" hidden="1" x14ac:dyDescent="0.15">
      <c r="A154" s="493"/>
      <c r="B154" s="493"/>
      <c r="C154" s="73"/>
      <c r="D154" s="73"/>
      <c r="E154" s="174" t="s">
        <v>366</v>
      </c>
      <c r="F154" s="215" t="str">
        <f t="shared" si="8"/>
        <v>-</v>
      </c>
      <c r="G154" s="216" t="str">
        <f t="shared" si="9"/>
        <v/>
      </c>
      <c r="H154" s="217" t="str">
        <f t="shared" si="7"/>
        <v/>
      </c>
      <c r="I154" s="64"/>
      <c r="J154" s="64"/>
    </row>
    <row r="155" spans="1:10" s="46" customFormat="1" hidden="1" x14ac:dyDescent="0.15">
      <c r="A155" s="493"/>
      <c r="B155" s="493"/>
      <c r="C155" s="73"/>
      <c r="D155" s="73"/>
      <c r="E155" s="174" t="s">
        <v>366</v>
      </c>
      <c r="F155" s="215" t="str">
        <f t="shared" si="8"/>
        <v>-</v>
      </c>
      <c r="G155" s="216" t="str">
        <f t="shared" si="9"/>
        <v/>
      </c>
      <c r="H155" s="217" t="str">
        <f t="shared" si="7"/>
        <v/>
      </c>
      <c r="I155" s="64"/>
      <c r="J155" s="64"/>
    </row>
    <row r="156" spans="1:10" s="46" customFormat="1" hidden="1" x14ac:dyDescent="0.15">
      <c r="A156" s="493"/>
      <c r="B156" s="493"/>
      <c r="C156" s="73"/>
      <c r="D156" s="73"/>
      <c r="E156" s="174" t="s">
        <v>366</v>
      </c>
      <c r="F156" s="215" t="str">
        <f t="shared" si="8"/>
        <v>-</v>
      </c>
      <c r="G156" s="216" t="str">
        <f t="shared" si="9"/>
        <v/>
      </c>
      <c r="H156" s="217" t="str">
        <f t="shared" si="7"/>
        <v/>
      </c>
      <c r="I156" s="64"/>
      <c r="J156" s="64"/>
    </row>
    <row r="157" spans="1:10" hidden="1" x14ac:dyDescent="0.15">
      <c r="F157" s="218"/>
      <c r="G157" s="219" t="s">
        <v>273</v>
      </c>
      <c r="H157" s="220">
        <f>IF(ISERR(AVERAGE(H128:H156)),0,AVERAGE(H128:H156))</f>
        <v>0</v>
      </c>
    </row>
    <row r="158" spans="1:10" hidden="1" x14ac:dyDescent="0.15">
      <c r="F158" s="218"/>
      <c r="G158" s="219" t="s">
        <v>271</v>
      </c>
      <c r="H158" s="220">
        <f>IF(ISERR(STDEV(H128:H156)),0,STDEV(H128:H156))</f>
        <v>0</v>
      </c>
    </row>
    <row r="159" spans="1:10" hidden="1" x14ac:dyDescent="0.15"/>
  </sheetData>
  <mergeCells count="37">
    <mergeCell ref="A156:B156"/>
    <mergeCell ref="A150:B150"/>
    <mergeCell ref="A151:B151"/>
    <mergeCell ref="A152:B152"/>
    <mergeCell ref="A153:B153"/>
    <mergeCell ref="A154:B154"/>
    <mergeCell ref="A155:B155"/>
    <mergeCell ref="A145:B145"/>
    <mergeCell ref="A146:B146"/>
    <mergeCell ref="A147:B147"/>
    <mergeCell ref="A148:B148"/>
    <mergeCell ref="A149:B149"/>
    <mergeCell ref="A140:B140"/>
    <mergeCell ref="A141:B141"/>
    <mergeCell ref="A142:B142"/>
    <mergeCell ref="A143:B143"/>
    <mergeCell ref="A144:B144"/>
    <mergeCell ref="A135:B135"/>
    <mergeCell ref="A136:B136"/>
    <mergeCell ref="A137:B137"/>
    <mergeCell ref="A138:B138"/>
    <mergeCell ref="A139:B139"/>
    <mergeCell ref="A132:B132"/>
    <mergeCell ref="L132:O132"/>
    <mergeCell ref="A133:B133"/>
    <mergeCell ref="L133:O133"/>
    <mergeCell ref="A134:B134"/>
    <mergeCell ref="A128:B128"/>
    <mergeCell ref="A129:B129"/>
    <mergeCell ref="A130:B130"/>
    <mergeCell ref="A131:B131"/>
    <mergeCell ref="L131:O131"/>
    <mergeCell ref="A45:C45"/>
    <mergeCell ref="A50:C50"/>
    <mergeCell ref="B114:D114"/>
    <mergeCell ref="E114:F114"/>
    <mergeCell ref="A127:B127"/>
  </mergeCells>
  <phoneticPr fontId="14" type="noConversion"/>
  <dataValidations count="3">
    <dataValidation type="whole" operator="greaterThanOrEqual" allowBlank="1" showErrorMessage="1" errorTitle=".GE. zero" error="Value must be an integer greater than or equal to zero." sqref="E101 D78:D88 D91:D101 E88 D65:D75" xr:uid="{00000000-0002-0000-0600-000000000000}">
      <formula1>0</formula1>
    </dataValidation>
    <dataValidation operator="greaterThanOrEqual" allowBlank="1" showErrorMessage="1" errorTitle=".GE. zero integer" error="Value must be an integer greater than or equal to zero." sqref="C65:C75" xr:uid="{00000000-0002-0000-0600-000001000000}"/>
    <dataValidation type="list" allowBlank="1" showInputMessage="1" showErrorMessage="1" sqref="E128:E156"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8"/>
    <pageSetUpPr fitToPage="1"/>
  </sheetPr>
  <dimension ref="A1:J140"/>
  <sheetViews>
    <sheetView showGridLines="0" workbookViewId="0">
      <selection activeCell="E42" sqref="E42"/>
    </sheetView>
  </sheetViews>
  <sheetFormatPr baseColWidth="10" defaultColWidth="6.33203125" defaultRowHeight="13" x14ac:dyDescent="0.15"/>
  <cols>
    <col min="1" max="1" width="8.6640625" style="3" customWidth="1"/>
    <col min="2" max="2" width="22.1640625" style="3" customWidth="1"/>
    <col min="3" max="3" width="12.83203125" style="3" customWidth="1"/>
    <col min="4" max="4" width="69.5" style="3" customWidth="1"/>
    <col min="5" max="5" width="26.33203125" style="3" customWidth="1"/>
    <col min="6" max="6" width="7.1640625" style="3" customWidth="1"/>
    <col min="7" max="7" width="8.6640625" style="3" customWidth="1"/>
    <col min="8" max="16384" width="6.33203125" style="3"/>
  </cols>
  <sheetData>
    <row r="1" spans="1:10" ht="20" x14ac:dyDescent="0.2">
      <c r="A1" s="507" t="s">
        <v>137</v>
      </c>
      <c r="B1" s="507"/>
      <c r="C1" s="1"/>
      <c r="D1" s="1"/>
      <c r="E1" s="1"/>
      <c r="F1" s="1"/>
      <c r="G1" s="1"/>
    </row>
    <row r="2" spans="1:10" ht="14" hidden="1" thickBot="1" x14ac:dyDescent="0.2">
      <c r="A2" s="25"/>
      <c r="B2" s="25"/>
      <c r="C2" s="25"/>
      <c r="D2" s="25"/>
      <c r="E2" s="25"/>
      <c r="F2" s="25"/>
      <c r="G2" s="25"/>
      <c r="H2" s="25"/>
      <c r="I2" s="25"/>
      <c r="J2" s="25"/>
    </row>
    <row r="3" spans="1:10" ht="20" hidden="1" x14ac:dyDescent="0.2">
      <c r="A3" s="519" t="s">
        <v>127</v>
      </c>
      <c r="B3" s="519"/>
      <c r="C3" s="40"/>
      <c r="D3" s="40"/>
      <c r="E3" s="40"/>
      <c r="F3" s="40"/>
      <c r="G3" s="40"/>
      <c r="H3" s="26"/>
      <c r="I3" s="26"/>
      <c r="J3" s="26"/>
    </row>
    <row r="4" spans="1:10" hidden="1" x14ac:dyDescent="0.15">
      <c r="A4" s="40" t="s">
        <v>85</v>
      </c>
      <c r="B4" s="41">
        <v>36526</v>
      </c>
      <c r="C4" s="40"/>
      <c r="D4" s="40" t="s">
        <v>157</v>
      </c>
      <c r="E4" s="40"/>
      <c r="F4" s="40"/>
      <c r="G4" s="40" t="s">
        <v>150</v>
      </c>
      <c r="H4" s="26"/>
      <c r="I4" s="26"/>
      <c r="J4" s="26"/>
    </row>
    <row r="5" spans="1:10" hidden="1" x14ac:dyDescent="0.15">
      <c r="A5" s="40" t="s">
        <v>114</v>
      </c>
      <c r="B5" s="41">
        <v>43831</v>
      </c>
      <c r="C5" s="40"/>
      <c r="D5" s="40"/>
      <c r="E5" s="40"/>
      <c r="F5" s="40"/>
      <c r="G5" s="40" t="s">
        <v>158</v>
      </c>
      <c r="H5" s="26"/>
      <c r="I5" s="26"/>
      <c r="J5" s="26"/>
    </row>
    <row r="6" spans="1:10" hidden="1" x14ac:dyDescent="0.15">
      <c r="A6" s="40" t="s">
        <v>86</v>
      </c>
      <c r="B6" s="40" t="s">
        <v>100</v>
      </c>
      <c r="C6" s="40"/>
      <c r="D6" s="40"/>
      <c r="E6" s="40"/>
      <c r="F6" s="40"/>
      <c r="G6" s="40" t="s">
        <v>111</v>
      </c>
      <c r="H6" s="26"/>
      <c r="I6" s="26"/>
      <c r="J6" s="26"/>
    </row>
    <row r="7" spans="1:10" hidden="1" x14ac:dyDescent="0.15">
      <c r="A7" s="40"/>
      <c r="B7" s="40" t="s">
        <v>161</v>
      </c>
      <c r="C7" s="40"/>
      <c r="D7" s="40"/>
      <c r="E7" s="40"/>
      <c r="F7" s="40"/>
      <c r="G7" s="40" t="s">
        <v>112</v>
      </c>
      <c r="H7" s="26"/>
      <c r="I7" s="26"/>
      <c r="J7" s="26"/>
    </row>
    <row r="8" spans="1:10" hidden="1" x14ac:dyDescent="0.15">
      <c r="A8" s="40"/>
      <c r="B8" s="40" t="s">
        <v>101</v>
      </c>
      <c r="C8" s="40"/>
      <c r="D8" s="40"/>
      <c r="E8" s="40"/>
      <c r="F8" s="40"/>
      <c r="G8" s="40" t="s">
        <v>43</v>
      </c>
      <c r="H8" s="26"/>
      <c r="I8" s="26"/>
      <c r="J8" s="26"/>
    </row>
    <row r="9" spans="1:10" hidden="1" x14ac:dyDescent="0.15">
      <c r="A9" s="40"/>
      <c r="B9" s="40" t="s">
        <v>121</v>
      </c>
      <c r="C9" s="40"/>
      <c r="D9" s="40"/>
      <c r="E9" s="40"/>
      <c r="F9" s="40"/>
      <c r="G9" s="40" t="s">
        <v>44</v>
      </c>
      <c r="H9" s="26"/>
      <c r="I9" s="26"/>
      <c r="J9" s="26"/>
    </row>
    <row r="10" spans="1:10" hidden="1" x14ac:dyDescent="0.15">
      <c r="A10" s="40"/>
      <c r="B10" s="40" t="s">
        <v>159</v>
      </c>
      <c r="C10" s="40"/>
      <c r="D10" s="40"/>
      <c r="E10" s="40"/>
      <c r="F10" s="40"/>
      <c r="G10" s="40" t="s">
        <v>45</v>
      </c>
      <c r="H10" s="26"/>
      <c r="I10" s="26"/>
      <c r="J10" s="26"/>
    </row>
    <row r="11" spans="1:10" hidden="1" x14ac:dyDescent="0.15">
      <c r="A11" s="40"/>
      <c r="B11" s="40" t="s">
        <v>117</v>
      </c>
      <c r="C11" s="40"/>
      <c r="D11" s="40"/>
      <c r="E11" s="40"/>
      <c r="F11" s="40"/>
      <c r="G11" s="40" t="s">
        <v>46</v>
      </c>
      <c r="H11" s="26"/>
      <c r="I11" s="26"/>
      <c r="J11" s="26"/>
    </row>
    <row r="12" spans="1:10" hidden="1" x14ac:dyDescent="0.15">
      <c r="A12" s="40"/>
      <c r="B12" s="40" t="s">
        <v>160</v>
      </c>
      <c r="C12" s="40"/>
      <c r="D12" s="40"/>
      <c r="E12" s="40"/>
      <c r="F12" s="40"/>
      <c r="G12" s="40" t="s">
        <v>115</v>
      </c>
      <c r="H12" s="26"/>
      <c r="I12" s="26"/>
      <c r="J12" s="26"/>
    </row>
    <row r="13" spans="1:10" hidden="1" x14ac:dyDescent="0.15">
      <c r="A13" s="40"/>
      <c r="B13" s="40" t="s">
        <v>185</v>
      </c>
      <c r="C13" s="40"/>
      <c r="D13" s="40"/>
      <c r="E13" s="40"/>
      <c r="F13" s="40"/>
      <c r="G13" s="40"/>
      <c r="H13" s="26"/>
      <c r="I13" s="26"/>
      <c r="J13" s="26"/>
    </row>
    <row r="14" spans="1:10" hidden="1" x14ac:dyDescent="0.15">
      <c r="A14" s="40"/>
      <c r="B14" s="40" t="s">
        <v>118</v>
      </c>
      <c r="C14" s="40"/>
      <c r="D14" s="40"/>
      <c r="E14" s="40"/>
      <c r="F14" s="40"/>
      <c r="G14" s="40"/>
      <c r="H14" s="26"/>
      <c r="I14" s="26"/>
      <c r="J14" s="26"/>
    </row>
    <row r="15" spans="1:10" hidden="1" x14ac:dyDescent="0.15">
      <c r="A15" s="40" t="s">
        <v>90</v>
      </c>
      <c r="B15" s="40" t="s">
        <v>91</v>
      </c>
      <c r="C15" s="40"/>
      <c r="D15" s="40" t="s">
        <v>70</v>
      </c>
      <c r="E15" s="40"/>
      <c r="F15" s="40"/>
      <c r="G15" s="40" t="s">
        <v>71</v>
      </c>
      <c r="H15" s="26"/>
      <c r="I15" s="26"/>
      <c r="J15" s="26"/>
    </row>
    <row r="16" spans="1:10" hidden="1" x14ac:dyDescent="0.15">
      <c r="A16" s="40"/>
      <c r="B16" s="40" t="s">
        <v>162</v>
      </c>
      <c r="C16" s="40"/>
      <c r="D16" s="40"/>
      <c r="E16" s="40"/>
      <c r="F16" s="40"/>
      <c r="G16" s="40">
        <v>1</v>
      </c>
      <c r="H16" s="26"/>
      <c r="I16" s="26"/>
      <c r="J16" s="26"/>
    </row>
    <row r="17" spans="1:10" hidden="1" x14ac:dyDescent="0.15">
      <c r="A17" s="40"/>
      <c r="B17" s="40" t="s">
        <v>139</v>
      </c>
      <c r="C17" s="40"/>
      <c r="D17" s="40"/>
      <c r="E17" s="40"/>
      <c r="F17" s="40"/>
      <c r="G17" s="40">
        <v>2</v>
      </c>
      <c r="H17" s="26"/>
      <c r="I17" s="26"/>
      <c r="J17" s="26"/>
    </row>
    <row r="18" spans="1:10" hidden="1" x14ac:dyDescent="0.15">
      <c r="A18" s="40"/>
      <c r="B18" s="40" t="s">
        <v>140</v>
      </c>
      <c r="C18" s="40"/>
      <c r="D18" s="40"/>
      <c r="E18" s="40"/>
      <c r="F18" s="40"/>
      <c r="G18" s="40">
        <v>3</v>
      </c>
      <c r="H18" s="26"/>
      <c r="I18" s="26"/>
      <c r="J18" s="26"/>
    </row>
    <row r="19" spans="1:10" hidden="1" x14ac:dyDescent="0.15">
      <c r="A19" s="40"/>
      <c r="B19" s="40" t="s">
        <v>178</v>
      </c>
      <c r="C19" s="40"/>
      <c r="D19" s="40"/>
      <c r="E19" s="40"/>
      <c r="F19" s="40"/>
      <c r="G19" s="40">
        <v>4</v>
      </c>
      <c r="H19" s="26"/>
      <c r="I19" s="26"/>
      <c r="J19" s="26"/>
    </row>
    <row r="20" spans="1:10" hidden="1" x14ac:dyDescent="0.15">
      <c r="A20" s="40"/>
      <c r="B20" s="40" t="s">
        <v>93</v>
      </c>
      <c r="C20" s="40"/>
      <c r="D20" s="40"/>
      <c r="E20" s="40"/>
      <c r="F20" s="40"/>
      <c r="G20" s="40">
        <v>5</v>
      </c>
      <c r="H20" s="26"/>
      <c r="I20" s="26"/>
      <c r="J20" s="26"/>
    </row>
    <row r="21" spans="1:10" hidden="1" x14ac:dyDescent="0.15">
      <c r="A21" s="40"/>
      <c r="B21" s="40" t="s">
        <v>28</v>
      </c>
      <c r="C21" s="40"/>
      <c r="D21" s="40"/>
      <c r="E21" s="40"/>
      <c r="F21" s="40"/>
      <c r="G21" s="40">
        <v>6</v>
      </c>
      <c r="H21" s="26"/>
      <c r="I21" s="26"/>
      <c r="J21" s="26"/>
    </row>
    <row r="22" spans="1:10" hidden="1" x14ac:dyDescent="0.15">
      <c r="A22" s="40"/>
      <c r="B22" s="40" t="s">
        <v>179</v>
      </c>
      <c r="C22" s="40"/>
      <c r="D22" s="40"/>
      <c r="E22" s="40"/>
      <c r="F22" s="40"/>
      <c r="G22" s="40">
        <v>7</v>
      </c>
      <c r="H22" s="26"/>
      <c r="I22" s="26"/>
      <c r="J22" s="26"/>
    </row>
    <row r="23" spans="1:10" hidden="1" x14ac:dyDescent="0.15">
      <c r="A23" s="40"/>
      <c r="B23" s="40" t="s">
        <v>180</v>
      </c>
      <c r="C23" s="40"/>
      <c r="D23" s="40"/>
      <c r="E23" s="40"/>
      <c r="F23" s="40"/>
      <c r="G23" s="40">
        <v>8</v>
      </c>
      <c r="H23" s="26"/>
      <c r="I23" s="26"/>
      <c r="J23" s="26"/>
    </row>
    <row r="24" spans="1:10" hidden="1" x14ac:dyDescent="0.15">
      <c r="A24" s="40"/>
      <c r="B24" s="40" t="s">
        <v>181</v>
      </c>
      <c r="C24" s="40"/>
      <c r="D24" s="40"/>
      <c r="E24" s="40"/>
      <c r="F24" s="40"/>
      <c r="G24" s="40">
        <v>9</v>
      </c>
      <c r="H24" s="26"/>
      <c r="I24" s="26"/>
      <c r="J24" s="26"/>
    </row>
    <row r="25" spans="1:10" hidden="1" x14ac:dyDescent="0.15">
      <c r="A25" s="40"/>
      <c r="B25" s="40" t="s">
        <v>98</v>
      </c>
      <c r="C25" s="40"/>
      <c r="D25" s="40"/>
      <c r="E25" s="40"/>
      <c r="F25" s="40"/>
      <c r="G25" s="40">
        <v>10</v>
      </c>
      <c r="H25" s="26"/>
      <c r="I25" s="26"/>
      <c r="J25" s="26"/>
    </row>
    <row r="26" spans="1:10" hidden="1" x14ac:dyDescent="0.15">
      <c r="A26" s="40" t="s">
        <v>52</v>
      </c>
      <c r="B26" s="40" t="s">
        <v>53</v>
      </c>
      <c r="C26" s="40"/>
      <c r="D26" s="40"/>
      <c r="E26" s="40"/>
      <c r="F26" s="40"/>
      <c r="G26" s="40"/>
      <c r="H26" s="26"/>
      <c r="I26" s="26"/>
      <c r="J26" s="26"/>
    </row>
    <row r="27" spans="1:10" s="19" customFormat="1" hidden="1" x14ac:dyDescent="0.15">
      <c r="A27" s="40"/>
      <c r="B27" s="26" t="s">
        <v>54</v>
      </c>
      <c r="C27" s="40"/>
      <c r="D27" s="40"/>
      <c r="E27" s="40"/>
      <c r="F27" s="40"/>
      <c r="G27" s="40"/>
      <c r="H27" s="27"/>
      <c r="I27" s="27"/>
      <c r="J27" s="27"/>
    </row>
    <row r="28" spans="1:10" hidden="1" x14ac:dyDescent="0.15">
      <c r="A28" s="40" t="s">
        <v>55</v>
      </c>
      <c r="B28" s="40" t="s">
        <v>56</v>
      </c>
      <c r="C28" s="40"/>
      <c r="D28" s="40"/>
      <c r="E28" s="40"/>
      <c r="F28" s="40"/>
      <c r="G28" s="40"/>
      <c r="H28" s="27"/>
      <c r="I28" s="27"/>
      <c r="J28" s="27"/>
    </row>
    <row r="29" spans="1:10" hidden="1" x14ac:dyDescent="0.15">
      <c r="A29" s="40"/>
      <c r="B29" s="40" t="s">
        <v>92</v>
      </c>
      <c r="C29" s="40"/>
      <c r="D29" s="40"/>
      <c r="E29" s="40"/>
      <c r="F29" s="40"/>
      <c r="G29" s="40"/>
      <c r="H29" s="27"/>
      <c r="I29" s="27"/>
      <c r="J29" s="27"/>
    </row>
    <row r="30" spans="1:10" hidden="1" x14ac:dyDescent="0.15">
      <c r="A30" s="40"/>
      <c r="B30" s="40" t="s">
        <v>58</v>
      </c>
      <c r="C30" s="40"/>
      <c r="D30" s="40"/>
      <c r="E30" s="40"/>
      <c r="F30" s="40"/>
      <c r="G30" s="40"/>
      <c r="H30" s="27"/>
      <c r="I30" s="27"/>
      <c r="J30" s="27"/>
    </row>
    <row r="31" spans="1:10" hidden="1" x14ac:dyDescent="0.15">
      <c r="A31" s="40"/>
      <c r="B31" s="40" t="s">
        <v>57</v>
      </c>
      <c r="C31" s="40"/>
      <c r="D31" s="40"/>
      <c r="E31" s="40"/>
      <c r="F31" s="40"/>
      <c r="G31" s="40"/>
      <c r="H31" s="27"/>
      <c r="I31" s="27"/>
      <c r="J31" s="27"/>
    </row>
    <row r="32" spans="1:10" hidden="1" x14ac:dyDescent="0.15">
      <c r="A32" s="40"/>
      <c r="B32" s="40"/>
      <c r="C32" s="40"/>
      <c r="D32" s="40"/>
      <c r="E32" s="40"/>
      <c r="F32" s="40"/>
      <c r="G32" s="40"/>
      <c r="H32" s="27"/>
      <c r="I32" s="27"/>
      <c r="J32" s="27"/>
    </row>
    <row r="33" spans="1:10" hidden="1" x14ac:dyDescent="0.15">
      <c r="A33" s="40"/>
      <c r="B33" s="40"/>
      <c r="C33" s="40"/>
      <c r="D33" s="40"/>
      <c r="E33" s="40"/>
      <c r="F33" s="40"/>
      <c r="G33" s="40"/>
      <c r="H33" s="27"/>
      <c r="I33" s="27"/>
      <c r="J33" s="27"/>
    </row>
    <row r="34" spans="1:10" hidden="1" x14ac:dyDescent="0.15">
      <c r="A34" s="40" t="s">
        <v>59</v>
      </c>
      <c r="B34" s="40" t="s">
        <v>60</v>
      </c>
      <c r="C34" s="40"/>
      <c r="D34" s="40"/>
      <c r="E34" s="40"/>
      <c r="F34" s="40"/>
      <c r="G34" s="40"/>
      <c r="H34" s="27"/>
      <c r="I34" s="27"/>
      <c r="J34" s="27"/>
    </row>
    <row r="35" spans="1:10" hidden="1" x14ac:dyDescent="0.15">
      <c r="A35" s="40"/>
      <c r="B35" s="40" t="s">
        <v>61</v>
      </c>
      <c r="C35" s="40"/>
      <c r="D35" s="40"/>
      <c r="E35" s="40"/>
      <c r="F35" s="40"/>
      <c r="G35" s="40"/>
      <c r="H35" s="27"/>
      <c r="I35" s="27"/>
      <c r="J35" s="27"/>
    </row>
    <row r="36" spans="1:10" hidden="1" x14ac:dyDescent="0.15">
      <c r="A36" s="40"/>
      <c r="B36" s="40" t="s">
        <v>62</v>
      </c>
      <c r="C36" s="40"/>
      <c r="D36" s="40"/>
      <c r="E36" s="40"/>
      <c r="F36" s="40"/>
      <c r="G36" s="40"/>
      <c r="H36" s="27"/>
      <c r="I36" s="27"/>
      <c r="J36" s="27"/>
    </row>
    <row r="37" spans="1:10" hidden="1" x14ac:dyDescent="0.15">
      <c r="A37" s="40"/>
      <c r="B37" s="40" t="s">
        <v>63</v>
      </c>
      <c r="C37" s="40"/>
      <c r="D37" s="40"/>
      <c r="E37" s="40"/>
      <c r="F37" s="40"/>
      <c r="G37" s="40"/>
      <c r="H37" s="27"/>
      <c r="I37" s="27"/>
      <c r="J37" s="27"/>
    </row>
    <row r="38" spans="1:10" hidden="1" x14ac:dyDescent="0.15">
      <c r="A38" s="40"/>
      <c r="B38" s="40" t="s">
        <v>64</v>
      </c>
      <c r="C38" s="40"/>
      <c r="D38" s="40"/>
      <c r="E38" s="40"/>
      <c r="F38" s="40"/>
      <c r="G38" s="40"/>
      <c r="H38" s="27"/>
      <c r="I38" s="27"/>
      <c r="J38" s="27"/>
    </row>
    <row r="39" spans="1:10" s="8" customFormat="1" ht="20" x14ac:dyDescent="0.2">
      <c r="A39" s="79"/>
      <c r="B39" s="79"/>
      <c r="C39" s="79"/>
      <c r="D39" s="79"/>
      <c r="E39" s="79"/>
      <c r="F39" s="79"/>
      <c r="G39" s="79"/>
    </row>
    <row r="40" spans="1:10" s="64" customFormat="1" x14ac:dyDescent="0.15">
      <c r="A40" s="80" t="s">
        <v>47</v>
      </c>
      <c r="B40" s="81"/>
      <c r="C40" s="81"/>
      <c r="D40" s="81"/>
      <c r="E40" s="81"/>
      <c r="F40" s="8"/>
      <c r="G40" s="8"/>
      <c r="H40" s="8"/>
      <c r="I40" s="8"/>
    </row>
    <row r="41" spans="1:10" s="64" customFormat="1" x14ac:dyDescent="0.15">
      <c r="A41" s="82"/>
      <c r="B41" s="83" t="s">
        <v>87</v>
      </c>
      <c r="C41" s="83" t="s">
        <v>89</v>
      </c>
      <c r="D41" s="83"/>
      <c r="E41" s="83" t="s">
        <v>10</v>
      </c>
      <c r="F41" s="84" t="s">
        <v>21</v>
      </c>
      <c r="G41" s="8"/>
      <c r="H41" s="8"/>
      <c r="I41" s="8"/>
    </row>
    <row r="42" spans="1:10" s="64" customFormat="1" ht="12.75" customHeight="1" x14ac:dyDescent="0.15">
      <c r="A42" s="82"/>
      <c r="B42" s="14" t="str">
        <f>Constants!B19</f>
        <v>Requirements Change</v>
      </c>
      <c r="C42" s="14" t="str">
        <f>Constants!C19</f>
        <v>Changes to requirements</v>
      </c>
      <c r="D42" s="81"/>
      <c r="E42" s="86">
        <v>1</v>
      </c>
      <c r="F42" s="87">
        <f>IF(ISERR(E42/$E$53),"",E42/$E$53)</f>
        <v>0.14285714285714285</v>
      </c>
      <c r="G42" s="81"/>
      <c r="H42" s="8"/>
      <c r="I42" s="8"/>
    </row>
    <row r="43" spans="1:10" s="64" customFormat="1" ht="12.75" customHeight="1" x14ac:dyDescent="0.15">
      <c r="A43" s="82"/>
      <c r="B43" s="14" t="str">
        <f>Constants!B20</f>
        <v>Requirements Clarification</v>
      </c>
      <c r="C43" s="14" t="str">
        <f>Constants!C20</f>
        <v>Clarifications to requirements</v>
      </c>
      <c r="D43" s="81"/>
      <c r="E43" s="86">
        <v>0</v>
      </c>
      <c r="F43" s="87">
        <f t="shared" ref="F43:F52" si="0">IF(ISERR(E43/$E$53),"",E43/$E$53)</f>
        <v>0</v>
      </c>
      <c r="G43" s="81"/>
      <c r="H43" s="8"/>
      <c r="I43" s="8"/>
    </row>
    <row r="44" spans="1:10" s="64" customFormat="1" ht="12.75" customHeight="1" x14ac:dyDescent="0.15">
      <c r="A44" s="82"/>
      <c r="B44" s="14" t="str">
        <f>Constants!B21</f>
        <v>Product syntax</v>
      </c>
      <c r="C44" s="14" t="str">
        <f>Constants!C21</f>
        <v>Syntax flaws in the deliverable product</v>
      </c>
      <c r="D44" s="81"/>
      <c r="E44" s="86">
        <v>2</v>
      </c>
      <c r="F44" s="87">
        <f t="shared" si="0"/>
        <v>0.2857142857142857</v>
      </c>
      <c r="G44" s="88"/>
      <c r="H44" s="8"/>
      <c r="I44" s="8"/>
    </row>
    <row r="45" spans="1:10" s="64" customFormat="1" ht="12.75" customHeight="1" x14ac:dyDescent="0.15">
      <c r="A45" s="82"/>
      <c r="B45" s="14" t="str">
        <f>Constants!B22</f>
        <v>Product logic</v>
      </c>
      <c r="C45" s="14" t="str">
        <f>Constants!C22</f>
        <v>Logic flaws in the deliverable product</v>
      </c>
      <c r="D45" s="81"/>
      <c r="E45" s="86">
        <v>2</v>
      </c>
      <c r="F45" s="87">
        <f t="shared" si="0"/>
        <v>0.2857142857142857</v>
      </c>
      <c r="G45" s="88"/>
      <c r="H45" s="8"/>
      <c r="I45" s="8"/>
    </row>
    <row r="46" spans="1:10" s="64" customFormat="1" ht="12.75" customHeight="1" x14ac:dyDescent="0.15">
      <c r="A46" s="82"/>
      <c r="B46" s="14" t="str">
        <f>Constants!B23</f>
        <v>Product interface</v>
      </c>
      <c r="C46" s="14" t="str">
        <f>Constants!C23</f>
        <v>Flaws in the interface of a component of the deliverable product</v>
      </c>
      <c r="D46" s="81"/>
      <c r="E46" s="86">
        <v>0</v>
      </c>
      <c r="F46" s="87">
        <f t="shared" si="0"/>
        <v>0</v>
      </c>
      <c r="G46" s="88"/>
      <c r="H46" s="8"/>
      <c r="I46" s="8"/>
    </row>
    <row r="47" spans="1:10" s="64" customFormat="1" ht="12.75" customHeight="1" x14ac:dyDescent="0.15">
      <c r="A47" s="82"/>
      <c r="B47" s="14" t="str">
        <f>Constants!B24</f>
        <v>Product checking</v>
      </c>
      <c r="C47" s="14" t="str">
        <f>Constants!C24</f>
        <v>Flaws with boundary/type checking within a component of the deliverable product</v>
      </c>
      <c r="D47" s="81"/>
      <c r="E47" s="86">
        <v>0</v>
      </c>
      <c r="F47" s="87">
        <f t="shared" si="0"/>
        <v>0</v>
      </c>
      <c r="G47" s="88"/>
      <c r="H47" s="8"/>
      <c r="I47" s="8"/>
    </row>
    <row r="48" spans="1:10" s="64" customFormat="1" ht="12.75" customHeight="1" x14ac:dyDescent="0.15">
      <c r="A48" s="82"/>
      <c r="B48" s="14" t="str">
        <f>Constants!B25</f>
        <v>Test syntax</v>
      </c>
      <c r="C48" s="14" t="str">
        <f>Constants!C25</f>
        <v xml:space="preserve">Syntax flaws in the test code </v>
      </c>
      <c r="D48" s="81"/>
      <c r="E48" s="86">
        <v>0</v>
      </c>
      <c r="F48" s="87">
        <f t="shared" si="0"/>
        <v>0</v>
      </c>
      <c r="G48" s="81"/>
      <c r="H48" s="8"/>
      <c r="I48" s="8"/>
    </row>
    <row r="49" spans="1:10" s="64" customFormat="1" ht="12.75" customHeight="1" x14ac:dyDescent="0.15">
      <c r="A49" s="82"/>
      <c r="B49" s="14" t="str">
        <f>Constants!B26</f>
        <v>Test logic</v>
      </c>
      <c r="C49" s="14" t="str">
        <f>Constants!C26</f>
        <v>Logic flaws in the test code</v>
      </c>
      <c r="D49" s="81"/>
      <c r="E49" s="86">
        <v>2</v>
      </c>
      <c r="F49" s="87">
        <f t="shared" si="0"/>
        <v>0.2857142857142857</v>
      </c>
      <c r="G49" s="88"/>
      <c r="H49" s="8"/>
      <c r="I49" s="8"/>
    </row>
    <row r="50" spans="1:10" s="64" customFormat="1" ht="12.75" customHeight="1" x14ac:dyDescent="0.15">
      <c r="A50" s="82"/>
      <c r="B50" s="14" t="str">
        <f>Constants!B27</f>
        <v>Test interface</v>
      </c>
      <c r="C50" s="14" t="str">
        <f>Constants!C27</f>
        <v>Flaws in the interface of a component of the test code</v>
      </c>
      <c r="D50" s="81"/>
      <c r="E50" s="86">
        <v>0</v>
      </c>
      <c r="F50" s="87">
        <f t="shared" si="0"/>
        <v>0</v>
      </c>
      <c r="G50" s="88"/>
      <c r="H50" s="8"/>
      <c r="I50" s="8"/>
    </row>
    <row r="51" spans="1:10" s="64" customFormat="1" ht="12.75" customHeight="1" x14ac:dyDescent="0.15">
      <c r="A51" s="82"/>
      <c r="B51" s="14" t="str">
        <f>Constants!B28</f>
        <v>Test checking</v>
      </c>
      <c r="C51" s="14" t="str">
        <f>Constants!C28</f>
        <v>Flaws with boundary/type checking within a component of the test code</v>
      </c>
      <c r="D51" s="81"/>
      <c r="E51" s="86">
        <v>0</v>
      </c>
      <c r="F51" s="87">
        <f t="shared" si="0"/>
        <v>0</v>
      </c>
      <c r="G51" s="88"/>
      <c r="H51" s="8"/>
      <c r="I51" s="8"/>
    </row>
    <row r="52" spans="1:10" s="64" customFormat="1" ht="12.75" customHeight="1" x14ac:dyDescent="0.15">
      <c r="A52" s="82"/>
      <c r="B52" s="14" t="str">
        <f>Constants!B29</f>
        <v>Bad Smell</v>
      </c>
      <c r="C52" s="14" t="str">
        <f>Constants!C29</f>
        <v>Refactoring changes (please note the bad smell in the defect description)</v>
      </c>
      <c r="D52" s="81"/>
      <c r="E52" s="86">
        <v>0</v>
      </c>
      <c r="F52" s="87">
        <f t="shared" si="0"/>
        <v>0</v>
      </c>
      <c r="G52" s="88"/>
      <c r="H52" s="8"/>
      <c r="I52" s="8"/>
    </row>
    <row r="53" spans="1:10" s="64" customFormat="1" ht="35" customHeight="1" x14ac:dyDescent="0.15">
      <c r="A53" s="82"/>
      <c r="B53" s="8"/>
      <c r="C53" s="89"/>
      <c r="D53" s="90" t="s">
        <v>12</v>
      </c>
      <c r="E53" s="81">
        <f>SUM(E42:E52)</f>
        <v>7</v>
      </c>
      <c r="F53" s="87">
        <f>IF(E53='Historical Data'!E90,,"&lt;-- Warning, defect count doesn't match Historical Data")</f>
        <v>0</v>
      </c>
      <c r="G53" s="88"/>
      <c r="H53" s="8"/>
      <c r="I53" s="8"/>
    </row>
    <row r="54" spans="1:10" s="64" customFormat="1" ht="12.75" customHeight="1" x14ac:dyDescent="0.15">
      <c r="A54" s="80" t="s">
        <v>13</v>
      </c>
      <c r="B54" s="8"/>
      <c r="C54" s="81"/>
      <c r="D54" s="81"/>
      <c r="E54" s="81"/>
      <c r="F54" s="81"/>
      <c r="G54" s="81"/>
      <c r="H54" s="8"/>
      <c r="I54" s="8"/>
    </row>
    <row r="55" spans="1:10" s="64" customFormat="1" ht="36" customHeight="1" x14ac:dyDescent="0.15">
      <c r="A55" s="82"/>
      <c r="B55" s="518" t="s">
        <v>14</v>
      </c>
      <c r="C55" s="518"/>
      <c r="D55" s="81"/>
      <c r="E55" s="92" t="s">
        <v>23</v>
      </c>
      <c r="F55" s="81"/>
      <c r="G55" s="88"/>
      <c r="H55" s="8"/>
      <c r="I55" s="8"/>
    </row>
    <row r="56" spans="1:10" s="64" customFormat="1" ht="27" customHeight="1" x14ac:dyDescent="0.15">
      <c r="A56" s="82"/>
      <c r="B56" s="515" t="s">
        <v>955</v>
      </c>
      <c r="C56" s="516"/>
      <c r="D56" s="517"/>
      <c r="E56" s="36">
        <v>5</v>
      </c>
      <c r="F56" s="81"/>
      <c r="G56" s="88"/>
      <c r="H56" s="8"/>
      <c r="I56" s="8"/>
    </row>
    <row r="57" spans="1:10" s="64" customFormat="1" ht="27" customHeight="1" x14ac:dyDescent="0.15">
      <c r="A57" s="82"/>
      <c r="B57" s="515" t="s">
        <v>956</v>
      </c>
      <c r="C57" s="516"/>
      <c r="D57" s="517"/>
      <c r="E57" s="36">
        <v>8</v>
      </c>
      <c r="F57" s="81"/>
      <c r="G57" s="88"/>
      <c r="H57" s="8"/>
      <c r="I57" s="8"/>
      <c r="J57" s="8"/>
    </row>
    <row r="58" spans="1:10" s="64" customFormat="1" ht="27" customHeight="1" x14ac:dyDescent="0.15">
      <c r="A58" s="82"/>
      <c r="B58" s="515" t="s">
        <v>957</v>
      </c>
      <c r="C58" s="516"/>
      <c r="D58" s="517"/>
      <c r="E58" s="36">
        <v>2</v>
      </c>
      <c r="F58" s="81"/>
      <c r="G58" s="88"/>
      <c r="H58" s="8"/>
      <c r="I58" s="8"/>
      <c r="J58" s="8"/>
    </row>
    <row r="59" spans="1:10" s="64" customFormat="1" ht="27" customHeight="1" x14ac:dyDescent="0.15">
      <c r="A59" s="82"/>
      <c r="B59" s="515"/>
      <c r="C59" s="516"/>
      <c r="D59" s="517"/>
      <c r="E59" s="36"/>
      <c r="F59" s="81"/>
      <c r="G59" s="88"/>
      <c r="H59" s="8"/>
      <c r="I59" s="8"/>
      <c r="J59" s="8"/>
    </row>
    <row r="60" spans="1:10" s="64" customFormat="1" ht="27" customHeight="1" x14ac:dyDescent="0.15">
      <c r="A60" s="82"/>
      <c r="B60" s="515"/>
      <c r="C60" s="516"/>
      <c r="D60" s="517"/>
      <c r="E60" s="36"/>
      <c r="F60" s="81"/>
      <c r="G60" s="88"/>
      <c r="H60" s="8"/>
      <c r="I60" s="8"/>
      <c r="J60" s="8"/>
    </row>
    <row r="61" spans="1:10" s="64" customFormat="1" ht="27" customHeight="1" x14ac:dyDescent="0.15">
      <c r="A61" s="82"/>
      <c r="B61" s="515"/>
      <c r="C61" s="516"/>
      <c r="D61" s="517"/>
      <c r="E61" s="36"/>
      <c r="F61" s="81"/>
      <c r="G61" s="88"/>
      <c r="H61" s="8"/>
      <c r="I61" s="8"/>
      <c r="J61" s="8"/>
    </row>
    <row r="62" spans="1:10" s="64" customFormat="1" ht="27" customHeight="1" x14ac:dyDescent="0.15">
      <c r="A62" s="82"/>
      <c r="B62" s="515"/>
      <c r="C62" s="516"/>
      <c r="D62" s="517"/>
      <c r="E62" s="36"/>
      <c r="F62" s="81"/>
      <c r="G62" s="88"/>
      <c r="H62" s="8"/>
      <c r="I62" s="8"/>
      <c r="J62" s="8"/>
    </row>
    <row r="63" spans="1:10" s="64" customFormat="1" ht="27" customHeight="1" x14ac:dyDescent="0.15">
      <c r="A63" s="82"/>
      <c r="B63" s="515"/>
      <c r="C63" s="516"/>
      <c r="D63" s="517"/>
      <c r="E63" s="36"/>
      <c r="F63" s="81"/>
      <c r="G63" s="88"/>
      <c r="H63" s="8"/>
      <c r="I63" s="8"/>
      <c r="J63" s="8"/>
    </row>
    <row r="64" spans="1:10" s="64" customFormat="1" ht="27" customHeight="1" x14ac:dyDescent="0.15">
      <c r="A64" s="82"/>
      <c r="B64" s="515"/>
      <c r="C64" s="516"/>
      <c r="D64" s="517"/>
      <c r="E64" s="36"/>
      <c r="F64" s="81"/>
      <c r="G64" s="88"/>
      <c r="H64" s="8"/>
      <c r="I64" s="8"/>
      <c r="J64" s="8"/>
    </row>
    <row r="65" spans="1:10" s="64" customFormat="1" ht="27" customHeight="1" x14ac:dyDescent="0.15">
      <c r="A65" s="82"/>
      <c r="B65" s="515"/>
      <c r="C65" s="516"/>
      <c r="D65" s="517"/>
      <c r="E65" s="36"/>
      <c r="F65" s="81"/>
      <c r="G65" s="88"/>
      <c r="H65" s="8"/>
      <c r="I65" s="8"/>
      <c r="J65" s="8"/>
    </row>
    <row r="66" spans="1:10" s="64" customFormat="1" ht="27" customHeight="1" x14ac:dyDescent="0.15">
      <c r="A66" s="82"/>
      <c r="B66" s="515"/>
      <c r="C66" s="516"/>
      <c r="D66" s="517"/>
      <c r="E66" s="36"/>
      <c r="F66" s="81"/>
      <c r="G66" s="88"/>
      <c r="H66" s="8"/>
      <c r="I66" s="8"/>
      <c r="J66" s="8"/>
    </row>
    <row r="67" spans="1:10" s="64" customFormat="1" ht="27" customHeight="1" x14ac:dyDescent="0.15">
      <c r="A67" s="82"/>
      <c r="B67" s="515"/>
      <c r="C67" s="516"/>
      <c r="D67" s="517"/>
      <c r="E67" s="36"/>
      <c r="F67" s="81"/>
      <c r="G67" s="88"/>
      <c r="H67" s="8"/>
      <c r="I67" s="8"/>
      <c r="J67" s="8"/>
    </row>
    <row r="68" spans="1:10" s="64" customFormat="1" ht="27" customHeight="1" x14ac:dyDescent="0.15">
      <c r="A68" s="82"/>
      <c r="B68" s="515"/>
      <c r="C68" s="516"/>
      <c r="D68" s="517"/>
      <c r="E68" s="36"/>
      <c r="F68" s="81"/>
      <c r="G68" s="88"/>
      <c r="H68" s="8"/>
      <c r="I68" s="8"/>
      <c r="J68" s="8"/>
    </row>
    <row r="69" spans="1:10" s="64" customFormat="1" ht="27" customHeight="1" x14ac:dyDescent="0.15">
      <c r="A69" s="82"/>
      <c r="B69" s="515"/>
      <c r="C69" s="516"/>
      <c r="D69" s="517"/>
      <c r="E69" s="36"/>
      <c r="F69" s="81"/>
      <c r="G69" s="88"/>
      <c r="H69" s="8"/>
      <c r="I69" s="8"/>
      <c r="J69" s="8"/>
    </row>
    <row r="70" spans="1:10" s="64" customFormat="1" ht="27" customHeight="1" x14ac:dyDescent="0.15">
      <c r="A70" s="82"/>
      <c r="B70" s="515"/>
      <c r="C70" s="516"/>
      <c r="D70" s="517"/>
      <c r="E70" s="36"/>
      <c r="F70" s="81"/>
      <c r="G70" s="88"/>
      <c r="H70" s="8"/>
      <c r="I70" s="8"/>
      <c r="J70" s="8"/>
    </row>
    <row r="71" spans="1:10" s="64" customFormat="1" ht="27" customHeight="1" x14ac:dyDescent="0.15">
      <c r="A71" s="82"/>
      <c r="B71" s="515"/>
      <c r="C71" s="516"/>
      <c r="D71" s="517"/>
      <c r="E71" s="36"/>
      <c r="F71" s="81"/>
      <c r="G71" s="88"/>
      <c r="H71" s="8"/>
      <c r="I71" s="8"/>
      <c r="J71" s="8"/>
    </row>
    <row r="72" spans="1:10" s="64" customFormat="1" ht="27" customHeight="1" x14ac:dyDescent="0.15">
      <c r="A72" s="82"/>
      <c r="B72" s="515"/>
      <c r="C72" s="516"/>
      <c r="D72" s="517"/>
      <c r="E72" s="36"/>
      <c r="F72" s="81"/>
      <c r="G72" s="88"/>
      <c r="H72" s="8"/>
      <c r="I72" s="8"/>
      <c r="J72" s="8"/>
    </row>
    <row r="73" spans="1:10" s="64" customFormat="1" ht="27" customHeight="1" x14ac:dyDescent="0.15">
      <c r="A73" s="82"/>
      <c r="B73" s="515"/>
      <c r="C73" s="516"/>
      <c r="D73" s="517"/>
      <c r="E73" s="36"/>
      <c r="F73" s="81"/>
      <c r="G73" s="88"/>
      <c r="H73" s="8"/>
      <c r="I73" s="8"/>
      <c r="J73" s="8"/>
    </row>
    <row r="74" spans="1:10" s="64" customFormat="1" ht="27" customHeight="1" x14ac:dyDescent="0.15">
      <c r="A74" s="82"/>
      <c r="B74" s="515"/>
      <c r="C74" s="516"/>
      <c r="D74" s="517"/>
      <c r="E74" s="36"/>
      <c r="F74" s="81"/>
      <c r="G74" s="88"/>
      <c r="H74" s="8"/>
      <c r="I74" s="8"/>
      <c r="J74" s="8"/>
    </row>
    <row r="75" spans="1:10" s="64" customFormat="1" ht="27" customHeight="1" x14ac:dyDescent="0.15">
      <c r="A75" s="82"/>
      <c r="B75" s="515"/>
      <c r="C75" s="516"/>
      <c r="D75" s="517"/>
      <c r="E75" s="36"/>
      <c r="F75" s="81"/>
      <c r="G75" s="88"/>
      <c r="H75" s="8"/>
      <c r="I75" s="8"/>
      <c r="J75" s="8"/>
    </row>
    <row r="76" spans="1:10" s="64" customFormat="1" ht="27" customHeight="1" x14ac:dyDescent="0.15">
      <c r="A76" s="82"/>
      <c r="B76" s="515"/>
      <c r="C76" s="516"/>
      <c r="D76" s="517"/>
      <c r="E76" s="36"/>
      <c r="F76" s="81"/>
      <c r="G76" s="88"/>
      <c r="H76" s="8"/>
      <c r="I76" s="8"/>
      <c r="J76" s="8"/>
    </row>
    <row r="77" spans="1:10" s="64" customFormat="1" ht="27" customHeight="1" x14ac:dyDescent="0.15">
      <c r="A77" s="82"/>
      <c r="B77" s="515"/>
      <c r="C77" s="516"/>
      <c r="D77" s="517"/>
      <c r="E77" s="36"/>
      <c r="F77" s="81"/>
      <c r="G77" s="88"/>
      <c r="H77" s="8"/>
      <c r="I77" s="8"/>
      <c r="J77" s="8"/>
    </row>
    <row r="78" spans="1:10" s="64" customFormat="1" ht="27" customHeight="1" x14ac:dyDescent="0.15">
      <c r="A78" s="82"/>
      <c r="B78" s="515"/>
      <c r="C78" s="516"/>
      <c r="D78" s="517"/>
      <c r="E78" s="36"/>
      <c r="F78" s="81"/>
      <c r="G78" s="88"/>
      <c r="H78" s="8"/>
      <c r="I78" s="8"/>
      <c r="J78" s="8"/>
    </row>
    <row r="79" spans="1:10" s="64" customFormat="1" ht="27" customHeight="1" x14ac:dyDescent="0.15">
      <c r="A79" s="82"/>
      <c r="B79" s="515"/>
      <c r="C79" s="516"/>
      <c r="D79" s="517"/>
      <c r="E79" s="36"/>
      <c r="F79" s="81"/>
      <c r="G79" s="88"/>
      <c r="H79" s="8"/>
      <c r="I79" s="8"/>
      <c r="J79" s="8"/>
    </row>
    <row r="80" spans="1:10" s="64" customFormat="1" ht="12.75" customHeight="1" x14ac:dyDescent="0.15">
      <c r="A80" s="82"/>
      <c r="B80" s="8"/>
      <c r="C80" s="81"/>
      <c r="D80" s="81"/>
      <c r="E80" s="81"/>
      <c r="F80" s="81"/>
      <c r="G80" s="88"/>
      <c r="H80" s="8"/>
      <c r="I80" s="8"/>
      <c r="J80" s="8"/>
    </row>
    <row r="81" spans="1:10" s="64" customFormat="1" ht="12.75" customHeight="1" x14ac:dyDescent="0.15">
      <c r="A81" s="82"/>
      <c r="B81" s="8"/>
      <c r="C81" s="81"/>
      <c r="D81" s="81"/>
      <c r="E81" s="81"/>
      <c r="F81" s="81"/>
      <c r="G81" s="81"/>
      <c r="H81" s="8"/>
      <c r="I81" s="8"/>
      <c r="J81" s="8"/>
    </row>
    <row r="82" spans="1:10" s="64" customFormat="1" ht="12.75" customHeight="1" x14ac:dyDescent="0.15">
      <c r="A82" s="82"/>
      <c r="B82" s="8"/>
      <c r="C82" s="81"/>
      <c r="D82" s="81"/>
      <c r="E82" s="81"/>
      <c r="F82" s="81"/>
      <c r="G82" s="88"/>
      <c r="H82" s="8"/>
      <c r="I82" s="8"/>
      <c r="J82" s="8"/>
    </row>
    <row r="83" spans="1:10" s="64" customFormat="1" ht="12.75" customHeight="1" x14ac:dyDescent="0.15">
      <c r="A83" s="82"/>
      <c r="B83" s="8"/>
      <c r="C83" s="81"/>
      <c r="D83" s="81"/>
      <c r="E83" s="81"/>
      <c r="F83" s="81"/>
      <c r="G83" s="81"/>
      <c r="H83" s="8"/>
      <c r="I83" s="8"/>
      <c r="J83" s="8"/>
    </row>
    <row r="84" spans="1:10" s="64" customFormat="1" ht="12.75" customHeight="1" x14ac:dyDescent="0.15">
      <c r="A84" s="82"/>
      <c r="B84" s="8"/>
      <c r="C84" s="81"/>
      <c r="D84" s="81"/>
      <c r="E84" s="81"/>
      <c r="F84" s="81"/>
      <c r="G84" s="81"/>
      <c r="H84" s="8"/>
      <c r="I84" s="8"/>
      <c r="J84" s="8"/>
    </row>
    <row r="85" spans="1:10" s="64" customFormat="1" ht="12.75" customHeight="1" x14ac:dyDescent="0.15">
      <c r="A85" s="82"/>
      <c r="B85" s="8"/>
      <c r="C85" s="81"/>
      <c r="D85" s="81"/>
      <c r="E85" s="81"/>
      <c r="F85" s="81"/>
      <c r="G85" s="88"/>
      <c r="H85" s="8"/>
      <c r="I85" s="8"/>
      <c r="J85" s="8"/>
    </row>
    <row r="86" spans="1:10" s="64" customFormat="1" ht="12.75" customHeight="1" x14ac:dyDescent="0.15">
      <c r="A86" s="82"/>
      <c r="B86" s="8"/>
      <c r="C86" s="81"/>
      <c r="D86" s="81"/>
      <c r="E86" s="81"/>
      <c r="F86" s="81"/>
      <c r="G86" s="88"/>
      <c r="H86" s="8"/>
      <c r="I86" s="8"/>
      <c r="J86" s="8"/>
    </row>
    <row r="87" spans="1:10" s="64" customFormat="1" ht="12.75" customHeight="1" x14ac:dyDescent="0.15">
      <c r="A87" s="82"/>
      <c r="B87" s="8"/>
      <c r="C87" s="81"/>
      <c r="D87" s="81"/>
      <c r="E87" s="81"/>
      <c r="F87" s="81"/>
      <c r="G87" s="88"/>
      <c r="H87" s="8"/>
      <c r="I87" s="8"/>
      <c r="J87" s="8"/>
    </row>
    <row r="88" spans="1:10" s="64" customFormat="1" ht="12.75" customHeight="1" x14ac:dyDescent="0.15">
      <c r="A88" s="82"/>
      <c r="B88" s="8"/>
      <c r="C88" s="81"/>
      <c r="D88" s="81"/>
      <c r="E88" s="81"/>
      <c r="F88" s="81"/>
      <c r="G88" s="88"/>
      <c r="H88" s="8"/>
      <c r="I88" s="8"/>
      <c r="J88" s="8"/>
    </row>
    <row r="89" spans="1:10" s="64" customFormat="1" ht="12.75" customHeight="1" x14ac:dyDescent="0.15">
      <c r="A89" s="82"/>
      <c r="B89" s="8"/>
      <c r="C89" s="81"/>
      <c r="D89" s="81"/>
      <c r="E89" s="81"/>
      <c r="F89" s="81"/>
      <c r="G89" s="81"/>
      <c r="H89" s="8"/>
      <c r="I89" s="8"/>
      <c r="J89" s="8"/>
    </row>
    <row r="90" spans="1:10" s="64" customFormat="1" ht="12.75" customHeight="1" x14ac:dyDescent="0.15">
      <c r="A90" s="82"/>
      <c r="B90" s="8"/>
      <c r="C90" s="81"/>
      <c r="D90" s="81"/>
      <c r="E90" s="81"/>
      <c r="F90" s="81"/>
      <c r="G90" s="88"/>
      <c r="H90" s="8"/>
      <c r="I90" s="8"/>
      <c r="J90" s="8"/>
    </row>
    <row r="91" spans="1:10" s="64" customFormat="1" ht="12.75" customHeight="1" x14ac:dyDescent="0.15">
      <c r="A91" s="82"/>
      <c r="B91" s="8"/>
      <c r="C91" s="81"/>
      <c r="D91" s="81"/>
      <c r="E91" s="81"/>
      <c r="F91" s="81"/>
      <c r="G91" s="88"/>
      <c r="H91" s="8"/>
      <c r="I91" s="8"/>
      <c r="J91" s="8"/>
    </row>
    <row r="92" spans="1:10" s="64" customFormat="1" ht="12.75" customHeight="1" x14ac:dyDescent="0.15">
      <c r="A92" s="82"/>
      <c r="B92" s="8"/>
      <c r="C92" s="81"/>
      <c r="D92" s="81"/>
      <c r="E92" s="81"/>
      <c r="F92" s="81"/>
      <c r="G92" s="81"/>
      <c r="H92" s="8"/>
      <c r="I92" s="8"/>
      <c r="J92" s="8"/>
    </row>
    <row r="93" spans="1:10" s="64" customFormat="1" ht="12.75" customHeight="1" x14ac:dyDescent="0.15">
      <c r="A93" s="82"/>
      <c r="B93" s="8"/>
      <c r="C93" s="81"/>
      <c r="D93" s="81"/>
      <c r="E93" s="81"/>
      <c r="F93" s="81"/>
      <c r="G93" s="81"/>
      <c r="H93" s="8"/>
      <c r="I93" s="8"/>
      <c r="J93" s="8"/>
    </row>
    <row r="94" spans="1:10" s="64" customFormat="1" ht="12.75" customHeight="1" x14ac:dyDescent="0.15">
      <c r="A94" s="82"/>
      <c r="B94" s="8"/>
      <c r="C94" s="81"/>
      <c r="D94" s="81"/>
      <c r="E94" s="81"/>
      <c r="F94" s="81"/>
      <c r="G94" s="88"/>
      <c r="H94" s="8"/>
      <c r="I94" s="8"/>
      <c r="J94" s="8"/>
    </row>
    <row r="95" spans="1:10" s="64" customFormat="1" ht="12.75" customHeight="1" x14ac:dyDescent="0.15">
      <c r="A95" s="82"/>
      <c r="B95" s="8"/>
      <c r="C95" s="81"/>
      <c r="D95" s="81"/>
      <c r="E95" s="81"/>
      <c r="F95" s="81"/>
      <c r="G95" s="88"/>
      <c r="H95" s="8"/>
      <c r="I95" s="8"/>
      <c r="J95" s="8"/>
    </row>
    <row r="96" spans="1:10" s="64" customFormat="1" ht="12.75" customHeight="1" x14ac:dyDescent="0.15">
      <c r="A96" s="82"/>
      <c r="B96" s="8"/>
      <c r="C96" s="81"/>
      <c r="D96" s="81"/>
      <c r="E96" s="81"/>
      <c r="F96" s="81"/>
      <c r="G96" s="88"/>
      <c r="H96" s="8"/>
      <c r="I96" s="8"/>
      <c r="J96" s="8"/>
    </row>
    <row r="97" spans="1:10" s="64" customFormat="1" ht="12.75" customHeight="1" x14ac:dyDescent="0.15">
      <c r="A97" s="82"/>
      <c r="B97" s="8"/>
      <c r="C97" s="81"/>
      <c r="D97" s="81"/>
      <c r="E97" s="81"/>
      <c r="F97" s="81"/>
      <c r="G97" s="88"/>
      <c r="H97" s="8"/>
      <c r="I97" s="8"/>
      <c r="J97" s="8"/>
    </row>
    <row r="98" spans="1:10" s="64" customFormat="1" ht="12.75" customHeight="1" x14ac:dyDescent="0.15">
      <c r="A98" s="82"/>
      <c r="B98" s="8"/>
      <c r="C98" s="81"/>
      <c r="D98" s="81"/>
      <c r="E98" s="81"/>
      <c r="F98" s="81"/>
      <c r="G98" s="81"/>
      <c r="H98" s="8"/>
      <c r="I98" s="8"/>
      <c r="J98" s="8"/>
    </row>
    <row r="99" spans="1:10" s="64" customFormat="1" ht="12.75" customHeight="1" x14ac:dyDescent="0.15">
      <c r="A99" s="82"/>
      <c r="B99" s="8"/>
      <c r="C99" s="81"/>
      <c r="D99" s="81"/>
      <c r="E99" s="81"/>
      <c r="F99" s="81"/>
      <c r="G99" s="88"/>
      <c r="H99" s="8"/>
      <c r="I99" s="8"/>
      <c r="J99" s="8"/>
    </row>
    <row r="100" spans="1:10" s="64" customFormat="1" ht="12.75" customHeight="1" x14ac:dyDescent="0.15">
      <c r="A100" s="82"/>
      <c r="B100" s="8"/>
      <c r="C100" s="81"/>
      <c r="D100" s="81"/>
      <c r="E100" s="81"/>
      <c r="F100" s="81"/>
      <c r="G100" s="88"/>
      <c r="H100" s="8"/>
      <c r="I100" s="8"/>
      <c r="J100" s="8"/>
    </row>
    <row r="101" spans="1:10" s="64" customFormat="1" ht="12.75" customHeight="1" x14ac:dyDescent="0.15">
      <c r="A101" s="82"/>
      <c r="B101" s="8"/>
      <c r="C101" s="81"/>
      <c r="D101" s="81"/>
      <c r="E101" s="81"/>
      <c r="F101" s="81"/>
      <c r="G101" s="88"/>
      <c r="H101" s="8"/>
      <c r="I101" s="8"/>
      <c r="J101" s="8"/>
    </row>
    <row r="102" spans="1:10" s="64" customFormat="1" ht="12.75" customHeight="1" x14ac:dyDescent="0.15">
      <c r="A102" s="82"/>
      <c r="B102" s="8"/>
      <c r="C102" s="81"/>
      <c r="D102" s="81"/>
      <c r="E102" s="81"/>
      <c r="F102" s="81"/>
      <c r="G102" s="88"/>
      <c r="H102" s="8"/>
      <c r="I102" s="8"/>
      <c r="J102" s="8"/>
    </row>
    <row r="103" spans="1:10" s="64" customFormat="1" ht="12.75" customHeight="1" x14ac:dyDescent="0.15">
      <c r="A103" s="82"/>
      <c r="B103" s="8"/>
      <c r="C103" s="81"/>
      <c r="D103" s="81"/>
      <c r="E103" s="81"/>
      <c r="F103" s="81"/>
      <c r="G103" s="81"/>
      <c r="H103" s="8"/>
      <c r="I103" s="8"/>
      <c r="J103" s="8"/>
    </row>
    <row r="104" spans="1:10" s="64" customFormat="1" ht="12.75" customHeight="1" x14ac:dyDescent="0.15">
      <c r="A104" s="82"/>
      <c r="B104" s="8"/>
      <c r="C104" s="81"/>
      <c r="D104" s="81"/>
      <c r="E104" s="81"/>
      <c r="F104" s="81"/>
      <c r="G104" s="88"/>
      <c r="H104" s="8"/>
      <c r="I104" s="8"/>
      <c r="J104" s="8"/>
    </row>
    <row r="105" spans="1:10" s="64" customFormat="1" ht="12.75" customHeight="1" x14ac:dyDescent="0.15">
      <c r="A105" s="82"/>
      <c r="B105" s="8"/>
      <c r="C105" s="81"/>
      <c r="D105" s="81"/>
      <c r="E105" s="81"/>
      <c r="F105" s="81"/>
      <c r="G105" s="88"/>
      <c r="H105" s="8"/>
      <c r="I105" s="8"/>
      <c r="J105" s="8"/>
    </row>
    <row r="106" spans="1:10" s="64" customFormat="1" ht="12.75" customHeight="1" x14ac:dyDescent="0.15">
      <c r="A106" s="82"/>
      <c r="B106" s="8"/>
      <c r="C106" s="81"/>
      <c r="D106" s="81"/>
      <c r="E106" s="81"/>
      <c r="F106" s="81"/>
      <c r="G106" s="88"/>
      <c r="H106" s="8"/>
      <c r="I106" s="8"/>
      <c r="J106" s="8"/>
    </row>
    <row r="107" spans="1:10" s="64" customFormat="1" ht="12.75" customHeight="1" x14ac:dyDescent="0.15">
      <c r="A107" s="82"/>
      <c r="B107" s="8"/>
      <c r="C107" s="81"/>
      <c r="D107" s="81"/>
      <c r="E107" s="81"/>
      <c r="F107" s="81"/>
      <c r="G107" s="81"/>
      <c r="H107" s="8"/>
      <c r="I107" s="8"/>
      <c r="J107" s="8"/>
    </row>
    <row r="108" spans="1:10" s="64" customFormat="1" ht="12.75" customHeight="1" x14ac:dyDescent="0.15">
      <c r="A108" s="82"/>
      <c r="B108" s="8"/>
      <c r="C108" s="81"/>
      <c r="D108" s="81"/>
      <c r="E108" s="81"/>
      <c r="F108" s="81"/>
      <c r="G108" s="88"/>
      <c r="H108" s="8"/>
      <c r="I108" s="8"/>
      <c r="J108" s="8"/>
    </row>
    <row r="109" spans="1:10" s="64" customFormat="1" ht="12.75" customHeight="1" x14ac:dyDescent="0.15">
      <c r="A109" s="82"/>
      <c r="B109" s="8"/>
      <c r="C109" s="81"/>
      <c r="D109" s="81"/>
      <c r="E109" s="81"/>
      <c r="F109" s="81"/>
      <c r="G109" s="88"/>
      <c r="H109" s="8"/>
      <c r="I109" s="8"/>
      <c r="J109" s="8"/>
    </row>
    <row r="110" spans="1:10" s="64" customFormat="1" ht="12.75" customHeight="1" x14ac:dyDescent="0.15">
      <c r="A110" s="82"/>
      <c r="B110" s="8"/>
      <c r="C110" s="81"/>
      <c r="D110" s="81"/>
      <c r="E110" s="81"/>
      <c r="F110" s="81"/>
      <c r="G110" s="88"/>
      <c r="H110" s="8"/>
      <c r="I110" s="8"/>
      <c r="J110" s="8"/>
    </row>
    <row r="111" spans="1:10" s="64" customFormat="1" ht="12.75" customHeight="1" x14ac:dyDescent="0.15">
      <c r="A111" s="82"/>
      <c r="B111" s="8"/>
      <c r="C111" s="81"/>
      <c r="D111" s="81"/>
      <c r="E111" s="81"/>
      <c r="F111" s="81"/>
      <c r="G111" s="88"/>
      <c r="H111" s="8"/>
      <c r="I111" s="8"/>
      <c r="J111" s="8"/>
    </row>
    <row r="112" spans="1:10" s="64" customFormat="1" ht="12.75" customHeight="1" x14ac:dyDescent="0.15">
      <c r="A112" s="82"/>
      <c r="B112" s="8"/>
      <c r="C112" s="81"/>
      <c r="D112" s="81"/>
      <c r="E112" s="81"/>
      <c r="F112" s="81"/>
      <c r="G112" s="88"/>
      <c r="H112" s="8"/>
      <c r="I112" s="8"/>
      <c r="J112" s="8"/>
    </row>
    <row r="113" spans="1:10" s="64" customFormat="1" ht="12.75" customHeight="1" x14ac:dyDescent="0.15">
      <c r="A113" s="82"/>
      <c r="B113" s="8"/>
      <c r="C113" s="81"/>
      <c r="D113" s="81"/>
      <c r="E113" s="81"/>
      <c r="F113" s="81"/>
      <c r="G113" s="88"/>
      <c r="H113" s="8"/>
      <c r="I113" s="8"/>
      <c r="J113" s="8"/>
    </row>
    <row r="114" spans="1:10" s="64" customFormat="1" ht="12.75" customHeight="1" x14ac:dyDescent="0.15">
      <c r="A114" s="82"/>
      <c r="B114" s="8"/>
      <c r="C114" s="81"/>
      <c r="D114" s="81"/>
      <c r="E114" s="81"/>
      <c r="F114" s="81"/>
      <c r="G114" s="88"/>
      <c r="H114" s="8"/>
      <c r="I114" s="8"/>
      <c r="J114" s="8"/>
    </row>
    <row r="115" spans="1:10" s="64" customFormat="1" ht="12.75" customHeight="1" x14ac:dyDescent="0.15">
      <c r="A115" s="82"/>
      <c r="B115" s="8"/>
      <c r="C115" s="81"/>
      <c r="D115" s="81"/>
      <c r="E115" s="81"/>
      <c r="F115" s="81"/>
      <c r="G115" s="88"/>
      <c r="H115" s="8"/>
      <c r="I115" s="8"/>
      <c r="J115" s="8"/>
    </row>
    <row r="116" spans="1:10" s="64" customFormat="1" ht="12.75" customHeight="1" x14ac:dyDescent="0.15">
      <c r="A116" s="82"/>
      <c r="B116" s="8"/>
      <c r="C116" s="81"/>
      <c r="D116" s="81"/>
      <c r="E116" s="81"/>
      <c r="F116" s="81"/>
      <c r="G116" s="88"/>
      <c r="H116" s="8"/>
      <c r="I116" s="8"/>
      <c r="J116" s="8"/>
    </row>
    <row r="117" spans="1:10" s="64" customFormat="1" ht="12.75" customHeight="1" x14ac:dyDescent="0.15">
      <c r="A117" s="82"/>
      <c r="B117" s="8"/>
      <c r="C117" s="81"/>
      <c r="D117" s="81"/>
      <c r="E117" s="81"/>
      <c r="F117" s="81"/>
      <c r="G117" s="88"/>
      <c r="H117" s="8"/>
      <c r="I117" s="8"/>
      <c r="J117" s="8"/>
    </row>
    <row r="118" spans="1:10" s="64" customFormat="1" ht="12.75" customHeight="1" x14ac:dyDescent="0.15">
      <c r="A118" s="82"/>
      <c r="B118" s="8"/>
      <c r="C118" s="81"/>
      <c r="D118" s="81"/>
      <c r="E118" s="81"/>
      <c r="F118" s="81"/>
      <c r="G118" s="88"/>
      <c r="H118" s="8"/>
      <c r="I118" s="8"/>
      <c r="J118" s="8"/>
    </row>
    <row r="119" spans="1:10" s="64" customFormat="1" ht="12.75" customHeight="1" x14ac:dyDescent="0.15">
      <c r="A119" s="82"/>
      <c r="B119" s="8"/>
      <c r="C119" s="81"/>
      <c r="D119" s="81"/>
      <c r="E119" s="81"/>
      <c r="F119" s="81"/>
      <c r="G119" s="88"/>
      <c r="H119" s="8"/>
      <c r="I119" s="8"/>
      <c r="J119" s="8"/>
    </row>
    <row r="120" spans="1:10" s="64" customFormat="1" ht="12.75" customHeight="1" x14ac:dyDescent="0.15">
      <c r="A120" s="82"/>
      <c r="B120" s="8"/>
      <c r="C120" s="81"/>
      <c r="D120" s="81"/>
      <c r="E120" s="81"/>
      <c r="F120" s="81"/>
      <c r="G120" s="88"/>
      <c r="H120" s="8"/>
      <c r="I120" s="8"/>
      <c r="J120" s="8"/>
    </row>
    <row r="121" spans="1:10" s="64" customFormat="1" ht="12.75" customHeight="1" x14ac:dyDescent="0.15">
      <c r="A121" s="82"/>
      <c r="B121" s="8"/>
      <c r="C121" s="81"/>
      <c r="D121" s="81"/>
      <c r="E121" s="81"/>
      <c r="F121" s="81"/>
      <c r="G121" s="88"/>
      <c r="H121" s="8"/>
      <c r="I121" s="8"/>
      <c r="J121" s="8"/>
    </row>
    <row r="122" spans="1:10" s="64" customFormat="1" ht="12.75" customHeight="1" x14ac:dyDescent="0.15">
      <c r="A122" s="82"/>
      <c r="B122" s="8"/>
      <c r="C122" s="81"/>
      <c r="D122" s="81"/>
      <c r="E122" s="81"/>
      <c r="F122" s="81"/>
      <c r="G122" s="88"/>
      <c r="H122" s="8"/>
      <c r="I122" s="8"/>
      <c r="J122" s="8"/>
    </row>
    <row r="123" spans="1:10" s="64" customFormat="1" ht="12.75" customHeight="1" x14ac:dyDescent="0.15">
      <c r="A123" s="82"/>
      <c r="B123" s="8"/>
      <c r="C123" s="81"/>
      <c r="D123" s="81"/>
      <c r="E123" s="81"/>
      <c r="F123" s="81"/>
      <c r="G123" s="88"/>
      <c r="H123" s="8"/>
      <c r="I123" s="8"/>
      <c r="J123" s="8"/>
    </row>
    <row r="124" spans="1:10" s="64" customFormat="1" ht="12.75" customHeight="1" x14ac:dyDescent="0.15">
      <c r="A124" s="82"/>
      <c r="B124" s="8"/>
      <c r="C124" s="81"/>
      <c r="D124" s="81"/>
      <c r="E124" s="81"/>
      <c r="F124" s="81"/>
      <c r="G124" s="88"/>
      <c r="H124" s="8"/>
      <c r="I124" s="8"/>
      <c r="J124" s="8"/>
    </row>
    <row r="125" spans="1:10" s="64" customFormat="1" ht="12.75" customHeight="1" x14ac:dyDescent="0.15">
      <c r="A125" s="82"/>
      <c r="B125" s="8"/>
      <c r="C125" s="81"/>
      <c r="D125" s="81"/>
      <c r="E125" s="81"/>
      <c r="F125" s="81"/>
      <c r="G125" s="88"/>
      <c r="H125" s="8"/>
      <c r="I125" s="8"/>
      <c r="J125" s="8"/>
    </row>
    <row r="126" spans="1:10" s="64" customFormat="1" ht="12.75" customHeight="1" x14ac:dyDescent="0.15">
      <c r="A126" s="82"/>
      <c r="B126" s="8"/>
      <c r="C126" s="81"/>
      <c r="D126" s="81"/>
      <c r="E126" s="81"/>
      <c r="F126" s="81"/>
      <c r="G126" s="88"/>
      <c r="H126" s="8"/>
      <c r="I126" s="8"/>
      <c r="J126" s="8"/>
    </row>
    <row r="127" spans="1:10" s="64" customFormat="1" ht="12.75" customHeight="1" x14ac:dyDescent="0.15">
      <c r="A127" s="82"/>
      <c r="B127" s="8"/>
      <c r="C127" s="81"/>
      <c r="D127" s="81"/>
      <c r="E127" s="81"/>
      <c r="F127" s="81"/>
      <c r="G127" s="88"/>
      <c r="H127" s="8"/>
      <c r="I127" s="8"/>
      <c r="J127" s="8"/>
    </row>
    <row r="128" spans="1:10" s="64" customFormat="1" x14ac:dyDescent="0.15">
      <c r="A128" s="82"/>
      <c r="B128" s="8"/>
      <c r="C128" s="8"/>
      <c r="D128" s="8"/>
      <c r="E128" s="8"/>
      <c r="F128" s="8"/>
      <c r="G128" s="8"/>
      <c r="H128" s="8"/>
      <c r="I128" s="8"/>
      <c r="J128" s="8"/>
    </row>
    <row r="129" spans="1:10" s="64" customFormat="1" x14ac:dyDescent="0.15">
      <c r="A129" s="82"/>
      <c r="B129" s="8"/>
      <c r="C129" s="8"/>
      <c r="D129" s="8"/>
      <c r="E129" s="8"/>
      <c r="F129" s="8"/>
      <c r="G129" s="8"/>
      <c r="H129" s="8"/>
      <c r="I129" s="8"/>
      <c r="J129" s="8"/>
    </row>
    <row r="130" spans="1:10" s="64" customFormat="1" x14ac:dyDescent="0.15">
      <c r="A130" s="82"/>
      <c r="B130" s="8"/>
      <c r="C130" s="8"/>
      <c r="D130" s="8"/>
      <c r="E130" s="8"/>
      <c r="F130" s="8"/>
      <c r="G130" s="8"/>
      <c r="H130" s="8"/>
      <c r="I130" s="8"/>
      <c r="J130" s="8"/>
    </row>
    <row r="131" spans="1:10" s="64" customFormat="1" x14ac:dyDescent="0.15">
      <c r="A131" s="82"/>
      <c r="B131" s="8"/>
      <c r="C131" s="8"/>
      <c r="D131" s="8"/>
      <c r="E131" s="8"/>
      <c r="F131" s="8"/>
      <c r="G131" s="8"/>
      <c r="H131" s="8"/>
      <c r="I131" s="8"/>
      <c r="J131" s="8"/>
    </row>
    <row r="132" spans="1:10" s="64" customFormat="1" x14ac:dyDescent="0.15">
      <c r="A132" s="82"/>
      <c r="B132" s="8"/>
      <c r="C132" s="8"/>
      <c r="D132" s="8"/>
      <c r="E132" s="8"/>
      <c r="F132" s="8"/>
      <c r="G132" s="8"/>
      <c r="H132" s="8"/>
      <c r="I132" s="8"/>
      <c r="J132" s="8"/>
    </row>
    <row r="133" spans="1:10" s="64" customFormat="1" x14ac:dyDescent="0.15">
      <c r="A133" s="82"/>
      <c r="B133" s="8"/>
      <c r="C133" s="8"/>
      <c r="D133" s="8"/>
      <c r="E133" s="8"/>
      <c r="F133" s="8"/>
      <c r="G133" s="8"/>
      <c r="H133" s="8"/>
      <c r="I133" s="8"/>
      <c r="J133" s="8"/>
    </row>
    <row r="134" spans="1:10" s="64" customFormat="1" x14ac:dyDescent="0.15">
      <c r="A134" s="82"/>
      <c r="B134" s="8"/>
      <c r="C134" s="8"/>
      <c r="D134" s="8"/>
      <c r="E134" s="8"/>
      <c r="F134" s="8"/>
      <c r="G134" s="8"/>
      <c r="H134" s="8"/>
      <c r="I134" s="8"/>
      <c r="J134" s="8"/>
    </row>
    <row r="135" spans="1:10" s="64" customFormat="1" x14ac:dyDescent="0.15">
      <c r="A135" s="82"/>
      <c r="B135" s="8"/>
      <c r="C135" s="8"/>
      <c r="D135" s="8"/>
      <c r="E135" s="8"/>
      <c r="F135" s="8"/>
      <c r="G135" s="8"/>
      <c r="H135" s="8"/>
      <c r="I135" s="8"/>
      <c r="J135" s="8"/>
    </row>
    <row r="136" spans="1:10" s="64" customFormat="1" x14ac:dyDescent="0.15">
      <c r="A136" s="82"/>
      <c r="B136" s="8"/>
      <c r="C136" s="8"/>
      <c r="D136" s="8"/>
      <c r="E136" s="8"/>
      <c r="F136" s="8"/>
      <c r="G136" s="8"/>
      <c r="H136" s="8"/>
      <c r="I136" s="8"/>
      <c r="J136" s="8"/>
    </row>
    <row r="137" spans="1:10" s="8" customFormat="1" x14ac:dyDescent="0.15"/>
    <row r="138" spans="1:10" s="8" customFormat="1" x14ac:dyDescent="0.15"/>
    <row r="139" spans="1:10" s="8" customFormat="1" x14ac:dyDescent="0.15"/>
    <row r="140" spans="1:10" s="8" customFormat="1" x14ac:dyDescent="0.15"/>
  </sheetData>
  <mergeCells count="27">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 ref="A1:B1"/>
    <mergeCell ref="B55:C55"/>
    <mergeCell ref="B56:D56"/>
    <mergeCell ref="B57:D57"/>
    <mergeCell ref="B58:D58"/>
    <mergeCell ref="B64:D64"/>
    <mergeCell ref="B59:D59"/>
    <mergeCell ref="B60:D60"/>
    <mergeCell ref="B61:D61"/>
    <mergeCell ref="B62:D62"/>
    <mergeCell ref="B63:D63"/>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theme="6"/>
    <pageSetUpPr fitToPage="1"/>
  </sheetPr>
  <dimension ref="A1:F143"/>
  <sheetViews>
    <sheetView showGridLines="0" topLeftCell="A44" zoomScale="120" zoomScaleNormal="120" workbookViewId="0">
      <selection activeCell="B60" sqref="B60"/>
    </sheetView>
  </sheetViews>
  <sheetFormatPr baseColWidth="10" defaultColWidth="6.33203125" defaultRowHeight="13" x14ac:dyDescent="0.15"/>
  <cols>
    <col min="1" max="1" width="21.6640625" style="3" customWidth="1"/>
    <col min="2" max="2" width="69.5" style="3" bestFit="1" customWidth="1"/>
    <col min="3" max="3" width="65.33203125" style="3" customWidth="1"/>
    <col min="4" max="4" width="1.1640625" style="3" customWidth="1"/>
    <col min="5" max="5" width="12.33203125" style="3" customWidth="1"/>
    <col min="6" max="6" width="24" style="3" bestFit="1" customWidth="1"/>
    <col min="7" max="16384" width="6.33203125" style="3"/>
  </cols>
  <sheetData>
    <row r="1" spans="1:6" hidden="1" x14ac:dyDescent="0.15">
      <c r="A1" s="204" t="str">
        <f>Constants!A1</f>
        <v>Constants</v>
      </c>
      <c r="B1" s="204" t="str">
        <f>Constants!B1</f>
        <v xml:space="preserve"> </v>
      </c>
      <c r="C1" s="204" t="str">
        <f>Constants!C1</f>
        <v xml:space="preserve"> </v>
      </c>
      <c r="D1" s="204" t="str">
        <f>Constants!D1</f>
        <v xml:space="preserve"> </v>
      </c>
      <c r="E1" s="204" t="str">
        <f>Constants!E1</f>
        <v xml:space="preserve"> </v>
      </c>
      <c r="F1" s="204" t="str">
        <f>Constants!G1</f>
        <v xml:space="preserve"> </v>
      </c>
    </row>
    <row r="2" spans="1:6" hidden="1" x14ac:dyDescent="0.15">
      <c r="A2" s="204" t="str">
        <f>Constants!A2</f>
        <v>Start date:</v>
      </c>
      <c r="B2" s="204">
        <f>Constants!B2</f>
        <v>36526</v>
      </c>
      <c r="C2" s="204" t="str">
        <f>Constants!C2</f>
        <v xml:space="preserve"> </v>
      </c>
      <c r="D2" s="204" t="str">
        <f>Constants!D2</f>
        <v>Grades:</v>
      </c>
      <c r="E2" s="204" t="str">
        <f>Constants!E2</f>
        <v>AA</v>
      </c>
      <c r="F2" s="204">
        <f>Constants!G2</f>
        <v>0</v>
      </c>
    </row>
    <row r="3" spans="1:6" hidden="1" x14ac:dyDescent="0.15">
      <c r="A3" s="204" t="str">
        <f>Constants!A3</f>
        <v>End date:</v>
      </c>
      <c r="B3" s="204">
        <f>Constants!B3</f>
        <v>73051</v>
      </c>
      <c r="C3" s="204" t="str">
        <f>Constants!C3</f>
        <v xml:space="preserve"> </v>
      </c>
      <c r="D3" s="204" t="str">
        <f>Constants!D3</f>
        <v xml:space="preserve"> </v>
      </c>
      <c r="E3" s="204" t="str">
        <f>Constants!E3</f>
        <v>A</v>
      </c>
      <c r="F3" s="204">
        <f>Constants!G3</f>
        <v>0</v>
      </c>
    </row>
    <row r="4" spans="1:6" hidden="1" x14ac:dyDescent="0.15">
      <c r="A4" s="204" t="str">
        <f>Constants!A4</f>
        <v>Phases:</v>
      </c>
      <c r="B4" s="204" t="str">
        <f>Constants!B4</f>
        <v>Analysis</v>
      </c>
      <c r="C4" s="204" t="str">
        <f>Constants!C4</f>
        <v xml:space="preserve"> </v>
      </c>
      <c r="D4" s="204" t="str">
        <f>Constants!D4</f>
        <v xml:space="preserve"> </v>
      </c>
      <c r="E4" s="204" t="str">
        <f>Constants!E4</f>
        <v>AB</v>
      </c>
      <c r="F4" s="204">
        <f>Constants!G4</f>
        <v>0</v>
      </c>
    </row>
    <row r="5" spans="1:6" hidden="1" x14ac:dyDescent="0.15">
      <c r="A5" s="204" t="str">
        <f>Constants!A5</f>
        <v xml:space="preserve"> </v>
      </c>
      <c r="B5" s="204" t="str">
        <f>Constants!B5</f>
        <v>Architecture</v>
      </c>
      <c r="C5" s="204" t="str">
        <f>Constants!C5</f>
        <v xml:space="preserve"> </v>
      </c>
      <c r="D5" s="204" t="str">
        <f>Constants!D5</f>
        <v xml:space="preserve"> </v>
      </c>
      <c r="E5" s="204" t="str">
        <f>Constants!E5</f>
        <v>B</v>
      </c>
      <c r="F5" s="204">
        <f>Constants!G5</f>
        <v>0</v>
      </c>
    </row>
    <row r="6" spans="1:6" hidden="1" x14ac:dyDescent="0.15">
      <c r="A6" s="204" t="str">
        <f>Constants!A6</f>
        <v xml:space="preserve"> </v>
      </c>
      <c r="B6" s="204" t="str">
        <f>Constants!B6</f>
        <v>Project planning</v>
      </c>
      <c r="C6" s="204" t="str">
        <f>Constants!C6</f>
        <v xml:space="preserve"> </v>
      </c>
      <c r="D6" s="204" t="str">
        <f>Constants!D6</f>
        <v xml:space="preserve"> </v>
      </c>
      <c r="E6" s="204" t="str">
        <f>Constants!E6</f>
        <v>BC</v>
      </c>
      <c r="F6" s="204">
        <f>Constants!G6</f>
        <v>0</v>
      </c>
    </row>
    <row r="7" spans="1:6" hidden="1" x14ac:dyDescent="0.15">
      <c r="A7" s="204" t="str">
        <f>Constants!A7</f>
        <v xml:space="preserve"> </v>
      </c>
      <c r="B7" s="204" t="str">
        <f>Constants!B7</f>
        <v>Interation planning</v>
      </c>
      <c r="C7" s="204" t="str">
        <f>Constants!C7</f>
        <v xml:space="preserve"> </v>
      </c>
      <c r="D7" s="204" t="str">
        <f>Constants!D7</f>
        <v xml:space="preserve"> </v>
      </c>
      <c r="E7" s="204" t="str">
        <f>Constants!E7</f>
        <v>C</v>
      </c>
      <c r="F7" s="204">
        <f>Constants!G7</f>
        <v>0</v>
      </c>
    </row>
    <row r="8" spans="1:6" hidden="1" x14ac:dyDescent="0.15">
      <c r="A8" s="204" t="str">
        <f>Constants!A8</f>
        <v xml:space="preserve"> </v>
      </c>
      <c r="B8" s="204" t="str">
        <f>Constants!B8</f>
        <v>Construction</v>
      </c>
      <c r="C8" s="204" t="str">
        <f>Constants!C8</f>
        <v xml:space="preserve"> </v>
      </c>
      <c r="D8" s="204" t="str">
        <f>Constants!D8</f>
        <v xml:space="preserve"> </v>
      </c>
      <c r="E8" s="204" t="str">
        <f>Constants!E8</f>
        <v>CD</v>
      </c>
      <c r="F8" s="204">
        <f ca="1">Constants!G8</f>
        <v>43388</v>
      </c>
    </row>
    <row r="9" spans="1:6" hidden="1" x14ac:dyDescent="0.15">
      <c r="A9" s="204" t="str">
        <f>Constants!A9</f>
        <v xml:space="preserve"> </v>
      </c>
      <c r="B9" s="204" t="str">
        <f>Constants!B9</f>
        <v>Refactoring</v>
      </c>
      <c r="C9" s="204" t="str">
        <f>Constants!C9</f>
        <v xml:space="preserve"> </v>
      </c>
      <c r="D9" s="204" t="str">
        <f>Constants!D9</f>
        <v xml:space="preserve"> </v>
      </c>
      <c r="E9" s="204" t="str">
        <f>Constants!E9</f>
        <v>D</v>
      </c>
      <c r="F9" s="204">
        <f ca="1">Constants!G9</f>
        <v>43389</v>
      </c>
    </row>
    <row r="10" spans="1:6" hidden="1" x14ac:dyDescent="0.15">
      <c r="A10" s="204" t="str">
        <f>Constants!A10</f>
        <v xml:space="preserve"> </v>
      </c>
      <c r="B10" s="204" t="str">
        <f>Constants!B10</f>
        <v>Review</v>
      </c>
      <c r="C10" s="204" t="str">
        <f>Constants!C10</f>
        <v xml:space="preserve"> </v>
      </c>
      <c r="D10" s="204" t="str">
        <f>Constants!D10</f>
        <v xml:space="preserve"> </v>
      </c>
      <c r="E10" s="204" t="str">
        <f>Constants!E10</f>
        <v>F</v>
      </c>
      <c r="F10" s="204">
        <f ca="1">Constants!G10</f>
        <v>43390</v>
      </c>
    </row>
    <row r="11" spans="1:6" hidden="1" x14ac:dyDescent="0.15">
      <c r="A11" s="204" t="str">
        <f>Constants!A11</f>
        <v xml:space="preserve"> </v>
      </c>
      <c r="B11" s="204" t="str">
        <f>Constants!B11</f>
        <v>Integration test</v>
      </c>
      <c r="C11" s="204" t="str">
        <f>Constants!C11</f>
        <v xml:space="preserve"> </v>
      </c>
      <c r="D11" s="204" t="str">
        <f>Constants!D11</f>
        <v xml:space="preserve"> </v>
      </c>
      <c r="E11" s="204" t="str">
        <f>Constants!E11</f>
        <v xml:space="preserve"> </v>
      </c>
      <c r="F11" s="204">
        <f ca="1">Constants!G11</f>
        <v>43391</v>
      </c>
    </row>
    <row r="12" spans="1:6" hidden="1" x14ac:dyDescent="0.15">
      <c r="A12" s="204" t="str">
        <f>Constants!A12</f>
        <v xml:space="preserve"> </v>
      </c>
      <c r="B12" s="204" t="str">
        <f>Constants!B12</f>
        <v>Repatterning</v>
      </c>
      <c r="C12" s="204" t="str">
        <f>Constants!C12</f>
        <v xml:space="preserve"> </v>
      </c>
      <c r="D12" s="204" t="str">
        <f>Constants!D12</f>
        <v xml:space="preserve"> </v>
      </c>
      <c r="E12" s="204" t="str">
        <f>Constants!E12</f>
        <v xml:space="preserve"> </v>
      </c>
      <c r="F12" s="204">
        <f ca="1">Constants!G12</f>
        <v>43392</v>
      </c>
    </row>
    <row r="13" spans="1:6" hidden="1" x14ac:dyDescent="0.15">
      <c r="A13" s="204" t="str">
        <f>Constants!A13</f>
        <v xml:space="preserve"> </v>
      </c>
      <c r="B13" s="204" t="str">
        <f>Constants!B13</f>
        <v>Postmortem</v>
      </c>
      <c r="C13" s="204" t="str">
        <f>Constants!C13</f>
        <v xml:space="preserve"> </v>
      </c>
      <c r="D13" s="204" t="str">
        <f>Constants!D13</f>
        <v xml:space="preserve"> </v>
      </c>
      <c r="E13" s="204" t="str">
        <f>Constants!E13</f>
        <v xml:space="preserve"> </v>
      </c>
      <c r="F13" s="204">
        <f ca="1">Constants!G13</f>
        <v>43393</v>
      </c>
    </row>
    <row r="14" spans="1:6" hidden="1" x14ac:dyDescent="0.15">
      <c r="A14" s="204" t="str">
        <f>Constants!A14</f>
        <v xml:space="preserve"> </v>
      </c>
      <c r="B14" s="204" t="str">
        <f>Constants!B14</f>
        <v>Sandbox</v>
      </c>
      <c r="C14" s="204" t="str">
        <f>Constants!C14</f>
        <v xml:space="preserve"> </v>
      </c>
      <c r="D14" s="204" t="str">
        <f>Constants!D14</f>
        <v xml:space="preserve"> </v>
      </c>
      <c r="E14" s="204" t="str">
        <f>Constants!E14</f>
        <v xml:space="preserve"> </v>
      </c>
      <c r="F14" s="204">
        <f ca="1">Constants!G14</f>
        <v>43394</v>
      </c>
    </row>
    <row r="15" spans="1:6" hidden="1" x14ac:dyDescent="0.15">
      <c r="A15" s="204" t="str">
        <f>Constants!A15</f>
        <v xml:space="preserve"> </v>
      </c>
      <c r="B15" s="204" t="str">
        <f>Constants!B15</f>
        <v xml:space="preserve"> </v>
      </c>
      <c r="C15" s="204" t="str">
        <f>Constants!C15</f>
        <v xml:space="preserve"> </v>
      </c>
      <c r="D15" s="204" t="str">
        <f>Constants!D15</f>
        <v xml:space="preserve"> </v>
      </c>
      <c r="E15" s="204" t="str">
        <f>Constants!E15</f>
        <v xml:space="preserve"> </v>
      </c>
      <c r="F15" s="204">
        <f ca="1">Constants!G15</f>
        <v>43395</v>
      </c>
    </row>
    <row r="16" spans="1:6" hidden="1" x14ac:dyDescent="0.15">
      <c r="A16" s="204" t="str">
        <f>Constants!A16</f>
        <v xml:space="preserve"> </v>
      </c>
      <c r="B16" s="204" t="str">
        <f>Constants!B16</f>
        <v xml:space="preserve"> </v>
      </c>
      <c r="C16" s="204" t="str">
        <f>Constants!C16</f>
        <v xml:space="preserve"> </v>
      </c>
      <c r="D16" s="204" t="str">
        <f>Constants!D16</f>
        <v xml:space="preserve"> </v>
      </c>
      <c r="E16" s="204" t="str">
        <f>Constants!E16</f>
        <v xml:space="preserve"> </v>
      </c>
      <c r="F16" s="204">
        <f ca="1">Constants!G16</f>
        <v>43396</v>
      </c>
    </row>
    <row r="17" spans="1:6" hidden="1" x14ac:dyDescent="0.15">
      <c r="A17" s="204" t="str">
        <f>Constants!A17</f>
        <v xml:space="preserve"> </v>
      </c>
      <c r="B17" s="204" t="str">
        <f>Constants!B17</f>
        <v xml:space="preserve"> </v>
      </c>
      <c r="C17" s="204" t="str">
        <f>Constants!C17</f>
        <v xml:space="preserve"> </v>
      </c>
      <c r="D17" s="204" t="str">
        <f>Constants!D17</f>
        <v xml:space="preserve"> </v>
      </c>
      <c r="E17" s="204" t="str">
        <f>Constants!E17</f>
        <v xml:space="preserve"> </v>
      </c>
      <c r="F17" s="204">
        <f ca="1">Constants!G17</f>
        <v>43397</v>
      </c>
    </row>
    <row r="18" spans="1:6" hidden="1" x14ac:dyDescent="0.15">
      <c r="A18" s="204" t="str">
        <f>Constants!A18</f>
        <v xml:space="preserve"> </v>
      </c>
      <c r="B18" s="204" t="str">
        <f>Constants!B18</f>
        <v xml:space="preserve"> </v>
      </c>
      <c r="C18" s="204" t="str">
        <f>Constants!C18</f>
        <v xml:space="preserve"> </v>
      </c>
      <c r="D18" s="204" t="str">
        <f>Constants!D18</f>
        <v xml:space="preserve"> </v>
      </c>
      <c r="E18" s="204" t="str">
        <f>Constants!E18</f>
        <v xml:space="preserve"> </v>
      </c>
      <c r="F18" s="204" t="e">
        <f>Constants!#REF!</f>
        <v>#REF!</v>
      </c>
    </row>
    <row r="19" spans="1:6" hidden="1" x14ac:dyDescent="0.15">
      <c r="A19" s="204" t="str">
        <f>Constants!A19</f>
        <v>Defect Types:</v>
      </c>
      <c r="B19" s="204" t="str">
        <f>Constants!B19</f>
        <v>Requirements Change</v>
      </c>
      <c r="C19" s="204" t="str">
        <f>Constants!C19</f>
        <v>Changes to requirements</v>
      </c>
      <c r="D19" s="204" t="str">
        <f>Constants!D19</f>
        <v>Iteration</v>
      </c>
      <c r="E19" s="204" t="str">
        <f>Constants!E19</f>
        <v>NA</v>
      </c>
      <c r="F19" s="204" t="e">
        <f>Constants!#REF!</f>
        <v>#REF!</v>
      </c>
    </row>
    <row r="20" spans="1:6" hidden="1" x14ac:dyDescent="0.15">
      <c r="A20" s="204" t="str">
        <f>Constants!A20</f>
        <v xml:space="preserve"> </v>
      </c>
      <c r="B20" s="204" t="str">
        <f>Constants!B20</f>
        <v>Requirements Clarification</v>
      </c>
      <c r="C20" s="204" t="str">
        <f>Constants!C20</f>
        <v>Clarifications to requirements</v>
      </c>
      <c r="D20" s="204" t="str">
        <f>Constants!D20</f>
        <v xml:space="preserve"> </v>
      </c>
      <c r="E20" s="204">
        <f>Constants!E20</f>
        <v>1</v>
      </c>
      <c r="F20" s="204" t="e">
        <f>Constants!#REF!</f>
        <v>#REF!</v>
      </c>
    </row>
    <row r="21" spans="1:6" hidden="1" x14ac:dyDescent="0.15">
      <c r="A21" s="204" t="str">
        <f>Constants!A21</f>
        <v xml:space="preserve"> </v>
      </c>
      <c r="B21" s="204" t="str">
        <f>Constants!B21</f>
        <v>Product syntax</v>
      </c>
      <c r="C21" s="204" t="str">
        <f>Constants!C21</f>
        <v>Syntax flaws in the deliverable product</v>
      </c>
      <c r="D21" s="204" t="str">
        <f>Constants!D21</f>
        <v xml:space="preserve"> </v>
      </c>
      <c r="E21" s="204">
        <f>Constants!E21</f>
        <v>2</v>
      </c>
      <c r="F21" s="204" t="e">
        <f>Constants!#REF!</f>
        <v>#REF!</v>
      </c>
    </row>
    <row r="22" spans="1:6" hidden="1" x14ac:dyDescent="0.15">
      <c r="A22" s="204" t="str">
        <f>Constants!A22</f>
        <v xml:space="preserve"> </v>
      </c>
      <c r="B22" s="204" t="str">
        <f>Constants!B22</f>
        <v>Product logic</v>
      </c>
      <c r="C22" s="204" t="str">
        <f>Constants!C22</f>
        <v>Logic flaws in the deliverable product</v>
      </c>
      <c r="D22" s="204" t="str">
        <f>Constants!D22</f>
        <v xml:space="preserve"> </v>
      </c>
      <c r="E22" s="204">
        <f>Constants!E22</f>
        <v>3</v>
      </c>
      <c r="F22" s="204" t="e">
        <f>Constants!#REF!</f>
        <v>#REF!</v>
      </c>
    </row>
    <row r="23" spans="1:6" hidden="1" x14ac:dyDescent="0.15">
      <c r="A23" s="204" t="str">
        <f>Constants!A23</f>
        <v xml:space="preserve"> </v>
      </c>
      <c r="B23" s="204" t="str">
        <f>Constants!B23</f>
        <v>Product interface</v>
      </c>
      <c r="C23" s="204" t="str">
        <f>Constants!C23</f>
        <v>Flaws in the interface of a component of the deliverable product</v>
      </c>
      <c r="D23" s="204" t="str">
        <f>Constants!D23</f>
        <v xml:space="preserve"> </v>
      </c>
      <c r="E23" s="204">
        <f>Constants!E23</f>
        <v>4</v>
      </c>
      <c r="F23" s="204" t="e">
        <f>Constants!#REF!</f>
        <v>#REF!</v>
      </c>
    </row>
    <row r="24" spans="1:6" hidden="1" x14ac:dyDescent="0.15">
      <c r="A24" s="204" t="str">
        <f>Constants!A24</f>
        <v xml:space="preserve"> </v>
      </c>
      <c r="B24" s="204" t="str">
        <f>Constants!B24</f>
        <v>Product checking</v>
      </c>
      <c r="C24" s="204" t="str">
        <f>Constants!C24</f>
        <v>Flaws with boundary/type checking within a component of the deliverable product</v>
      </c>
      <c r="D24" s="204" t="str">
        <f>Constants!D24</f>
        <v xml:space="preserve"> </v>
      </c>
      <c r="E24" s="204">
        <f>Constants!E24</f>
        <v>5</v>
      </c>
      <c r="F24" s="204" t="e">
        <f>Constants!#REF!</f>
        <v>#REF!</v>
      </c>
    </row>
    <row r="25" spans="1:6" hidden="1" x14ac:dyDescent="0.15">
      <c r="A25" s="204" t="str">
        <f>Constants!A25</f>
        <v xml:space="preserve"> </v>
      </c>
      <c r="B25" s="204" t="str">
        <f>Constants!B25</f>
        <v>Test syntax</v>
      </c>
      <c r="C25" s="204" t="str">
        <f>Constants!C25</f>
        <v xml:space="preserve">Syntax flaws in the test code </v>
      </c>
      <c r="D25" s="204" t="str">
        <f>Constants!D25</f>
        <v xml:space="preserve"> </v>
      </c>
      <c r="E25" s="204">
        <f>Constants!E25</f>
        <v>6</v>
      </c>
      <c r="F25" s="204" t="e">
        <f>Constants!#REF!</f>
        <v>#REF!</v>
      </c>
    </row>
    <row r="26" spans="1:6" hidden="1" x14ac:dyDescent="0.15">
      <c r="A26" s="204" t="str">
        <f>Constants!A26</f>
        <v xml:space="preserve"> </v>
      </c>
      <c r="B26" s="204" t="str">
        <f>Constants!B26</f>
        <v>Test logic</v>
      </c>
      <c r="C26" s="204" t="str">
        <f>Constants!C26</f>
        <v>Logic flaws in the test code</v>
      </c>
      <c r="D26" s="204" t="str">
        <f>Constants!D26</f>
        <v xml:space="preserve"> </v>
      </c>
      <c r="E26" s="204">
        <f>Constants!E26</f>
        <v>7</v>
      </c>
      <c r="F26" s="204" t="e">
        <f>Constants!#REF!</f>
        <v>#REF!</v>
      </c>
    </row>
    <row r="27" spans="1:6" hidden="1" x14ac:dyDescent="0.15">
      <c r="A27" s="204" t="str">
        <f>Constants!A27</f>
        <v xml:space="preserve"> </v>
      </c>
      <c r="B27" s="204" t="str">
        <f>Constants!B27</f>
        <v>Test interface</v>
      </c>
      <c r="C27" s="204" t="str">
        <f>Constants!C27</f>
        <v>Flaws in the interface of a component of the test code</v>
      </c>
      <c r="D27" s="204" t="str">
        <f>Constants!D27</f>
        <v xml:space="preserve"> </v>
      </c>
      <c r="E27" s="204">
        <f>Constants!E27</f>
        <v>8</v>
      </c>
      <c r="F27" s="204" t="e">
        <f>Constants!#REF!</f>
        <v>#REF!</v>
      </c>
    </row>
    <row r="28" spans="1:6" hidden="1" x14ac:dyDescent="0.15">
      <c r="A28" s="204" t="str">
        <f>Constants!A28</f>
        <v xml:space="preserve"> </v>
      </c>
      <c r="B28" s="204" t="str">
        <f>Constants!B28</f>
        <v>Test checking</v>
      </c>
      <c r="C28" s="204" t="str">
        <f>Constants!C28</f>
        <v>Flaws with boundary/type checking within a component of the test code</v>
      </c>
      <c r="D28" s="204" t="str">
        <f>Constants!D28</f>
        <v xml:space="preserve"> </v>
      </c>
      <c r="E28" s="204">
        <f>Constants!E28</f>
        <v>9</v>
      </c>
      <c r="F28" s="204" t="e">
        <f>Constants!#REF!</f>
        <v>#REF!</v>
      </c>
    </row>
    <row r="29" spans="1:6" hidden="1" x14ac:dyDescent="0.15">
      <c r="A29" s="204" t="str">
        <f>Constants!A29</f>
        <v xml:space="preserve"> </v>
      </c>
      <c r="B29" s="204" t="str">
        <f>Constants!B29</f>
        <v>Bad Smell</v>
      </c>
      <c r="C29" s="204" t="str">
        <f>Constants!C29</f>
        <v>Refactoring changes (please note the bad smell in the defect description)</v>
      </c>
      <c r="D29" s="204" t="str">
        <f>Constants!D29</f>
        <v xml:space="preserve"> </v>
      </c>
      <c r="E29" s="204">
        <f>Constants!E29</f>
        <v>10</v>
      </c>
      <c r="F29" s="204" t="e">
        <f>Constants!#REF!</f>
        <v>#REF!</v>
      </c>
    </row>
    <row r="30" spans="1:6" hidden="1" x14ac:dyDescent="0.15">
      <c r="A30" s="204" t="str">
        <f>Constants!A30</f>
        <v>Y/N:</v>
      </c>
      <c r="B30" s="204" t="str">
        <f>Constants!B30</f>
        <v>Yes</v>
      </c>
      <c r="C30" s="204" t="str">
        <f>Constants!C30</f>
        <v xml:space="preserve"> </v>
      </c>
      <c r="D30" s="204" t="str">
        <f>Constants!D30</f>
        <v xml:space="preserve"> </v>
      </c>
      <c r="E30" s="204" t="str">
        <f>Constants!E30</f>
        <v>Passed</v>
      </c>
      <c r="F30" s="204" t="e">
        <f>Constants!#REF!</f>
        <v>#REF!</v>
      </c>
    </row>
    <row r="31" spans="1:6" s="19" customFormat="1" hidden="1" x14ac:dyDescent="0.15">
      <c r="A31" s="204" t="str">
        <f>Constants!A31</f>
        <v xml:space="preserve"> </v>
      </c>
      <c r="B31" s="204" t="str">
        <f>Constants!B31</f>
        <v>No</v>
      </c>
      <c r="C31" s="204" t="str">
        <f>Constants!C31</f>
        <v xml:space="preserve"> </v>
      </c>
      <c r="D31" s="204" t="str">
        <f>Constants!D31</f>
        <v xml:space="preserve"> </v>
      </c>
      <c r="E31" s="204" t="str">
        <f>Constants!E31</f>
        <v>Passed with issues</v>
      </c>
      <c r="F31" s="204">
        <f ca="1">Constants!G31</f>
        <v>43411</v>
      </c>
    </row>
    <row r="32" spans="1:6" hidden="1" x14ac:dyDescent="0.15">
      <c r="A32" s="204" t="str">
        <f>Constants!A32</f>
        <v>Proxy Types:</v>
      </c>
      <c r="B32" s="204" t="str">
        <f>Constants!B32</f>
        <v>-</v>
      </c>
      <c r="C32" s="204" t="str">
        <f>Constants!C32</f>
        <v xml:space="preserve"> </v>
      </c>
      <c r="D32" s="204" t="str">
        <f>Constants!D32</f>
        <v xml:space="preserve"> </v>
      </c>
      <c r="E32" s="204" t="str">
        <f>Constants!E32</f>
        <v>Failed</v>
      </c>
      <c r="F32" s="204">
        <f ca="1">Constants!G32</f>
        <v>43412</v>
      </c>
    </row>
    <row r="33" spans="1:6" hidden="1" x14ac:dyDescent="0.15">
      <c r="A33" s="204" t="str">
        <f>Constants!A33</f>
        <v xml:space="preserve"> </v>
      </c>
      <c r="B33" s="204" t="str">
        <f>Constants!B33</f>
        <v>Calculation</v>
      </c>
      <c r="C33" s="204" t="str">
        <f>Constants!C33</f>
        <v xml:space="preserve"> </v>
      </c>
      <c r="D33" s="204" t="str">
        <f>Constants!D33</f>
        <v xml:space="preserve"> </v>
      </c>
      <c r="E33" s="204" t="str">
        <f>Constants!E33</f>
        <v>Not tested</v>
      </c>
      <c r="F33" s="204">
        <f ca="1">Constants!G33</f>
        <v>43413</v>
      </c>
    </row>
    <row r="34" spans="1:6" hidden="1" x14ac:dyDescent="0.15">
      <c r="A34" s="204" t="str">
        <f>Constants!A34</f>
        <v xml:space="preserve"> </v>
      </c>
      <c r="B34" s="204" t="str">
        <f>Constants!B34</f>
        <v>Data</v>
      </c>
      <c r="C34" s="204" t="str">
        <f>Constants!C34</f>
        <v xml:space="preserve"> </v>
      </c>
      <c r="D34" s="204" t="str">
        <f>Constants!D34</f>
        <v xml:space="preserve"> </v>
      </c>
      <c r="E34" s="204" t="str">
        <f>Constants!E34</f>
        <v>Not applicable</v>
      </c>
      <c r="F34" s="204">
        <f ca="1">Constants!G34</f>
        <v>43414</v>
      </c>
    </row>
    <row r="35" spans="1:6" hidden="1" x14ac:dyDescent="0.15">
      <c r="A35" s="204" t="str">
        <f>Constants!A35</f>
        <v xml:space="preserve"> </v>
      </c>
      <c r="B35" s="204" t="str">
        <f>Constants!B35</f>
        <v>I/O</v>
      </c>
      <c r="C35" s="204" t="str">
        <f>Constants!C35</f>
        <v xml:space="preserve"> </v>
      </c>
      <c r="D35" s="204" t="str">
        <f>Constants!D35</f>
        <v xml:space="preserve"> </v>
      </c>
      <c r="E35" s="204" t="str">
        <f>Constants!E35</f>
        <v xml:space="preserve"> </v>
      </c>
      <c r="F35" s="204">
        <f ca="1">Constants!G35</f>
        <v>43415</v>
      </c>
    </row>
    <row r="36" spans="1:6" hidden="1" x14ac:dyDescent="0.15">
      <c r="A36" s="204" t="str">
        <f>Constants!A36</f>
        <v xml:space="preserve"> </v>
      </c>
      <c r="B36" s="204" t="str">
        <f>Constants!B36</f>
        <v>Logic</v>
      </c>
      <c r="C36" s="204" t="str">
        <f>Constants!C36</f>
        <v xml:space="preserve"> </v>
      </c>
      <c r="D36" s="204" t="str">
        <f>Constants!D36</f>
        <v xml:space="preserve"> </v>
      </c>
      <c r="E36" s="204" t="str">
        <f>Constants!E36</f>
        <v xml:space="preserve"> </v>
      </c>
      <c r="F36" s="204">
        <f ca="1">Constants!G36</f>
        <v>43416</v>
      </c>
    </row>
    <row r="37" spans="1:6" hidden="1" x14ac:dyDescent="0.15">
      <c r="A37" s="204" t="str">
        <f>Constants!A37</f>
        <v xml:space="preserve"> </v>
      </c>
      <c r="B37" s="204" t="str">
        <f>Constants!B37</f>
        <v xml:space="preserve"> </v>
      </c>
      <c r="C37" s="204" t="str">
        <f>Constants!C37</f>
        <v xml:space="preserve"> </v>
      </c>
      <c r="D37" s="204" t="str">
        <f>Constants!D37</f>
        <v xml:space="preserve"> </v>
      </c>
      <c r="E37" s="204" t="str">
        <f>Constants!E37</f>
        <v xml:space="preserve"> </v>
      </c>
      <c r="F37" s="204">
        <f ca="1">Constants!G37</f>
        <v>43417</v>
      </c>
    </row>
    <row r="38" spans="1:6" hidden="1" x14ac:dyDescent="0.15">
      <c r="A38" s="204" t="str">
        <f>Constants!A38</f>
        <v>Sizes:</v>
      </c>
      <c r="B38" s="204" t="str">
        <f>Constants!B38</f>
        <v>VS</v>
      </c>
      <c r="C38" s="204" t="str">
        <f>Constants!C38</f>
        <v>S</v>
      </c>
      <c r="D38" s="204" t="str">
        <f>Constants!D38</f>
        <v>M</v>
      </c>
      <c r="E38" s="204" t="str">
        <f>Constants!E38</f>
        <v>L</v>
      </c>
      <c r="F38" s="204">
        <f>Constants!G38</f>
        <v>0</v>
      </c>
    </row>
    <row r="39" spans="1:6" hidden="1" x14ac:dyDescent="0.15">
      <c r="A39" s="204" t="str">
        <f>Constants!A39</f>
        <v>upper</v>
      </c>
      <c r="B39" s="204">
        <f>Constants!B39</f>
        <v>-1.5</v>
      </c>
      <c r="C39" s="204">
        <f>Constants!C39</f>
        <v>-0.5</v>
      </c>
      <c r="D39" s="204">
        <f>Constants!D39</f>
        <v>0.5</v>
      </c>
      <c r="E39" s="204">
        <f>Constants!E39</f>
        <v>1.5</v>
      </c>
      <c r="F39" s="204">
        <f>Constants!G39</f>
        <v>0</v>
      </c>
    </row>
    <row r="40" spans="1:6" hidden="1" x14ac:dyDescent="0.15">
      <c r="A40" s="204" t="str">
        <f>Constants!A40</f>
        <v>mid</v>
      </c>
      <c r="B40" s="204">
        <f>Constants!B40</f>
        <v>-2</v>
      </c>
      <c r="C40" s="204">
        <f>Constants!C40</f>
        <v>-1</v>
      </c>
      <c r="D40" s="204">
        <f>Constants!D40</f>
        <v>0</v>
      </c>
      <c r="E40" s="204">
        <f>Constants!E40</f>
        <v>1</v>
      </c>
      <c r="F40" s="204">
        <f>Constants!G40</f>
        <v>0</v>
      </c>
    </row>
    <row r="41" spans="1:6" hidden="1" x14ac:dyDescent="0.15">
      <c r="A41" s="204" t="str">
        <f>Constants!A41</f>
        <v>lower</v>
      </c>
      <c r="B41" s="204">
        <f>Constants!B41</f>
        <v>0</v>
      </c>
      <c r="C41" s="204">
        <f>Constants!C41</f>
        <v>-1.5</v>
      </c>
      <c r="D41" s="204">
        <f>Constants!D41</f>
        <v>-0.5</v>
      </c>
      <c r="E41" s="204">
        <f>Constants!E41</f>
        <v>0.5</v>
      </c>
      <c r="F41" s="204">
        <f>Constants!G41</f>
        <v>0</v>
      </c>
    </row>
    <row r="42" spans="1:6" hidden="1" x14ac:dyDescent="0.15">
      <c r="A42" s="204" t="str">
        <f>Constants!A42</f>
        <v xml:space="preserve"> </v>
      </c>
      <c r="B42" s="204">
        <f>Constants!B42</f>
        <v>0</v>
      </c>
      <c r="C42" s="204">
        <f>Constants!C42</f>
        <v>0</v>
      </c>
      <c r="D42" s="204">
        <f>Constants!D42</f>
        <v>0</v>
      </c>
      <c r="E42" s="204">
        <f>Constants!E42</f>
        <v>0</v>
      </c>
      <c r="F42" s="204">
        <f>Constants!G42</f>
        <v>0</v>
      </c>
    </row>
    <row r="43" spans="1:6" ht="20" x14ac:dyDescent="0.2">
      <c r="A43" s="507" t="s">
        <v>334</v>
      </c>
      <c r="B43" s="507"/>
      <c r="C43" s="1"/>
      <c r="D43" s="1"/>
      <c r="E43" s="1"/>
    </row>
    <row r="44" spans="1:6" ht="74" customHeight="1" x14ac:dyDescent="0.15">
      <c r="A44" s="520" t="s">
        <v>775</v>
      </c>
      <c r="B44" s="521"/>
      <c r="C44" s="521"/>
      <c r="D44" s="521"/>
      <c r="E44" s="521"/>
    </row>
    <row r="45" spans="1:6" ht="17" customHeight="1" x14ac:dyDescent="0.15">
      <c r="A45" s="249" t="s">
        <v>466</v>
      </c>
      <c r="B45" s="249"/>
      <c r="C45" s="249"/>
      <c r="D45" s="249"/>
      <c r="E45" s="249"/>
    </row>
    <row r="46" spans="1:6" customFormat="1" ht="18" customHeight="1" x14ac:dyDescent="0.15">
      <c r="A46" s="325" t="str">
        <f>'Customer Needs'!C14</f>
        <v>dispatch</v>
      </c>
      <c r="B46" s="14"/>
    </row>
    <row r="47" spans="1:6" customFormat="1" ht="14" x14ac:dyDescent="0.15">
      <c r="A47" s="325" t="str">
        <f>'Customer Needs'!C53</f>
        <v>{"op": "create"}</v>
      </c>
      <c r="B47" s="14"/>
    </row>
    <row r="48" spans="1:6" customFormat="1" ht="14" x14ac:dyDescent="0.15">
      <c r="A48" s="325" t="str">
        <f>'Customer Needs'!C87</f>
        <v>{"op": "check"}</v>
      </c>
      <c r="B48" s="14"/>
    </row>
    <row r="49" spans="1:6" customFormat="1" hidden="1" x14ac:dyDescent="0.15">
      <c r="A49" s="276"/>
      <c r="B49" s="14"/>
    </row>
    <row r="50" spans="1:6" customFormat="1" hidden="1" x14ac:dyDescent="0.15">
      <c r="A50" s="276"/>
      <c r="B50" s="14"/>
    </row>
    <row r="51" spans="1:6" customFormat="1" hidden="1" x14ac:dyDescent="0.15">
      <c r="A51" s="276"/>
      <c r="B51" s="14"/>
    </row>
    <row r="52" spans="1:6" customFormat="1" hidden="1" x14ac:dyDescent="0.15">
      <c r="A52" s="276"/>
      <c r="B52" s="14"/>
    </row>
    <row r="53" spans="1:6" customFormat="1" hidden="1" x14ac:dyDescent="0.15">
      <c r="A53" s="276"/>
      <c r="B53" s="14"/>
    </row>
    <row r="54" spans="1:6" customFormat="1" hidden="1" x14ac:dyDescent="0.15">
      <c r="A54" s="276"/>
      <c r="B54" s="14"/>
    </row>
    <row r="55" spans="1:6" s="52" customFormat="1" ht="30" customHeight="1" x14ac:dyDescent="0.15">
      <c r="A55" s="50" t="s">
        <v>465</v>
      </c>
      <c r="B55" s="50" t="s">
        <v>37</v>
      </c>
      <c r="C55" s="50" t="s">
        <v>25</v>
      </c>
      <c r="D55" s="50"/>
      <c r="E55" s="51" t="s">
        <v>26</v>
      </c>
      <c r="F55" s="50" t="s">
        <v>113</v>
      </c>
    </row>
    <row r="56" spans="1:6" s="52" customFormat="1" ht="42" customHeight="1" x14ac:dyDescent="0.15">
      <c r="A56" s="403" t="s">
        <v>812</v>
      </c>
      <c r="B56" s="54" t="s">
        <v>881</v>
      </c>
      <c r="C56" s="54" t="s">
        <v>879</v>
      </c>
      <c r="D56" s="53"/>
      <c r="E56" s="55" t="s">
        <v>878</v>
      </c>
      <c r="F56" s="54" t="s">
        <v>880</v>
      </c>
    </row>
    <row r="57" spans="1:6" s="52" customFormat="1" ht="42" customHeight="1" x14ac:dyDescent="0.15">
      <c r="A57" s="403" t="s">
        <v>517</v>
      </c>
      <c r="B57" s="54" t="s">
        <v>886</v>
      </c>
      <c r="C57" s="54" t="s">
        <v>882</v>
      </c>
      <c r="D57" s="53"/>
      <c r="E57" s="402" t="s">
        <v>878</v>
      </c>
      <c r="F57" s="168" t="s">
        <v>888</v>
      </c>
    </row>
    <row r="58" spans="1:6" s="52" customFormat="1" ht="42" customHeight="1" x14ac:dyDescent="0.15">
      <c r="A58" s="403" t="s">
        <v>517</v>
      </c>
      <c r="B58" s="54" t="s">
        <v>887</v>
      </c>
      <c r="C58" s="54" t="s">
        <v>882</v>
      </c>
      <c r="D58" s="53"/>
      <c r="E58" s="402" t="s">
        <v>878</v>
      </c>
      <c r="F58" s="168" t="s">
        <v>889</v>
      </c>
    </row>
    <row r="59" spans="1:6" s="52" customFormat="1" ht="42" customHeight="1" x14ac:dyDescent="0.15">
      <c r="A59" s="54" t="s">
        <v>517</v>
      </c>
      <c r="B59" s="54" t="s">
        <v>805</v>
      </c>
      <c r="C59" s="54" t="s">
        <v>806</v>
      </c>
      <c r="D59" s="53"/>
      <c r="E59" s="55" t="s">
        <v>878</v>
      </c>
      <c r="F59" s="54" t="s">
        <v>891</v>
      </c>
    </row>
    <row r="60" spans="1:6" s="52" customFormat="1" ht="42" x14ac:dyDescent="0.15">
      <c r="A60" s="54" t="s">
        <v>813</v>
      </c>
      <c r="B60" s="54" t="s">
        <v>855</v>
      </c>
      <c r="C60" s="54" t="s">
        <v>801</v>
      </c>
      <c r="D60" s="53"/>
      <c r="E60" s="55" t="s">
        <v>878</v>
      </c>
      <c r="F60" s="168"/>
    </row>
    <row r="61" spans="1:6" s="52" customFormat="1" ht="42" x14ac:dyDescent="0.15">
      <c r="A61" s="54" t="s">
        <v>813</v>
      </c>
      <c r="B61" s="54" t="s">
        <v>915</v>
      </c>
      <c r="C61" s="54" t="s">
        <v>801</v>
      </c>
      <c r="D61" s="53"/>
      <c r="E61" s="55" t="s">
        <v>878</v>
      </c>
      <c r="F61" s="168"/>
    </row>
    <row r="62" spans="1:6" s="52" customFormat="1" ht="28" x14ac:dyDescent="0.15">
      <c r="A62" s="54" t="s">
        <v>813</v>
      </c>
      <c r="B62" s="54" t="s">
        <v>859</v>
      </c>
      <c r="C62" s="54" t="s">
        <v>802</v>
      </c>
      <c r="D62" s="53"/>
      <c r="E62" s="55" t="s">
        <v>878</v>
      </c>
      <c r="F62" s="168"/>
    </row>
    <row r="63" spans="1:6" s="52" customFormat="1" ht="28" x14ac:dyDescent="0.15">
      <c r="A63" s="54" t="s">
        <v>813</v>
      </c>
      <c r="B63" s="54" t="s">
        <v>892</v>
      </c>
      <c r="C63" s="54" t="s">
        <v>802</v>
      </c>
      <c r="D63" s="53"/>
      <c r="E63" s="55" t="s">
        <v>878</v>
      </c>
      <c r="F63" s="168"/>
    </row>
    <row r="64" spans="1:6" s="52" customFormat="1" ht="42" customHeight="1" x14ac:dyDescent="0.15">
      <c r="A64" s="54" t="s">
        <v>813</v>
      </c>
      <c r="B64" s="54" t="s">
        <v>860</v>
      </c>
      <c r="C64" s="54" t="s">
        <v>803</v>
      </c>
      <c r="D64" s="53"/>
      <c r="E64" s="55" t="s">
        <v>878</v>
      </c>
      <c r="F64" s="168"/>
    </row>
    <row r="65" spans="1:6" s="52" customFormat="1" ht="42" customHeight="1" x14ac:dyDescent="0.15">
      <c r="A65" s="54" t="s">
        <v>813</v>
      </c>
      <c r="B65" s="54" t="s">
        <v>913</v>
      </c>
      <c r="C65" s="54" t="s">
        <v>803</v>
      </c>
      <c r="D65" s="53"/>
      <c r="E65" s="55" t="s">
        <v>878</v>
      </c>
      <c r="F65" s="168"/>
    </row>
    <row r="66" spans="1:6" s="52" customFormat="1" ht="42" customHeight="1" x14ac:dyDescent="0.15">
      <c r="A66" s="54" t="s">
        <v>813</v>
      </c>
      <c r="B66" s="168" t="s">
        <v>861</v>
      </c>
      <c r="C66" s="54" t="s">
        <v>804</v>
      </c>
      <c r="D66" s="53"/>
      <c r="E66" s="55" t="s">
        <v>878</v>
      </c>
      <c r="F66" s="168"/>
    </row>
    <row r="67" spans="1:6" s="52" customFormat="1" ht="56" x14ac:dyDescent="0.15">
      <c r="A67" s="54" t="s">
        <v>813</v>
      </c>
      <c r="B67" s="168" t="s">
        <v>893</v>
      </c>
      <c r="C67" s="54" t="s">
        <v>804</v>
      </c>
      <c r="D67" s="53"/>
      <c r="E67" s="55" t="s">
        <v>878</v>
      </c>
      <c r="F67" s="168"/>
    </row>
    <row r="68" spans="1:6" s="52" customFormat="1" ht="42" customHeight="1" x14ac:dyDescent="0.15">
      <c r="A68" s="54" t="s">
        <v>813</v>
      </c>
      <c r="B68" s="54" t="s">
        <v>853</v>
      </c>
      <c r="C68" s="54" t="s">
        <v>807</v>
      </c>
      <c r="D68" s="53"/>
      <c r="E68" s="55" t="s">
        <v>878</v>
      </c>
      <c r="F68" s="168" t="s">
        <v>897</v>
      </c>
    </row>
    <row r="69" spans="1:6" s="52" customFormat="1" ht="42" customHeight="1" x14ac:dyDescent="0.15">
      <c r="A69" s="54" t="s">
        <v>813</v>
      </c>
      <c r="B69" s="54" t="s">
        <v>894</v>
      </c>
      <c r="C69" s="54" t="s">
        <v>807</v>
      </c>
      <c r="D69" s="53"/>
      <c r="E69" s="55" t="s">
        <v>878</v>
      </c>
      <c r="F69" s="168"/>
    </row>
    <row r="70" spans="1:6" s="52" customFormat="1" ht="42" customHeight="1" x14ac:dyDescent="0.15">
      <c r="A70" s="54" t="s">
        <v>813</v>
      </c>
      <c r="B70" s="54" t="s">
        <v>895</v>
      </c>
      <c r="C70" s="54" t="s">
        <v>950</v>
      </c>
      <c r="D70" s="53"/>
      <c r="E70" s="55" t="s">
        <v>878</v>
      </c>
      <c r="F70" s="168" t="s">
        <v>896</v>
      </c>
    </row>
    <row r="71" spans="1:6" s="52" customFormat="1" ht="42" customHeight="1" x14ac:dyDescent="0.15">
      <c r="A71" s="54" t="s">
        <v>813</v>
      </c>
      <c r="B71" s="54" t="s">
        <v>898</v>
      </c>
      <c r="C71" s="54" t="s">
        <v>949</v>
      </c>
      <c r="D71" s="53"/>
      <c r="E71" s="55" t="s">
        <v>878</v>
      </c>
      <c r="F71" s="168" t="s">
        <v>919</v>
      </c>
    </row>
    <row r="72" spans="1:6" s="52" customFormat="1" ht="42" customHeight="1" x14ac:dyDescent="0.15">
      <c r="A72" s="54" t="s">
        <v>813</v>
      </c>
      <c r="B72" s="54" t="s">
        <v>926</v>
      </c>
      <c r="C72" s="54" t="s">
        <v>948</v>
      </c>
      <c r="D72" s="53"/>
      <c r="E72" s="55" t="s">
        <v>878</v>
      </c>
      <c r="F72" s="168" t="s">
        <v>899</v>
      </c>
    </row>
    <row r="73" spans="1:6" s="52" customFormat="1" ht="42" customHeight="1" x14ac:dyDescent="0.15">
      <c r="A73" s="54" t="s">
        <v>813</v>
      </c>
      <c r="B73" s="54" t="s">
        <v>927</v>
      </c>
      <c r="C73" s="54" t="s">
        <v>947</v>
      </c>
      <c r="D73" s="53"/>
      <c r="E73" s="55" t="s">
        <v>878</v>
      </c>
      <c r="F73" s="168" t="s">
        <v>900</v>
      </c>
    </row>
    <row r="74" spans="1:6" s="52" customFormat="1" ht="42" customHeight="1" x14ac:dyDescent="0.15">
      <c r="A74" s="54" t="s">
        <v>813</v>
      </c>
      <c r="B74" s="168" t="s">
        <v>935</v>
      </c>
      <c r="C74" s="54" t="s">
        <v>945</v>
      </c>
      <c r="D74" s="53"/>
      <c r="E74" s="55" t="s">
        <v>878</v>
      </c>
      <c r="F74" s="168" t="s">
        <v>934</v>
      </c>
    </row>
    <row r="75" spans="1:6" s="52" customFormat="1" ht="42" customHeight="1" x14ac:dyDescent="0.15">
      <c r="A75" s="54" t="s">
        <v>813</v>
      </c>
      <c r="B75" s="54" t="s">
        <v>856</v>
      </c>
      <c r="C75" s="54" t="s">
        <v>944</v>
      </c>
      <c r="D75" s="53"/>
      <c r="E75" s="55" t="s">
        <v>878</v>
      </c>
      <c r="F75" s="54" t="s">
        <v>946</v>
      </c>
    </row>
    <row r="76" spans="1:6" s="52" customFormat="1" ht="42" customHeight="1" x14ac:dyDescent="0.15">
      <c r="A76" s="54" t="s">
        <v>813</v>
      </c>
      <c r="B76" s="54" t="s">
        <v>943</v>
      </c>
      <c r="C76" s="54" t="s">
        <v>939</v>
      </c>
      <c r="D76" s="53"/>
      <c r="E76" s="55" t="s">
        <v>878</v>
      </c>
      <c r="F76" s="54" t="s">
        <v>933</v>
      </c>
    </row>
    <row r="77" spans="1:6" s="52" customFormat="1" ht="42" customHeight="1" x14ac:dyDescent="0.15">
      <c r="A77" s="54"/>
      <c r="B77" s="54"/>
      <c r="C77" s="54"/>
      <c r="D77" s="53"/>
      <c r="E77" s="55"/>
      <c r="F77" s="168"/>
    </row>
    <row r="78" spans="1:6" s="52" customFormat="1" ht="42" customHeight="1" x14ac:dyDescent="0.15">
      <c r="A78" s="54"/>
      <c r="B78" s="54"/>
      <c r="C78" s="54"/>
      <c r="D78" s="53"/>
      <c r="E78" s="55"/>
      <c r="F78" s="168"/>
    </row>
    <row r="79" spans="1:6" s="52" customFormat="1" ht="42" customHeight="1" x14ac:dyDescent="0.15">
      <c r="A79" s="54"/>
      <c r="B79" s="54"/>
      <c r="C79" s="54"/>
      <c r="D79" s="53"/>
      <c r="E79" s="55"/>
      <c r="F79" s="168"/>
    </row>
    <row r="80" spans="1:6" s="52" customFormat="1" ht="42" customHeight="1" x14ac:dyDescent="0.15">
      <c r="A80" s="54"/>
      <c r="B80" s="54"/>
      <c r="C80" s="54"/>
      <c r="D80" s="53"/>
      <c r="E80" s="55"/>
      <c r="F80" s="168"/>
    </row>
    <row r="81" spans="1:6" s="52" customFormat="1" ht="42" customHeight="1" x14ac:dyDescent="0.15">
      <c r="A81" s="54"/>
      <c r="B81" s="54"/>
      <c r="C81" s="54"/>
      <c r="D81" s="53"/>
      <c r="E81" s="55"/>
      <c r="F81" s="168"/>
    </row>
    <row r="82" spans="1:6" s="52" customFormat="1" ht="42" customHeight="1" x14ac:dyDescent="0.15">
      <c r="A82" s="54"/>
      <c r="B82" s="54"/>
      <c r="C82" s="54"/>
      <c r="D82" s="53"/>
      <c r="E82" s="55"/>
      <c r="F82" s="168"/>
    </row>
    <row r="83" spans="1:6" s="52" customFormat="1" ht="42" customHeight="1" x14ac:dyDescent="0.15">
      <c r="A83" s="54"/>
      <c r="B83" s="54"/>
      <c r="C83" s="54"/>
      <c r="D83" s="53"/>
      <c r="E83" s="55"/>
      <c r="F83" s="168"/>
    </row>
    <row r="84" spans="1:6" s="52" customFormat="1" ht="42" customHeight="1" x14ac:dyDescent="0.15">
      <c r="A84" s="54"/>
      <c r="B84" s="54"/>
      <c r="C84" s="54"/>
      <c r="D84" s="53"/>
      <c r="E84" s="55"/>
      <c r="F84" s="168"/>
    </row>
    <row r="85" spans="1:6" s="52" customFormat="1" ht="42" customHeight="1" x14ac:dyDescent="0.15">
      <c r="A85" s="54"/>
      <c r="B85" s="54"/>
      <c r="C85" s="54"/>
      <c r="D85" s="53"/>
      <c r="E85" s="55"/>
      <c r="F85" s="168"/>
    </row>
    <row r="86" spans="1:6" s="52" customFormat="1" ht="42" customHeight="1" x14ac:dyDescent="0.15">
      <c r="A86" s="54"/>
      <c r="B86" s="54"/>
      <c r="C86" s="54"/>
      <c r="D86" s="53"/>
      <c r="E86" s="55"/>
      <c r="F86" s="168"/>
    </row>
    <row r="87" spans="1:6" s="52" customFormat="1" ht="42" customHeight="1" x14ac:dyDescent="0.15">
      <c r="A87" s="54"/>
      <c r="B87" s="54"/>
      <c r="C87" s="54"/>
      <c r="D87" s="53"/>
      <c r="E87" s="55"/>
      <c r="F87" s="168"/>
    </row>
    <row r="88" spans="1:6" s="52" customFormat="1" ht="42" customHeight="1" x14ac:dyDescent="0.15">
      <c r="A88" s="54"/>
      <c r="B88" s="54"/>
      <c r="C88" s="54"/>
      <c r="D88" s="53"/>
      <c r="E88" s="55"/>
      <c r="F88" s="168"/>
    </row>
    <row r="89" spans="1:6" s="52" customFormat="1" ht="42" customHeight="1" x14ac:dyDescent="0.15">
      <c r="A89" s="54"/>
      <c r="B89" s="54"/>
      <c r="C89" s="54"/>
      <c r="D89" s="53"/>
      <c r="E89" s="55"/>
      <c r="F89" s="168"/>
    </row>
    <row r="90" spans="1:6" s="52" customFormat="1" ht="42" customHeight="1" x14ac:dyDescent="0.15">
      <c r="A90" s="54"/>
      <c r="B90" s="54"/>
      <c r="C90" s="54"/>
      <c r="D90" s="53"/>
      <c r="E90" s="55"/>
      <c r="F90" s="168"/>
    </row>
    <row r="91" spans="1:6" s="52" customFormat="1" ht="42" customHeight="1" x14ac:dyDescent="0.15">
      <c r="A91" s="54"/>
      <c r="B91" s="54"/>
      <c r="C91" s="54"/>
      <c r="D91" s="53"/>
      <c r="E91" s="55"/>
      <c r="F91" s="168"/>
    </row>
    <row r="92" spans="1:6" s="52" customFormat="1" ht="42" customHeight="1" x14ac:dyDescent="0.15">
      <c r="A92" s="54"/>
      <c r="B92" s="54"/>
      <c r="C92" s="54"/>
      <c r="D92" s="53"/>
      <c r="E92" s="55"/>
      <c r="F92" s="168"/>
    </row>
    <row r="93" spans="1:6" s="52" customFormat="1" ht="42" customHeight="1" x14ac:dyDescent="0.15">
      <c r="A93" s="54"/>
      <c r="B93" s="54"/>
      <c r="C93" s="54"/>
      <c r="D93" s="53"/>
      <c r="E93" s="55"/>
      <c r="F93" s="168"/>
    </row>
    <row r="94" spans="1:6" s="52" customFormat="1" ht="42" customHeight="1" x14ac:dyDescent="0.15">
      <c r="A94" s="54"/>
      <c r="B94" s="168"/>
      <c r="C94" s="54"/>
      <c r="D94" s="53"/>
      <c r="E94" s="55"/>
      <c r="F94" s="168"/>
    </row>
    <row r="95" spans="1:6" s="52" customFormat="1" ht="42" customHeight="1" x14ac:dyDescent="0.15">
      <c r="A95" s="54"/>
      <c r="B95" s="54"/>
      <c r="C95" s="54"/>
      <c r="D95" s="53"/>
      <c r="E95" s="55"/>
      <c r="F95" s="168"/>
    </row>
    <row r="96" spans="1:6" s="52" customFormat="1" ht="42" customHeight="1" x14ac:dyDescent="0.15">
      <c r="A96" s="54"/>
      <c r="B96" s="54"/>
      <c r="C96" s="54"/>
      <c r="D96" s="53"/>
      <c r="E96" s="55"/>
      <c r="F96" s="168"/>
    </row>
    <row r="97" spans="1:6" s="52" customFormat="1" ht="42" customHeight="1" x14ac:dyDescent="0.15">
      <c r="A97" s="54"/>
      <c r="B97" s="168"/>
      <c r="C97" s="54"/>
      <c r="D97" s="53"/>
      <c r="E97" s="55"/>
      <c r="F97" s="168"/>
    </row>
    <row r="98" spans="1:6" s="52" customFormat="1" ht="42" customHeight="1" x14ac:dyDescent="0.15">
      <c r="A98" s="54"/>
      <c r="B98" s="54"/>
      <c r="C98" s="54"/>
      <c r="D98" s="53"/>
      <c r="E98" s="55"/>
      <c r="F98" s="168"/>
    </row>
    <row r="99" spans="1:6" s="52" customFormat="1" ht="42" customHeight="1" x14ac:dyDescent="0.15">
      <c r="A99" s="54"/>
      <c r="B99" s="54"/>
      <c r="C99" s="54"/>
      <c r="D99" s="53"/>
      <c r="E99" s="55"/>
      <c r="F99" s="168"/>
    </row>
    <row r="100" spans="1:6" s="52" customFormat="1" ht="42" customHeight="1" x14ac:dyDescent="0.15">
      <c r="A100" s="54"/>
      <c r="B100" s="54"/>
      <c r="C100" s="54"/>
      <c r="D100" s="53"/>
      <c r="E100" s="55"/>
      <c r="F100" s="168"/>
    </row>
    <row r="101" spans="1:6" s="52" customFormat="1" ht="42" customHeight="1" x14ac:dyDescent="0.15">
      <c r="A101" s="54"/>
      <c r="B101" s="54"/>
      <c r="C101" s="54"/>
      <c r="D101" s="53"/>
      <c r="E101" s="55"/>
      <c r="F101" s="168"/>
    </row>
    <row r="102" spans="1:6" s="52" customFormat="1" ht="42" customHeight="1" x14ac:dyDescent="0.15">
      <c r="A102" s="54"/>
      <c r="B102" s="54"/>
      <c r="C102" s="54"/>
      <c r="D102" s="53"/>
      <c r="E102" s="55"/>
      <c r="F102" s="168"/>
    </row>
    <row r="103" spans="1:6" s="52" customFormat="1" ht="42" customHeight="1" x14ac:dyDescent="0.15">
      <c r="A103" s="54"/>
      <c r="B103" s="54"/>
      <c r="C103" s="54"/>
      <c r="D103" s="53"/>
      <c r="E103" s="55"/>
      <c r="F103" s="168"/>
    </row>
    <row r="104" spans="1:6" s="52" customFormat="1" ht="42" customHeight="1" x14ac:dyDescent="0.15">
      <c r="A104" s="54"/>
      <c r="B104" s="54"/>
      <c r="C104" s="54"/>
      <c r="D104" s="53"/>
      <c r="E104" s="55"/>
      <c r="F104" s="168"/>
    </row>
    <row r="105" spans="1:6" s="52" customFormat="1" ht="42" customHeight="1" x14ac:dyDescent="0.15">
      <c r="A105" s="54"/>
      <c r="B105" s="54"/>
      <c r="C105" s="54"/>
      <c r="D105" s="53"/>
      <c r="E105" s="55"/>
      <c r="F105" s="168"/>
    </row>
    <row r="106" spans="1:6" s="52" customFormat="1" ht="42" customHeight="1" x14ac:dyDescent="0.15">
      <c r="A106" s="54"/>
      <c r="B106" s="54"/>
      <c r="C106" s="54"/>
      <c r="D106" s="53"/>
      <c r="E106" s="55"/>
      <c r="F106" s="168"/>
    </row>
    <row r="107" spans="1:6" s="52" customFormat="1" ht="42" customHeight="1" x14ac:dyDescent="0.15">
      <c r="A107" s="54"/>
      <c r="B107" s="54"/>
      <c r="C107" s="54"/>
      <c r="D107" s="53"/>
      <c r="E107" s="55"/>
      <c r="F107" s="168"/>
    </row>
    <row r="108" spans="1:6" s="52" customFormat="1" ht="42" customHeight="1" x14ac:dyDescent="0.15">
      <c r="A108" s="54"/>
      <c r="B108" s="54"/>
      <c r="C108" s="54"/>
      <c r="D108" s="53"/>
      <c r="E108" s="55"/>
      <c r="F108" s="168"/>
    </row>
    <row r="109" spans="1:6" s="52" customFormat="1" ht="42" customHeight="1" x14ac:dyDescent="0.15">
      <c r="A109" s="54"/>
      <c r="B109" s="54"/>
      <c r="C109" s="54"/>
      <c r="D109" s="53"/>
      <c r="E109" s="55"/>
      <c r="F109" s="168"/>
    </row>
    <row r="110" spans="1:6" s="52" customFormat="1" ht="42" customHeight="1" x14ac:dyDescent="0.15">
      <c r="A110" s="54"/>
      <c r="B110" s="54"/>
      <c r="C110" s="54"/>
      <c r="D110" s="53"/>
      <c r="E110" s="55"/>
      <c r="F110" s="168"/>
    </row>
    <row r="111" spans="1:6" s="52" customFormat="1" ht="42" customHeight="1" x14ac:dyDescent="0.15">
      <c r="A111" s="54"/>
      <c r="B111" s="54"/>
      <c r="C111" s="54"/>
      <c r="D111" s="53"/>
      <c r="E111" s="55"/>
      <c r="F111" s="168"/>
    </row>
    <row r="112" spans="1:6" s="52" customFormat="1" ht="42" customHeight="1" x14ac:dyDescent="0.15">
      <c r="A112" s="54"/>
      <c r="B112" s="54"/>
      <c r="C112" s="54"/>
      <c r="D112" s="53"/>
      <c r="E112" s="55"/>
      <c r="F112" s="168"/>
    </row>
    <row r="113" spans="1:6" s="52" customFormat="1" ht="42" customHeight="1" x14ac:dyDescent="0.15">
      <c r="A113" s="54"/>
      <c r="B113" s="54"/>
      <c r="C113" s="54"/>
      <c r="D113" s="53"/>
      <c r="E113" s="55"/>
      <c r="F113" s="168"/>
    </row>
    <row r="114" spans="1:6" s="52" customFormat="1" ht="42" customHeight="1" x14ac:dyDescent="0.15">
      <c r="A114" s="54"/>
      <c r="B114" s="54"/>
      <c r="C114" s="54"/>
      <c r="D114" s="53"/>
      <c r="E114" s="55"/>
      <c r="F114" s="168"/>
    </row>
    <row r="115" spans="1:6" s="52" customFormat="1" ht="42" customHeight="1" x14ac:dyDescent="0.15">
      <c r="A115" s="54"/>
      <c r="B115" s="54"/>
      <c r="C115" s="54"/>
      <c r="D115" s="53"/>
      <c r="E115" s="55"/>
      <c r="F115" s="168"/>
    </row>
    <row r="116" spans="1:6" s="52" customFormat="1" ht="42" customHeight="1" x14ac:dyDescent="0.15">
      <c r="A116" s="54"/>
      <c r="B116" s="168"/>
      <c r="C116" s="54"/>
      <c r="D116" s="53"/>
      <c r="E116" s="55"/>
      <c r="F116" s="168"/>
    </row>
    <row r="117" spans="1:6" s="52" customFormat="1" ht="42" customHeight="1" x14ac:dyDescent="0.15">
      <c r="A117" s="54"/>
      <c r="B117" s="54"/>
      <c r="C117" s="54"/>
      <c r="D117" s="53"/>
      <c r="E117" s="55"/>
      <c r="F117" s="168"/>
    </row>
    <row r="118" spans="1:6" s="52" customFormat="1" ht="42" customHeight="1" x14ac:dyDescent="0.15">
      <c r="A118" s="54"/>
      <c r="B118" s="54"/>
      <c r="C118" s="54"/>
      <c r="D118" s="53"/>
      <c r="E118" s="55"/>
      <c r="F118" s="168"/>
    </row>
    <row r="119" spans="1:6" s="52" customFormat="1" ht="42" customHeight="1" x14ac:dyDescent="0.15">
      <c r="A119" s="54"/>
      <c r="B119" s="168"/>
      <c r="C119" s="54"/>
      <c r="D119" s="53"/>
      <c r="E119" s="55"/>
      <c r="F119" s="168"/>
    </row>
    <row r="120" spans="1:6" s="52" customFormat="1" ht="42" customHeight="1" x14ac:dyDescent="0.15">
      <c r="A120" s="54"/>
      <c r="B120" s="54"/>
      <c r="C120" s="54"/>
      <c r="D120" s="53"/>
      <c r="E120" s="55"/>
      <c r="F120" s="168"/>
    </row>
    <row r="121" spans="1:6" s="52" customFormat="1" ht="42" customHeight="1" x14ac:dyDescent="0.15">
      <c r="A121" s="54"/>
      <c r="B121" s="54"/>
      <c r="C121" s="54"/>
      <c r="D121" s="53"/>
      <c r="E121" s="55"/>
      <c r="F121" s="168"/>
    </row>
    <row r="122" spans="1:6" s="52" customFormat="1" ht="42" customHeight="1" x14ac:dyDescent="0.15">
      <c r="A122" s="54"/>
      <c r="B122" s="54"/>
      <c r="C122" s="54"/>
      <c r="D122" s="53"/>
      <c r="E122" s="55"/>
      <c r="F122" s="168"/>
    </row>
    <row r="123" spans="1:6" s="52" customFormat="1" ht="42" customHeight="1" x14ac:dyDescent="0.15">
      <c r="A123" s="54"/>
      <c r="B123" s="54"/>
      <c r="C123" s="54"/>
      <c r="D123" s="53"/>
      <c r="E123" s="55"/>
      <c r="F123" s="168"/>
    </row>
    <row r="124" spans="1:6" s="52" customFormat="1" ht="42" customHeight="1" x14ac:dyDescent="0.15">
      <c r="A124" s="54"/>
      <c r="B124" s="54"/>
      <c r="C124" s="54"/>
      <c r="D124" s="53"/>
      <c r="E124" s="55"/>
      <c r="F124" s="168"/>
    </row>
    <row r="125" spans="1:6" s="52" customFormat="1" ht="42" customHeight="1" x14ac:dyDescent="0.15">
      <c r="A125" s="54"/>
      <c r="B125" s="54"/>
      <c r="C125" s="54"/>
      <c r="D125" s="53"/>
      <c r="E125" s="55"/>
      <c r="F125" s="168"/>
    </row>
    <row r="126" spans="1:6" s="52" customFormat="1" ht="42" customHeight="1" x14ac:dyDescent="0.15">
      <c r="A126" s="54"/>
      <c r="B126" s="54"/>
      <c r="C126" s="54"/>
      <c r="D126" s="53"/>
      <c r="E126" s="55"/>
      <c r="F126" s="168"/>
    </row>
    <row r="127" spans="1:6" s="52" customFormat="1" ht="42" customHeight="1" x14ac:dyDescent="0.15">
      <c r="A127" s="54"/>
      <c r="B127" s="54"/>
      <c r="C127" s="54"/>
      <c r="D127" s="53"/>
      <c r="E127" s="55"/>
      <c r="F127" s="168"/>
    </row>
    <row r="128" spans="1:6" s="52" customFormat="1" ht="42" customHeight="1" x14ac:dyDescent="0.15">
      <c r="A128" s="54"/>
      <c r="B128" s="54"/>
      <c r="C128" s="54"/>
      <c r="D128" s="53"/>
      <c r="E128" s="55"/>
      <c r="F128" s="168"/>
    </row>
    <row r="129" spans="1:6" s="52" customFormat="1" ht="42" customHeight="1" x14ac:dyDescent="0.15">
      <c r="A129" s="54"/>
      <c r="B129" s="54"/>
      <c r="C129" s="54"/>
      <c r="D129" s="53"/>
      <c r="E129" s="55"/>
      <c r="F129" s="168"/>
    </row>
    <row r="130" spans="1:6" s="52" customFormat="1" ht="42" customHeight="1" x14ac:dyDescent="0.15">
      <c r="A130" s="54"/>
      <c r="B130" s="54"/>
      <c r="C130" s="54"/>
      <c r="D130" s="53"/>
      <c r="E130" s="55"/>
      <c r="F130" s="168"/>
    </row>
    <row r="131" spans="1:6" s="52" customFormat="1" ht="42" customHeight="1" x14ac:dyDescent="0.15">
      <c r="A131" s="54"/>
      <c r="B131" s="54"/>
      <c r="C131" s="54"/>
      <c r="D131" s="53"/>
      <c r="E131" s="55"/>
      <c r="F131" s="168"/>
    </row>
    <row r="132" spans="1:6" s="52" customFormat="1" ht="42" customHeight="1" x14ac:dyDescent="0.15">
      <c r="A132" s="54"/>
      <c r="B132" s="54"/>
      <c r="C132" s="54"/>
      <c r="D132" s="53"/>
      <c r="E132" s="55"/>
      <c r="F132" s="168"/>
    </row>
    <row r="133" spans="1:6" s="52" customFormat="1" ht="42" customHeight="1" x14ac:dyDescent="0.15">
      <c r="A133" s="54"/>
      <c r="B133" s="54"/>
      <c r="C133" s="54"/>
      <c r="D133" s="53"/>
      <c r="E133" s="55"/>
      <c r="F133" s="168"/>
    </row>
    <row r="134" spans="1:6" s="52" customFormat="1" ht="42" customHeight="1" x14ac:dyDescent="0.15">
      <c r="A134" s="54"/>
      <c r="B134" s="54"/>
      <c r="C134" s="54"/>
      <c r="D134" s="53"/>
      <c r="E134" s="55"/>
      <c r="F134" s="168"/>
    </row>
    <row r="135" spans="1:6" s="52" customFormat="1" ht="42" customHeight="1" x14ac:dyDescent="0.15">
      <c r="A135" s="54"/>
      <c r="B135" s="54"/>
      <c r="C135" s="54"/>
      <c r="D135" s="53"/>
      <c r="E135" s="55"/>
      <c r="F135" s="168"/>
    </row>
    <row r="136" spans="1:6" s="52" customFormat="1" ht="42" customHeight="1" x14ac:dyDescent="0.15">
      <c r="A136" s="54"/>
      <c r="B136" s="54"/>
      <c r="C136" s="54"/>
      <c r="D136" s="53"/>
      <c r="E136" s="55"/>
      <c r="F136" s="168"/>
    </row>
    <row r="137" spans="1:6" s="52" customFormat="1" ht="42" customHeight="1" x14ac:dyDescent="0.15">
      <c r="A137" s="54"/>
      <c r="B137" s="54"/>
      <c r="C137" s="54"/>
      <c r="D137" s="53"/>
      <c r="E137" s="55"/>
      <c r="F137" s="168"/>
    </row>
    <row r="138" spans="1:6" s="52" customFormat="1" ht="42" customHeight="1" x14ac:dyDescent="0.15">
      <c r="A138" s="54"/>
      <c r="B138" s="54"/>
      <c r="C138" s="54"/>
      <c r="D138" s="53"/>
      <c r="E138" s="55"/>
      <c r="F138" s="168"/>
    </row>
    <row r="139" spans="1:6" s="52" customFormat="1" ht="42" customHeight="1" x14ac:dyDescent="0.15">
      <c r="A139" s="54"/>
      <c r="B139" s="54"/>
      <c r="C139" s="54"/>
      <c r="D139" s="53"/>
      <c r="E139" s="55"/>
      <c r="F139" s="168"/>
    </row>
    <row r="140" spans="1:6" s="52" customFormat="1" ht="42" customHeight="1" x14ac:dyDescent="0.15">
      <c r="A140" s="54"/>
      <c r="B140" s="54"/>
      <c r="C140" s="54"/>
      <c r="D140" s="53"/>
      <c r="E140" s="55"/>
      <c r="F140" s="168"/>
    </row>
    <row r="141" spans="1:6" s="52" customFormat="1" ht="42" customHeight="1" x14ac:dyDescent="0.15">
      <c r="A141" s="54"/>
      <c r="B141" s="54"/>
      <c r="C141" s="54"/>
      <c r="D141" s="53"/>
      <c r="E141" s="55"/>
      <c r="F141" s="168"/>
    </row>
    <row r="142" spans="1:6" x14ac:dyDescent="0.15">
      <c r="A142" s="54"/>
      <c r="B142" s="54"/>
      <c r="C142" s="54"/>
      <c r="D142" s="53"/>
      <c r="E142" s="55"/>
      <c r="F142" s="168"/>
    </row>
    <row r="143" spans="1:6" x14ac:dyDescent="0.15">
      <c r="A143" s="54"/>
      <c r="B143" s="54"/>
      <c r="C143" s="54"/>
      <c r="D143" s="53"/>
      <c r="E143" s="55"/>
      <c r="F143" s="168"/>
    </row>
  </sheetData>
  <mergeCells count="2">
    <mergeCell ref="A43:B43"/>
    <mergeCell ref="A44:E44"/>
  </mergeCells>
  <phoneticPr fontId="0" type="noConversion"/>
  <dataValidations count="2">
    <dataValidation type="list" allowBlank="1" showInputMessage="1" showErrorMessage="1" sqref="E56:E143" xr:uid="{00000000-0002-0000-0800-000000000000}">
      <formula1>$E$30:$E$34</formula1>
    </dataValidation>
    <dataValidation type="list" allowBlank="1" showInputMessage="1" showErrorMessage="1" sqref="A56:A143" xr:uid="{00000000-0002-0000-0800-000001000000}">
      <formula1>$A$46:$A$54</formula1>
    </dataValidation>
  </dataValidations>
  <pageMargins left="0.75" right="0.75" top="1" bottom="1" header="0.5" footer="0.5"/>
  <pageSetup scale="54"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10</vt:i4>
      </vt:variant>
    </vt:vector>
  </HeadingPairs>
  <TitlesOfParts>
    <vt:vector size="32" baseType="lpstr">
      <vt:lpstr>Description</vt:lpstr>
      <vt:lpstr>Process</vt:lpstr>
      <vt:lpstr>Customer Needs</vt:lpstr>
      <vt:lpstr>Spec Notes</vt:lpstr>
      <vt:lpstr>Support Info</vt:lpstr>
      <vt:lpstr>Assessment</vt:lpstr>
      <vt:lpstr>Historical Data</vt:lpstr>
      <vt:lpstr>Review</vt:lpstr>
      <vt:lpstr>Acceptance</vt:lpstr>
      <vt:lpstr>Map</vt:lpstr>
      <vt:lpstr>Architecture</vt:lpstr>
      <vt:lpstr>Estimation</vt:lpstr>
      <vt:lpstr>Plan</vt:lpstr>
      <vt:lpstr>Iterations</vt:lpstr>
      <vt:lpstr>PlanSummary</vt:lpstr>
      <vt:lpstr>Change Log</vt:lpstr>
      <vt:lpstr>Time Log</vt:lpstr>
      <vt:lpstr>Lessons</vt:lpstr>
      <vt:lpstr>Coding Standard</vt:lpstr>
      <vt:lpstr>Counting Standard</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Jordan Sosnowski</cp:lastModifiedBy>
  <cp:lastPrinted>2017-01-30T14:16:03Z</cp:lastPrinted>
  <dcterms:created xsi:type="dcterms:W3CDTF">2001-05-29T14:24:49Z</dcterms:created>
  <dcterms:modified xsi:type="dcterms:W3CDTF">2018-10-24T20:31:10Z</dcterms:modified>
</cp:coreProperties>
</file>