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saveExternalLinkValues="0" codeName="ThisWorkbook"/>
  <mc:AlternateContent xmlns:mc="http://schemas.openxmlformats.org/markup-compatibility/2006">
    <mc:Choice Requires="x15">
      <x15ac:absPath xmlns:x15ac="http://schemas.microsoft.com/office/spreadsheetml/2010/11/ac" url="/Users/snow/Documents/GitHub/rubix/RCube/xls/"/>
    </mc:Choice>
  </mc:AlternateContent>
  <xr:revisionPtr revIDLastSave="0" documentId="13_ncr:1_{96717212-408B-A84A-97DD-41667197770C}" xr6:coauthVersionLast="40" xr6:coauthVersionMax="40" xr10:uidLastSave="{00000000-0000-0000-0000-000000000000}"/>
  <bookViews>
    <workbookView xWindow="0" yWindow="460" windowWidth="33600" windowHeight="19000" tabRatio="892" activeTab="5" xr2:uid="{00000000-000D-0000-FFFF-FFFF00000000}"/>
  </bookViews>
  <sheets>
    <sheet name="Description" sheetId="4" r:id="rId1"/>
    <sheet name="Process" sheetId="5" r:id="rId2"/>
    <sheet name="Customer Needs" sheetId="39" r:id="rId3"/>
    <sheet name="Spec Notes" sheetId="30" state="hidden" r:id="rId4"/>
    <sheet name="Support Info" sheetId="40" r:id="rId5"/>
    <sheet name="Assessment" sheetId="1" r:id="rId6"/>
    <sheet name="Acceptance" sheetId="16" r:id="rId7"/>
    <sheet name="Architecture" sheetId="22" r:id="rId8"/>
    <sheet name="Historical Data" sheetId="19" r:id="rId9"/>
    <sheet name="Review" sheetId="21" r:id="rId10"/>
    <sheet name="Map" sheetId="29" state="hidden" r:id="rId11"/>
    <sheet name="Estimation" sheetId="45" r:id="rId12"/>
    <sheet name="ArcEstimation" sheetId="24" state="hidden" r:id="rId13"/>
    <sheet name="Plan" sheetId="27" state="hidden" r:id="rId14"/>
    <sheet name="Iterations" sheetId="23" state="hidden" r:id="rId15"/>
    <sheet name="PlanSummary" sheetId="13" state="hidden" r:id="rId16"/>
    <sheet name="Change Log" sheetId="15" r:id="rId17"/>
    <sheet name="Time Log" sheetId="14" r:id="rId18"/>
    <sheet name="Lessons" sheetId="17" r:id="rId19"/>
    <sheet name="Summary" sheetId="44" r:id="rId20"/>
    <sheet name="Coding Standard" sheetId="41" r:id="rId21"/>
    <sheet name="Counting Standard" sheetId="43" r:id="rId22"/>
    <sheet name="Source" sheetId="18" state="hidden" r:id="rId23"/>
    <sheet name="Constants" sheetId="31" state="hidden" r:id="rId24"/>
  </sheets>
  <definedNames>
    <definedName name="CodeChecklist" localSheetId="7">#REF!</definedName>
    <definedName name="CodeChecklist" localSheetId="21">#REF!</definedName>
    <definedName name="CodeChecklist" localSheetId="2">#REF!</definedName>
    <definedName name="CodeChecklist" localSheetId="11">#REF!</definedName>
    <definedName name="CodeChecklist" localSheetId="10">#REF!</definedName>
    <definedName name="CodeChecklist" localSheetId="13">#REF!</definedName>
    <definedName name="CodeChecklist" localSheetId="9">#REF!</definedName>
    <definedName name="CodeChecklist" localSheetId="19">#REF!</definedName>
    <definedName name="CodeChecklist">#REF!</definedName>
    <definedName name="ConceptualDesign" localSheetId="7">#REF!</definedName>
    <definedName name="ConceptualDesign" localSheetId="21">#REF!</definedName>
    <definedName name="ConceptualDesign" localSheetId="2">#REF!</definedName>
    <definedName name="ConceptualDesign" localSheetId="11">#REF!</definedName>
    <definedName name="ConceptualDesign" localSheetId="10">#REF!</definedName>
    <definedName name="ConceptualDesign" localSheetId="13">#REF!</definedName>
    <definedName name="ConceptualDesign" localSheetId="9">#REF!</definedName>
    <definedName name="ConceptualDesign" localSheetId="19">#REF!</definedName>
    <definedName name="ConceptualDesign">#REF!</definedName>
    <definedName name="ConceptualDesign1" localSheetId="7">#REF!</definedName>
    <definedName name="ConceptualDesign1" localSheetId="21">#REF!</definedName>
    <definedName name="ConceptualDesign1" localSheetId="2">#REF!</definedName>
    <definedName name="ConceptualDesign1" localSheetId="11">#REF!</definedName>
    <definedName name="ConceptualDesign1" localSheetId="10">#REF!</definedName>
    <definedName name="ConceptualDesign1" localSheetId="13">#REF!</definedName>
    <definedName name="ConceptualDesign1" localSheetId="9">#REF!</definedName>
    <definedName name="ConceptualDesign1" localSheetId="19">#REF!</definedName>
    <definedName name="ConceptualDesign1">#REF!</definedName>
    <definedName name="DefectLog1A" localSheetId="11">#REF!</definedName>
    <definedName name="DefectLog1A" localSheetId="9">#REF!</definedName>
    <definedName name="DefectLog1A" localSheetId="19">#REF!</definedName>
    <definedName name="DefectLog1A">#REF!</definedName>
    <definedName name="DefectLog2A" localSheetId="11">#REF!</definedName>
    <definedName name="DefectLog2A" localSheetId="9">#REF!</definedName>
    <definedName name="DefectLog2A" localSheetId="19">#REF!</definedName>
    <definedName name="DefectLog2A">#REF!</definedName>
    <definedName name="DefectLog4A" localSheetId="6">Acceptance!#REF!</definedName>
    <definedName name="DefectLog4A" localSheetId="7">Architecture!#REF!</definedName>
    <definedName name="DefectLog4A" localSheetId="16">'Change Log'!$A$45</definedName>
    <definedName name="DefectLog4A" localSheetId="21">Assessment!#REF!</definedName>
    <definedName name="DefectLog4A" localSheetId="2">Assessment!#REF!</definedName>
    <definedName name="DefectLog4A" localSheetId="11">Assessment!#REF!</definedName>
    <definedName name="DefectLog4A" localSheetId="8">'Historical Data'!#REF!</definedName>
    <definedName name="DefectLog4A" localSheetId="18">Lessons!#REF!</definedName>
    <definedName name="DefectLog4A" localSheetId="10">Map!#REF!</definedName>
    <definedName name="DefectLog4A" localSheetId="13">Plan!#REF!</definedName>
    <definedName name="DefectLog4A" localSheetId="15">PlanSummary!#REF!</definedName>
    <definedName name="DefectLog4A" localSheetId="9">Review!#REF!</definedName>
    <definedName name="DefectLog4A" localSheetId="22">Source!#REF!</definedName>
    <definedName name="DefectLog4A" localSheetId="19">Summary!#REF!</definedName>
    <definedName name="DefectLog4A" localSheetId="17">'Time Log'!#REF!</definedName>
    <definedName name="DefectLog4A">Assessment!#REF!</definedName>
    <definedName name="DefectLog4AA" localSheetId="21">#REF!</definedName>
    <definedName name="DefectLog4AA" localSheetId="2">#REF!</definedName>
    <definedName name="DefectLog4AA" localSheetId="11">#REF!</definedName>
    <definedName name="DefectLog4AA" localSheetId="10">#REF!</definedName>
    <definedName name="DefectLog4AA" localSheetId="13">#REF!</definedName>
    <definedName name="DefectLog4AA" localSheetId="19">#REF!</definedName>
    <definedName name="DefectLog4AA">#REF!</definedName>
    <definedName name="DefectLog4AX" localSheetId="7">#REF!</definedName>
    <definedName name="DefectLog4AX" localSheetId="21">#REF!</definedName>
    <definedName name="DefectLog4AX" localSheetId="2">#REF!</definedName>
    <definedName name="DefectLog4AX" localSheetId="11">#REF!</definedName>
    <definedName name="DefectLog4AX" localSheetId="10">#REF!</definedName>
    <definedName name="DefectLog4AX" localSheetId="13">#REF!</definedName>
    <definedName name="DefectLog4AX" localSheetId="19">#REF!</definedName>
    <definedName name="DefectLog4AX">#REF!</definedName>
    <definedName name="Estimate_and_record_planned_effort_and" localSheetId="21">Process!#REF!</definedName>
    <definedName name="Estimate_and_record_planned_effort_and" localSheetId="11">Process!#REF!</definedName>
    <definedName name="Estimate_and_record_planned_effort_and" localSheetId="19">Process!#REF!</definedName>
    <definedName name="Estimate_and_record_planned_effort_and">Process!#REF!</definedName>
    <definedName name="FunctionalSpecification" localSheetId="7">#REF!</definedName>
    <definedName name="FunctionalSpecification" localSheetId="21">#REF!</definedName>
    <definedName name="FunctionalSpecification" localSheetId="2">#REF!</definedName>
    <definedName name="FunctionalSpecification" localSheetId="11">#REF!</definedName>
    <definedName name="FunctionalSpecification" localSheetId="10">#REF!</definedName>
    <definedName name="FunctionalSpecification" localSheetId="13">#REF!</definedName>
    <definedName name="FunctionalSpecification" localSheetId="9">#REF!</definedName>
    <definedName name="FunctionalSpecification" localSheetId="19">#REF!</definedName>
    <definedName name="FunctionalSpecification">#REF!</definedName>
    <definedName name="FunctionalSpecification6A" localSheetId="6">Acceptance!#REF!</definedName>
    <definedName name="FunctionalSpecification6A" localSheetId="7">Architecture!#REF!</definedName>
    <definedName name="FunctionalSpecification6A" localSheetId="16">'Change Log'!#REF!</definedName>
    <definedName name="FunctionalSpecification6A" localSheetId="21">Assessment!#REF!</definedName>
    <definedName name="FunctionalSpecification6A" localSheetId="2">Assessment!#REF!</definedName>
    <definedName name="FunctionalSpecification6A" localSheetId="11">Assessment!#REF!</definedName>
    <definedName name="FunctionalSpecification6A" localSheetId="8">'Historical Data'!#REF!</definedName>
    <definedName name="FunctionalSpecification6A" localSheetId="18">Lessons!#REF!</definedName>
    <definedName name="FunctionalSpecification6A" localSheetId="10">Map!#REF!</definedName>
    <definedName name="FunctionalSpecification6A" localSheetId="13">Plan!#REF!</definedName>
    <definedName name="FunctionalSpecification6A" localSheetId="15">PlanSummary!#REF!</definedName>
    <definedName name="FunctionalSpecification6A" localSheetId="9">Review!#REF!</definedName>
    <definedName name="FunctionalSpecification6A" localSheetId="22">Source!#REF!</definedName>
    <definedName name="FunctionalSpecification6A" localSheetId="19">Summary!#REF!</definedName>
    <definedName name="FunctionalSpecification6A" localSheetId="17">'Time Log'!#REF!</definedName>
    <definedName name="FunctionalSpecification6A">Assessment!#REF!</definedName>
    <definedName name="go_to" localSheetId="11">#REF!</definedName>
    <definedName name="go_to" localSheetId="9">#REF!</definedName>
    <definedName name="go_to" localSheetId="19">#REF!</definedName>
    <definedName name="go_to">#REF!</definedName>
    <definedName name="HistoricalData4A" localSheetId="6">Acceptance!#REF!</definedName>
    <definedName name="HistoricalData4A" localSheetId="7">Architecture!#REF!</definedName>
    <definedName name="HistoricalData4A" localSheetId="16">'Change Log'!#REF!</definedName>
    <definedName name="HistoricalData4A" localSheetId="21">Assessment!#REF!</definedName>
    <definedName name="HistoricalData4A" localSheetId="2">Assessment!#REF!</definedName>
    <definedName name="HistoricalData4A" localSheetId="11">Assessment!#REF!</definedName>
    <definedName name="HistoricalData4A" localSheetId="8">'Historical Data'!#REF!</definedName>
    <definedName name="HistoricalData4A" localSheetId="18">Lessons!#REF!</definedName>
    <definedName name="HistoricalData4A" localSheetId="10">Map!#REF!</definedName>
    <definedName name="HistoricalData4A" localSheetId="13">Plan!#REF!</definedName>
    <definedName name="HistoricalData4A" localSheetId="15">PlanSummary!#REF!</definedName>
    <definedName name="HistoricalData4A" localSheetId="9">Review!#REF!</definedName>
    <definedName name="HistoricalData4A" localSheetId="22">Source!#REF!</definedName>
    <definedName name="HistoricalData4A" localSheetId="19">Summary!#REF!</definedName>
    <definedName name="HistoricalData4A" localSheetId="17">'Time Log'!#REF!</definedName>
    <definedName name="HistoricalData4A">Assessment!#REF!</definedName>
    <definedName name="InstructorAssessment1A" localSheetId="11">#REF!</definedName>
    <definedName name="InstructorAssessment1A" localSheetId="9">#REF!</definedName>
    <definedName name="InstructorAssessment1A" localSheetId="19">#REF!</definedName>
    <definedName name="InstructorAssessment1A">#REF!</definedName>
    <definedName name="InstructorAssessment2A" localSheetId="11">#REF!</definedName>
    <definedName name="InstructorAssessment2A" localSheetId="9">#REF!</definedName>
    <definedName name="InstructorAssessment2A" localSheetId="19">#REF!</definedName>
    <definedName name="InstructorAssessment2A">#REF!</definedName>
    <definedName name="InstructorAssessment4A" localSheetId="6">Acceptance!#REF!</definedName>
    <definedName name="InstructorAssessment4A" localSheetId="7">Architecture!#REF!</definedName>
    <definedName name="InstructorAssessment4A" localSheetId="16">'Change Log'!#REF!</definedName>
    <definedName name="InstructorAssessment4A" localSheetId="8">'Historical Data'!#REF!</definedName>
    <definedName name="InstructorAssessment4A" localSheetId="18">Lessons!#REF!</definedName>
    <definedName name="InstructorAssessment4A" localSheetId="10">Map!#REF!</definedName>
    <definedName name="InstructorAssessment4A" localSheetId="13">Plan!#REF!</definedName>
    <definedName name="InstructorAssessment4A" localSheetId="15">PlanSummary!#REF!</definedName>
    <definedName name="InstructorAssessment4A" localSheetId="9">Review!#REF!</definedName>
    <definedName name="InstructorAssessment4A" localSheetId="22">Source!#REF!</definedName>
    <definedName name="InstructorAssessment4A" localSheetId="19">Summary!#REF!</definedName>
    <definedName name="InstructorAssessment4A" localSheetId="17">'Time Log'!#REF!</definedName>
    <definedName name="InstructorAssessment4A">Assessment!$A$53</definedName>
    <definedName name="l" localSheetId="21">#REF!</definedName>
    <definedName name="l" localSheetId="2">#REF!</definedName>
    <definedName name="l" localSheetId="11">#REF!</definedName>
    <definedName name="l" localSheetId="10">#REF!</definedName>
    <definedName name="l" localSheetId="13">#REF!</definedName>
    <definedName name="l" localSheetId="19">#REF!</definedName>
    <definedName name="l">#REF!</definedName>
    <definedName name="LessonLearned4A" localSheetId="6">Acceptance!#REF!</definedName>
    <definedName name="LessonLearned4A" localSheetId="7">Architecture!#REF!</definedName>
    <definedName name="LessonLearned4A" localSheetId="16">'Change Log'!#REF!</definedName>
    <definedName name="LessonLearned4A" localSheetId="21">Assessment!#REF!</definedName>
    <definedName name="LessonLearned4A" localSheetId="2">Assessment!#REF!</definedName>
    <definedName name="LessonLearned4A" localSheetId="11">Assessment!#REF!</definedName>
    <definedName name="LessonLearned4A" localSheetId="8">'Historical Data'!#REF!</definedName>
    <definedName name="LessonLearned4A" localSheetId="18">Lessons!$A$1</definedName>
    <definedName name="LessonLearned4A" localSheetId="10">Map!#REF!</definedName>
    <definedName name="LessonLearned4A" localSheetId="13">Plan!#REF!</definedName>
    <definedName name="LessonLearned4A" localSheetId="15">PlanSummary!#REF!</definedName>
    <definedName name="LessonLearned4A" localSheetId="9">Review!#REF!</definedName>
    <definedName name="LessonLearned4A" localSheetId="22">Source!#REF!</definedName>
    <definedName name="LessonLearned4A" localSheetId="19">Summary!#REF!</definedName>
    <definedName name="LessonLearned4A" localSheetId="17">'Time Log'!#REF!</definedName>
    <definedName name="LessonLearned4A">Assessment!#REF!</definedName>
    <definedName name="Lessons1A" localSheetId="11">#REF!</definedName>
    <definedName name="Lessons1A" localSheetId="9">#REF!</definedName>
    <definedName name="Lessons1A" localSheetId="19">#REF!</definedName>
    <definedName name="Lessons1A">#REF!</definedName>
    <definedName name="LessonsLearned2A" localSheetId="11">#REF!</definedName>
    <definedName name="LessonsLearned2A" localSheetId="9">#REF!</definedName>
    <definedName name="LessonsLearned2A" localSheetId="19">#REF!</definedName>
    <definedName name="LessonsLearned2A">#REF!</definedName>
    <definedName name="OperationalSpecification" localSheetId="7">#REF!</definedName>
    <definedName name="OperationalSpecification" localSheetId="21">#REF!</definedName>
    <definedName name="OperationalSpecification" localSheetId="2">#REF!</definedName>
    <definedName name="OperationalSpecification" localSheetId="11">#REF!</definedName>
    <definedName name="OperationalSpecification" localSheetId="10">#REF!</definedName>
    <definedName name="OperationalSpecification" localSheetId="13">#REF!</definedName>
    <definedName name="OperationalSpecification" localSheetId="9">#REF!</definedName>
    <definedName name="OperationalSpecification" localSheetId="19">#REF!</definedName>
    <definedName name="OperationalSpecification">#REF!</definedName>
    <definedName name="OperationalSpecification6A" localSheetId="6">Acceptance!#REF!</definedName>
    <definedName name="OperationalSpecification6A" localSheetId="7">Architecture!#REF!</definedName>
    <definedName name="OperationalSpecification6A" localSheetId="16">'Change Log'!#REF!</definedName>
    <definedName name="OperationalSpecification6A" localSheetId="21">Assessment!#REF!</definedName>
    <definedName name="OperationalSpecification6A" localSheetId="2">Assessment!#REF!</definedName>
    <definedName name="OperationalSpecification6A" localSheetId="11">Assessment!#REF!</definedName>
    <definedName name="OperationalSpecification6A" localSheetId="8">'Historical Data'!#REF!</definedName>
    <definedName name="OperationalSpecification6A" localSheetId="18">Lessons!#REF!</definedName>
    <definedName name="OperationalSpecification6A" localSheetId="10">Map!#REF!</definedName>
    <definedName name="OperationalSpecification6A" localSheetId="13">Plan!#REF!</definedName>
    <definedName name="OperationalSpecification6A" localSheetId="15">PlanSummary!#REF!</definedName>
    <definedName name="OperationalSpecification6A" localSheetId="9">Review!#REF!</definedName>
    <definedName name="OperationalSpecification6A" localSheetId="22">Source!#REF!</definedName>
    <definedName name="OperationalSpecification6A" localSheetId="19">Summary!#REF!</definedName>
    <definedName name="OperationalSpecification6A" localSheetId="17">'Time Log'!#REF!</definedName>
    <definedName name="OperationalSpecification6A">Assessment!#REF!</definedName>
    <definedName name="PlanSummary1A" localSheetId="11">#REF!</definedName>
    <definedName name="PlanSummary1A" localSheetId="9">#REF!</definedName>
    <definedName name="PlanSummary1A" localSheetId="19">#REF!</definedName>
    <definedName name="PlanSummary1A">#REF!</definedName>
    <definedName name="_xlnm.Print_Area" localSheetId="7">Architecture!$B$3:$C$202</definedName>
    <definedName name="ProjectPlan2A" localSheetId="11">#REF!</definedName>
    <definedName name="ProjectPlan2A" localSheetId="9">#REF!</definedName>
    <definedName name="ProjectPlan2A" localSheetId="19">#REF!</definedName>
    <definedName name="ProjectPlan2A">#REF!</definedName>
    <definedName name="ProjectPlanSummary4A" localSheetId="6">Acceptance!#REF!</definedName>
    <definedName name="ProjectPlanSummary4A" localSheetId="7">Architecture!#REF!</definedName>
    <definedName name="ProjectPlanSummary4A" localSheetId="16">'Change Log'!#REF!</definedName>
    <definedName name="ProjectPlanSummary4A" localSheetId="21">Assessment!#REF!</definedName>
    <definedName name="ProjectPlanSummary4A" localSheetId="2">Assessment!#REF!</definedName>
    <definedName name="ProjectPlanSummary4A" localSheetId="11">Assessment!#REF!</definedName>
    <definedName name="ProjectPlanSummary4A" localSheetId="8">'Historical Data'!$A$45</definedName>
    <definedName name="ProjectPlanSummary4A" localSheetId="18">Lessons!#REF!</definedName>
    <definedName name="ProjectPlanSummary4A" localSheetId="10">Map!#REF!</definedName>
    <definedName name="ProjectPlanSummary4A" localSheetId="13">Plan!$A$45</definedName>
    <definedName name="ProjectPlanSummary4A" localSheetId="15">PlanSummary!$A$1</definedName>
    <definedName name="ProjectPlanSummary4A" localSheetId="9">Review!#REF!</definedName>
    <definedName name="ProjectPlanSummary4A" localSheetId="22">Source!#REF!</definedName>
    <definedName name="ProjectPlanSummary4A" localSheetId="19">Summary!$A$45</definedName>
    <definedName name="ProjectPlanSummary4A" localSheetId="17">'Time Log'!#REF!</definedName>
    <definedName name="ProjectPlanSummary4A">Assessment!#REF!</definedName>
    <definedName name="Schedule6A" localSheetId="6">Acceptance!#REF!</definedName>
    <definedName name="Schedule6A" localSheetId="7">Architecture!#REF!</definedName>
    <definedName name="Schedule6A" localSheetId="16">'Change Log'!#REF!</definedName>
    <definedName name="Schedule6A" localSheetId="21">Assessment!#REF!</definedName>
    <definedName name="Schedule6A" localSheetId="2">Assessment!#REF!</definedName>
    <definedName name="Schedule6A" localSheetId="11">Assessment!#REF!</definedName>
    <definedName name="Schedule6A" localSheetId="8">'Historical Data'!#REF!</definedName>
    <definedName name="Schedule6A" localSheetId="18">Lessons!#REF!</definedName>
    <definedName name="Schedule6A" localSheetId="10">Map!#REF!</definedName>
    <definedName name="Schedule6A" localSheetId="13">Plan!#REF!</definedName>
    <definedName name="Schedule6A" localSheetId="15">PlanSummary!#REF!</definedName>
    <definedName name="Schedule6A" localSheetId="9">Review!#REF!</definedName>
    <definedName name="Schedule6A" localSheetId="22">Source!#REF!</definedName>
    <definedName name="Schedule6A" localSheetId="19">Summary!#REF!</definedName>
    <definedName name="Schedule6A" localSheetId="17">'Time Log'!#REF!</definedName>
    <definedName name="Schedule6A">Assessment!#REF!</definedName>
    <definedName name="SizeEstimate4A" localSheetId="6">Acceptance!#REF!</definedName>
    <definedName name="SizeEstimate4A" localSheetId="7">Architecture!#REF!</definedName>
    <definedName name="SizeEstimate4A" localSheetId="16">'Change Log'!#REF!</definedName>
    <definedName name="SizeEstimate4A" localSheetId="21">Assessment!#REF!</definedName>
    <definedName name="SizeEstimate4A" localSheetId="2">Assessment!#REF!</definedName>
    <definedName name="SizeEstimate4A" localSheetId="11">Assessment!#REF!</definedName>
    <definedName name="SizeEstimate4A" localSheetId="8">'Historical Data'!#REF!</definedName>
    <definedName name="SizeEstimate4A" localSheetId="18">Lessons!#REF!</definedName>
    <definedName name="SizeEstimate4A" localSheetId="10">Map!#REF!</definedName>
    <definedName name="SizeEstimate4A" localSheetId="13">Plan!#REF!</definedName>
    <definedName name="SizeEstimate4A" localSheetId="15">PlanSummary!#REF!</definedName>
    <definedName name="SizeEstimate4A" localSheetId="9">Review!#REF!</definedName>
    <definedName name="SizeEstimate4A" localSheetId="22">Source!#REF!</definedName>
    <definedName name="SizeEstimate4A" localSheetId="19">Summary!#REF!</definedName>
    <definedName name="SizeEstimate4A" localSheetId="17">'Time Log'!#REF!</definedName>
    <definedName name="SizeEstimate4A">Assessment!#REF!</definedName>
    <definedName name="Source1A" localSheetId="11">#REF!</definedName>
    <definedName name="Source1A" localSheetId="9">#REF!</definedName>
    <definedName name="Source1A" localSheetId="19">#REF!</definedName>
    <definedName name="Source1A">#REF!</definedName>
    <definedName name="SourceCode2A" localSheetId="11">#REF!</definedName>
    <definedName name="SourceCode2A" localSheetId="9">#REF!</definedName>
    <definedName name="SourceCode2A" localSheetId="19">#REF!</definedName>
    <definedName name="SourceCode2A">#REF!</definedName>
    <definedName name="SourceCode4A" localSheetId="6">Acceptance!#REF!</definedName>
    <definedName name="SourceCode4A" localSheetId="7">Architecture!#REF!</definedName>
    <definedName name="SourceCode4A" localSheetId="16">'Change Log'!#REF!</definedName>
    <definedName name="SourceCode4A" localSheetId="21">Assessment!#REF!</definedName>
    <definedName name="SourceCode4A" localSheetId="2">Assessment!#REF!</definedName>
    <definedName name="SourceCode4A" localSheetId="11">Assessment!#REF!</definedName>
    <definedName name="SourceCode4A" localSheetId="8">'Historical Data'!#REF!</definedName>
    <definedName name="SourceCode4A" localSheetId="18">Lessons!#REF!</definedName>
    <definedName name="SourceCode4A" localSheetId="10">Map!#REF!</definedName>
    <definedName name="SourceCode4A" localSheetId="13">Plan!#REF!</definedName>
    <definedName name="SourceCode4A" localSheetId="15">PlanSummary!#REF!</definedName>
    <definedName name="SourceCode4A" localSheetId="9">Review!#REF!</definedName>
    <definedName name="SourceCode4A" localSheetId="22">Source!$A$1</definedName>
    <definedName name="SourceCode4A" localSheetId="19">Summary!#REF!</definedName>
    <definedName name="SourceCode4A" localSheetId="17">'Time Log'!#REF!</definedName>
    <definedName name="SourceCode4A">Assessment!#REF!</definedName>
    <definedName name="Standards1A" localSheetId="11">#REF!</definedName>
    <definedName name="Standards1A" localSheetId="9">#REF!</definedName>
    <definedName name="Standards1A" localSheetId="19">#REF!</definedName>
    <definedName name="Standards1A">#REF!</definedName>
    <definedName name="TaskPlan" localSheetId="7">#REF!</definedName>
    <definedName name="TaskPlan" localSheetId="21">#REF!</definedName>
    <definedName name="TaskPlan" localSheetId="2">#REF!</definedName>
    <definedName name="TaskPlan" localSheetId="11">#REF!</definedName>
    <definedName name="TaskPlan" localSheetId="10">#REF!</definedName>
    <definedName name="TaskPlan" localSheetId="13">#REF!</definedName>
    <definedName name="TaskPlan" localSheetId="9">#REF!</definedName>
    <definedName name="TaskPlan" localSheetId="19">#REF!</definedName>
    <definedName name="TaskPlan">#REF!</definedName>
    <definedName name="TaskPlan6A" localSheetId="6">Acceptance!#REF!</definedName>
    <definedName name="TaskPlan6A" localSheetId="7">Architecture!#REF!</definedName>
    <definedName name="TaskPlan6A" localSheetId="16">'Change Log'!#REF!</definedName>
    <definedName name="TaskPlan6A" localSheetId="21">Assessment!#REF!</definedName>
    <definedName name="TaskPlan6A" localSheetId="2">Assessment!#REF!</definedName>
    <definedName name="TaskPlan6A" localSheetId="11">Assessment!#REF!</definedName>
    <definedName name="TaskPlan6A" localSheetId="8">'Historical Data'!#REF!</definedName>
    <definedName name="TaskPlan6A" localSheetId="18">Lessons!#REF!</definedName>
    <definedName name="TaskPlan6A" localSheetId="10">Map!#REF!</definedName>
    <definedName name="TaskPlan6A" localSheetId="13">Plan!#REF!</definedName>
    <definedName name="TaskPlan6A" localSheetId="15">PlanSummary!#REF!</definedName>
    <definedName name="TaskPlan6A" localSheetId="9">Review!#REF!</definedName>
    <definedName name="TaskPlan6A" localSheetId="22">Source!#REF!</definedName>
    <definedName name="TaskPlan6A" localSheetId="19">Summary!#REF!</definedName>
    <definedName name="TaskPlan6A" localSheetId="17">'Time Log'!#REF!</definedName>
    <definedName name="TaskPlan6A">Assessment!#REF!</definedName>
    <definedName name="TestReport1A" localSheetId="11">#REF!</definedName>
    <definedName name="TestReport1A" localSheetId="9">#REF!</definedName>
    <definedName name="TestReport1A" localSheetId="19">#REF!</definedName>
    <definedName name="TestReport1A">#REF!</definedName>
    <definedName name="TestReport2A" localSheetId="11">#REF!</definedName>
    <definedName name="TestReport2A" localSheetId="9">#REF!</definedName>
    <definedName name="TestReport2A" localSheetId="19">#REF!</definedName>
    <definedName name="TestReport2A">#REF!</definedName>
    <definedName name="TestReport4A" localSheetId="6">Acceptance!#REF!</definedName>
    <definedName name="TestReport4A" localSheetId="7">Architecture!#REF!</definedName>
    <definedName name="TestReport4A" localSheetId="16">'Change Log'!#REF!</definedName>
    <definedName name="TestReport4A" localSheetId="21">Assessment!#REF!</definedName>
    <definedName name="TestReport4A" localSheetId="2">Assessment!#REF!</definedName>
    <definedName name="TestReport4A" localSheetId="11">Assessment!#REF!</definedName>
    <definedName name="TestReport4A" localSheetId="8">'Historical Data'!#REF!</definedName>
    <definedName name="TestReport4A" localSheetId="18">Lessons!#REF!</definedName>
    <definedName name="TestReport4A" localSheetId="10">Map!#REF!</definedName>
    <definedName name="TestReport4A" localSheetId="13">Plan!#REF!</definedName>
    <definedName name="TestReport4A" localSheetId="15">PlanSummary!#REF!</definedName>
    <definedName name="TestReport4A" localSheetId="9">Review!$A$1</definedName>
    <definedName name="TestReport4A" localSheetId="22">Source!#REF!</definedName>
    <definedName name="TestReport4A" localSheetId="19">Summary!#REF!</definedName>
    <definedName name="TestReport4A" localSheetId="17">'Time Log'!#REF!</definedName>
    <definedName name="TestReport4A">Assessment!#REF!</definedName>
    <definedName name="TimeLog1A" localSheetId="11">#REF!</definedName>
    <definedName name="TimeLog1A" localSheetId="9">#REF!</definedName>
    <definedName name="TimeLog1A" localSheetId="19">#REF!</definedName>
    <definedName name="TimeLog1A">#REF!</definedName>
    <definedName name="TimeLog4A" localSheetId="6">Acceptance!#REF!</definedName>
    <definedName name="TimeLog4A" localSheetId="7">Architecture!#REF!</definedName>
    <definedName name="TimeLog4A" localSheetId="16">'Change Log'!#REF!</definedName>
    <definedName name="TimeLog4A" localSheetId="21">Assessment!#REF!</definedName>
    <definedName name="TimeLog4A" localSheetId="2">Assessment!#REF!</definedName>
    <definedName name="TimeLog4A" localSheetId="11">Assessment!#REF!</definedName>
    <definedName name="TimeLog4A" localSheetId="8">'Historical Data'!#REF!</definedName>
    <definedName name="TimeLog4A" localSheetId="18">Lessons!#REF!</definedName>
    <definedName name="TimeLog4A" localSheetId="10">Map!#REF!</definedName>
    <definedName name="TimeLog4A" localSheetId="13">Plan!#REF!</definedName>
    <definedName name="TimeLog4A" localSheetId="15">PlanSummary!#REF!</definedName>
    <definedName name="TimeLog4A" localSheetId="9">Review!#REF!</definedName>
    <definedName name="TimeLog4A" localSheetId="22">Source!#REF!</definedName>
    <definedName name="TimeLog4A" localSheetId="19">Summary!#REF!</definedName>
    <definedName name="TimeLog4A" localSheetId="17">'Time Log'!$A$45</definedName>
    <definedName name="TimeLog4A">Assessment!#REF!</definedName>
    <definedName name="TimeRecordingLog2A" localSheetId="11">#REF!</definedName>
    <definedName name="TimeRecordingLog2A" localSheetId="9">#REF!</definedName>
    <definedName name="TimeRecordingLog2A" localSheetId="19">#REF!</definedName>
    <definedName name="TimeRecordingLog2A">#REF!</definedName>
    <definedName name="toc6A" localSheetId="6">Acceptance!#REF!</definedName>
    <definedName name="toc6A" localSheetId="7">Architecture!#REF!</definedName>
    <definedName name="toc6A" localSheetId="16">'Change Log'!#REF!</definedName>
    <definedName name="toc6A" localSheetId="21">Assessment!#REF!</definedName>
    <definedName name="toc6A" localSheetId="2">Assessment!#REF!</definedName>
    <definedName name="toc6A" localSheetId="11">Assessment!#REF!</definedName>
    <definedName name="toc6A" localSheetId="8">'Historical Data'!#REF!</definedName>
    <definedName name="toc6A" localSheetId="18">Lessons!#REF!</definedName>
    <definedName name="toc6A" localSheetId="10">Map!#REF!</definedName>
    <definedName name="toc6A" localSheetId="13">Plan!#REF!</definedName>
    <definedName name="toc6A" localSheetId="15">PlanSummary!#REF!</definedName>
    <definedName name="toc6A" localSheetId="9">Review!#REF!</definedName>
    <definedName name="toc6A" localSheetId="22">Source!#REF!</definedName>
    <definedName name="toc6A" localSheetId="19">Summary!#REF!</definedName>
    <definedName name="toc6A" localSheetId="17">'Time Log'!#REF!</definedName>
    <definedName name="toc6A">Assessment!#REF!</definedName>
  </definedNames>
  <calcPr calcId="191029" concurrentCalc="0"/>
</workbook>
</file>

<file path=xl/calcChain.xml><?xml version="1.0" encoding="utf-8"?>
<calcChain xmlns="http://schemas.openxmlformats.org/spreadsheetml/2006/main">
  <c r="G89" i="14" l="1"/>
  <c r="K89" i="14"/>
  <c r="G90" i="14"/>
  <c r="H58" i="45"/>
  <c r="A56" i="45"/>
  <c r="H56" i="45"/>
  <c r="L56" i="45"/>
  <c r="M56" i="45"/>
  <c r="O56" i="45"/>
  <c r="S56" i="45"/>
  <c r="V56" i="45"/>
  <c r="X56" i="45"/>
  <c r="A60" i="22"/>
  <c r="A77" i="22"/>
  <c r="A94" i="22"/>
  <c r="A111" i="22"/>
  <c r="A128" i="22"/>
  <c r="D134" i="22"/>
  <c r="V55" i="45"/>
  <c r="V51" i="45"/>
  <c r="V53" i="45"/>
  <c r="V52" i="45"/>
  <c r="G85" i="14"/>
  <c r="E52" i="21"/>
  <c r="E49" i="21"/>
  <c r="E45" i="21"/>
  <c r="E43" i="21"/>
  <c r="E42" i="21"/>
  <c r="E48" i="21"/>
  <c r="E51" i="21"/>
  <c r="E50" i="21"/>
  <c r="E47" i="21"/>
  <c r="E46" i="21"/>
  <c r="E44" i="21"/>
  <c r="G80" i="14"/>
  <c r="G78" i="14"/>
  <c r="G77" i="14"/>
  <c r="G76" i="14"/>
  <c r="G75" i="14"/>
  <c r="G74" i="14"/>
  <c r="G71" i="14"/>
  <c r="G69" i="14"/>
  <c r="G67" i="14"/>
  <c r="G70" i="14"/>
  <c r="F68" i="19"/>
  <c r="E78" i="19"/>
  <c r="F69" i="19"/>
  <c r="F70" i="19"/>
  <c r="F71" i="19"/>
  <c r="F72" i="19"/>
  <c r="F73" i="19"/>
  <c r="F74" i="19"/>
  <c r="F75" i="19"/>
  <c r="F76" i="19"/>
  <c r="F77" i="19"/>
  <c r="F78" i="19"/>
  <c r="F67" i="19"/>
  <c r="E93" i="19"/>
  <c r="F82" i="19"/>
  <c r="S51" i="45"/>
  <c r="X51" i="45"/>
  <c r="S52" i="45"/>
  <c r="X52" i="45"/>
  <c r="S53" i="45"/>
  <c r="X53" i="45"/>
  <c r="S54" i="45"/>
  <c r="X54" i="45"/>
  <c r="S55" i="45"/>
  <c r="X55" i="45"/>
  <c r="S57" i="45"/>
  <c r="X57" i="45"/>
  <c r="S58" i="45"/>
  <c r="X58" i="45"/>
  <c r="S59" i="45"/>
  <c r="X59" i="45"/>
  <c r="S60" i="45"/>
  <c r="X60" i="45"/>
  <c r="S61" i="45"/>
  <c r="X61" i="45"/>
  <c r="S62" i="45"/>
  <c r="X62" i="45"/>
  <c r="S63" i="45"/>
  <c r="X63" i="45"/>
  <c r="S64" i="45"/>
  <c r="X64" i="45"/>
  <c r="S65" i="45"/>
  <c r="X65" i="45"/>
  <c r="S66" i="45"/>
  <c r="X66" i="45"/>
  <c r="S67" i="45"/>
  <c r="X67" i="45"/>
  <c r="S68" i="45"/>
  <c r="X68" i="45"/>
  <c r="S69" i="45"/>
  <c r="X69" i="45"/>
  <c r="S70" i="45"/>
  <c r="X70" i="45"/>
  <c r="X71" i="45"/>
  <c r="Q90" i="45"/>
  <c r="D48" i="44"/>
  <c r="C48" i="44"/>
  <c r="A70" i="45"/>
  <c r="A69" i="45"/>
  <c r="A68" i="45"/>
  <c r="A67" i="45"/>
  <c r="A66" i="45"/>
  <c r="A65" i="45"/>
  <c r="A64" i="45"/>
  <c r="A63" i="45"/>
  <c r="A62" i="45"/>
  <c r="A61" i="45"/>
  <c r="A60" i="45"/>
  <c r="V70" i="45"/>
  <c r="O70" i="45"/>
  <c r="H70" i="45"/>
  <c r="L70" i="45"/>
  <c r="M70" i="45"/>
  <c r="V69" i="45"/>
  <c r="O69" i="45"/>
  <c r="H69" i="45"/>
  <c r="L69" i="45"/>
  <c r="M69" i="45"/>
  <c r="V68" i="45"/>
  <c r="O68" i="45"/>
  <c r="H68" i="45"/>
  <c r="L68" i="45"/>
  <c r="M68" i="45"/>
  <c r="V67" i="45"/>
  <c r="O67" i="45"/>
  <c r="H67" i="45"/>
  <c r="L67" i="45"/>
  <c r="M67" i="45"/>
  <c r="V66" i="45"/>
  <c r="O66" i="45"/>
  <c r="H66" i="45"/>
  <c r="L66" i="45"/>
  <c r="M66" i="45"/>
  <c r="V65" i="45"/>
  <c r="O65" i="45"/>
  <c r="H65" i="45"/>
  <c r="L65" i="45"/>
  <c r="M65" i="45"/>
  <c r="V64" i="45"/>
  <c r="O64" i="45"/>
  <c r="H64" i="45"/>
  <c r="L64" i="45"/>
  <c r="M64" i="45"/>
  <c r="V63" i="45"/>
  <c r="O63" i="45"/>
  <c r="H63" i="45"/>
  <c r="L63" i="45"/>
  <c r="M63" i="45"/>
  <c r="V62" i="45"/>
  <c r="O62" i="45"/>
  <c r="H62" i="45"/>
  <c r="L62" i="45"/>
  <c r="M62" i="45"/>
  <c r="V61" i="45"/>
  <c r="O61" i="45"/>
  <c r="H61" i="45"/>
  <c r="L61" i="45"/>
  <c r="M61" i="45"/>
  <c r="V60" i="45"/>
  <c r="O60" i="45"/>
  <c r="H60" i="45"/>
  <c r="L60" i="45"/>
  <c r="M60" i="45"/>
  <c r="D291" i="22"/>
  <c r="D283" i="22"/>
  <c r="D275" i="22"/>
  <c r="D267" i="22"/>
  <c r="D259" i="22"/>
  <c r="D251" i="22"/>
  <c r="D243" i="22"/>
  <c r="D235" i="22"/>
  <c r="D227" i="22"/>
  <c r="D219" i="22"/>
  <c r="A59" i="45"/>
  <c r="A58" i="45"/>
  <c r="A57" i="45"/>
  <c r="A55" i="45"/>
  <c r="A54" i="45"/>
  <c r="A53" i="45"/>
  <c r="A52" i="45"/>
  <c r="A51" i="45"/>
  <c r="T71" i="45"/>
  <c r="U71" i="45"/>
  <c r="W71" i="45"/>
  <c r="S71" i="45"/>
  <c r="R71" i="45"/>
  <c r="Q71" i="45"/>
  <c r="L51" i="45"/>
  <c r="L52" i="45"/>
  <c r="L53" i="45"/>
  <c r="L54" i="45"/>
  <c r="L55" i="45"/>
  <c r="L57" i="45"/>
  <c r="L58" i="45"/>
  <c r="L59" i="45"/>
  <c r="L71" i="45"/>
  <c r="H51" i="45"/>
  <c r="M51" i="45"/>
  <c r="H52" i="45"/>
  <c r="M52" i="45"/>
  <c r="H53" i="45"/>
  <c r="M53" i="45"/>
  <c r="H54" i="45"/>
  <c r="M54" i="45"/>
  <c r="H55" i="45"/>
  <c r="M55" i="45"/>
  <c r="H57" i="45"/>
  <c r="M57" i="45"/>
  <c r="M58" i="45"/>
  <c r="H59" i="45"/>
  <c r="M59" i="45"/>
  <c r="M71" i="45"/>
  <c r="D89" i="45"/>
  <c r="C75" i="45"/>
  <c r="A4" i="45"/>
  <c r="B4" i="45"/>
  <c r="C4" i="45"/>
  <c r="D4" i="45"/>
  <c r="E4" i="45"/>
  <c r="F4" i="45"/>
  <c r="G4" i="45"/>
  <c r="H2" i="31"/>
  <c r="H4" i="45"/>
  <c r="I4" i="45"/>
  <c r="J4" i="45"/>
  <c r="K4" i="45"/>
  <c r="L4" i="45"/>
  <c r="M4" i="45"/>
  <c r="N4" i="45"/>
  <c r="O4" i="45"/>
  <c r="P4" i="45"/>
  <c r="Q4" i="45"/>
  <c r="A5" i="45"/>
  <c r="B5" i="45"/>
  <c r="C5" i="45"/>
  <c r="D5" i="45"/>
  <c r="E5" i="45"/>
  <c r="F5" i="45"/>
  <c r="G5" i="45"/>
  <c r="H5" i="45"/>
  <c r="I5" i="45"/>
  <c r="J5" i="45"/>
  <c r="K5" i="45"/>
  <c r="L5" i="45"/>
  <c r="M5" i="45"/>
  <c r="N5" i="45"/>
  <c r="O5" i="45"/>
  <c r="P5" i="45"/>
  <c r="Q5" i="45"/>
  <c r="A6" i="45"/>
  <c r="B6" i="45"/>
  <c r="C6" i="45"/>
  <c r="D6" i="45"/>
  <c r="E6" i="45"/>
  <c r="F6" i="45"/>
  <c r="G6" i="45"/>
  <c r="H6" i="45"/>
  <c r="I6" i="45"/>
  <c r="J6" i="45"/>
  <c r="K6" i="45"/>
  <c r="L6" i="45"/>
  <c r="M6" i="45"/>
  <c r="N6" i="45"/>
  <c r="O6" i="45"/>
  <c r="P6" i="45"/>
  <c r="Q6" i="45"/>
  <c r="A7" i="45"/>
  <c r="B7" i="45"/>
  <c r="C7" i="45"/>
  <c r="D7" i="45"/>
  <c r="E7" i="45"/>
  <c r="F7" i="45"/>
  <c r="G7" i="45"/>
  <c r="H7" i="45"/>
  <c r="I7" i="45"/>
  <c r="J7" i="45"/>
  <c r="K7" i="45"/>
  <c r="L7" i="45"/>
  <c r="M7" i="45"/>
  <c r="N7" i="45"/>
  <c r="O7" i="45"/>
  <c r="P7" i="45"/>
  <c r="Q7" i="45"/>
  <c r="A8" i="45"/>
  <c r="B8" i="45"/>
  <c r="C8" i="45"/>
  <c r="D8" i="45"/>
  <c r="E8" i="45"/>
  <c r="F8" i="45"/>
  <c r="G8" i="45"/>
  <c r="H8" i="45"/>
  <c r="I8" i="45"/>
  <c r="J8" i="45"/>
  <c r="K8" i="45"/>
  <c r="L8" i="45"/>
  <c r="M8" i="45"/>
  <c r="N8" i="45"/>
  <c r="O8" i="45"/>
  <c r="P8" i="45"/>
  <c r="Q8" i="45"/>
  <c r="A9" i="45"/>
  <c r="B9" i="45"/>
  <c r="C9" i="45"/>
  <c r="D9" i="45"/>
  <c r="E9" i="45"/>
  <c r="F9" i="45"/>
  <c r="G9" i="45"/>
  <c r="H9" i="45"/>
  <c r="I9" i="45"/>
  <c r="J9" i="45"/>
  <c r="K9" i="45"/>
  <c r="L9" i="45"/>
  <c r="M9" i="45"/>
  <c r="N9" i="45"/>
  <c r="O9" i="45"/>
  <c r="P9" i="45"/>
  <c r="Q9" i="45"/>
  <c r="A10" i="45"/>
  <c r="B10" i="45"/>
  <c r="C10" i="45"/>
  <c r="D10" i="45"/>
  <c r="E10" i="45"/>
  <c r="F10" i="45"/>
  <c r="G17" i="31"/>
  <c r="G16" i="31"/>
  <c r="G15" i="31"/>
  <c r="G14" i="31"/>
  <c r="G13" i="31"/>
  <c r="G12" i="31"/>
  <c r="G11" i="31"/>
  <c r="G10" i="31"/>
  <c r="G9" i="31"/>
  <c r="G8" i="31"/>
  <c r="G10" i="45"/>
  <c r="H10" i="45"/>
  <c r="I10" i="45"/>
  <c r="J10" i="45"/>
  <c r="K10" i="45"/>
  <c r="L10" i="45"/>
  <c r="M10" i="45"/>
  <c r="N10" i="45"/>
  <c r="O10" i="45"/>
  <c r="P10" i="45"/>
  <c r="Q10" i="45"/>
  <c r="A11" i="45"/>
  <c r="B11" i="45"/>
  <c r="C11" i="45"/>
  <c r="D11" i="45"/>
  <c r="E11" i="45"/>
  <c r="F11" i="45"/>
  <c r="G11" i="45"/>
  <c r="H11" i="45"/>
  <c r="I9" i="31"/>
  <c r="I11" i="45"/>
  <c r="J11" i="45"/>
  <c r="K11" i="45"/>
  <c r="L11" i="45"/>
  <c r="M11" i="45"/>
  <c r="N11" i="45"/>
  <c r="O11" i="45"/>
  <c r="P11" i="45"/>
  <c r="Q11" i="45"/>
  <c r="A12" i="45"/>
  <c r="B12" i="45"/>
  <c r="C12" i="45"/>
  <c r="D12" i="45"/>
  <c r="E12" i="45"/>
  <c r="F12" i="45"/>
  <c r="G12" i="45"/>
  <c r="H10" i="31"/>
  <c r="H12" i="45"/>
  <c r="I10" i="31"/>
  <c r="I12" i="45"/>
  <c r="J12" i="45"/>
  <c r="K12" i="45"/>
  <c r="L12" i="45"/>
  <c r="M12" i="45"/>
  <c r="N12" i="45"/>
  <c r="O12" i="45"/>
  <c r="P12" i="45"/>
  <c r="Q12" i="45"/>
  <c r="A13" i="45"/>
  <c r="B13" i="45"/>
  <c r="C13" i="45"/>
  <c r="D13" i="45"/>
  <c r="E13" i="45"/>
  <c r="F13" i="45"/>
  <c r="G13" i="45"/>
  <c r="H11" i="31"/>
  <c r="H13" i="45"/>
  <c r="I11" i="31"/>
  <c r="I13" i="45"/>
  <c r="J13" i="45"/>
  <c r="K13" i="45"/>
  <c r="L13" i="45"/>
  <c r="M13" i="45"/>
  <c r="N13" i="45"/>
  <c r="O13" i="45"/>
  <c r="P13" i="45"/>
  <c r="Q13" i="45"/>
  <c r="A14" i="45"/>
  <c r="B14" i="45"/>
  <c r="C14" i="45"/>
  <c r="D14" i="45"/>
  <c r="E14" i="45"/>
  <c r="F14" i="45"/>
  <c r="G14" i="45"/>
  <c r="H12" i="31"/>
  <c r="H14" i="45"/>
  <c r="I12" i="31"/>
  <c r="I14" i="45"/>
  <c r="J14" i="45"/>
  <c r="K14" i="45"/>
  <c r="L14" i="45"/>
  <c r="M14" i="45"/>
  <c r="N14" i="45"/>
  <c r="O14" i="45"/>
  <c r="P14" i="45"/>
  <c r="Q14" i="45"/>
  <c r="A15" i="45"/>
  <c r="B15" i="45"/>
  <c r="C15" i="45"/>
  <c r="D15" i="45"/>
  <c r="E15" i="45"/>
  <c r="F15" i="45"/>
  <c r="G15" i="45"/>
  <c r="H13" i="31"/>
  <c r="H15" i="45"/>
  <c r="I13" i="31"/>
  <c r="I15" i="45"/>
  <c r="J15" i="45"/>
  <c r="K15" i="45"/>
  <c r="L15" i="45"/>
  <c r="M15" i="45"/>
  <c r="N15" i="45"/>
  <c r="O15" i="45"/>
  <c r="P15" i="45"/>
  <c r="Q15" i="45"/>
  <c r="A16" i="45"/>
  <c r="B16" i="45"/>
  <c r="C16" i="45"/>
  <c r="D16" i="45"/>
  <c r="E16" i="45"/>
  <c r="F16" i="45"/>
  <c r="G16" i="45"/>
  <c r="H14" i="31"/>
  <c r="H16" i="45"/>
  <c r="I14" i="31"/>
  <c r="I16" i="45"/>
  <c r="J16" i="45"/>
  <c r="K16" i="45"/>
  <c r="L16" i="45"/>
  <c r="M16" i="45"/>
  <c r="N16" i="45"/>
  <c r="O16" i="45"/>
  <c r="P16" i="45"/>
  <c r="Q16" i="45"/>
  <c r="A17" i="45"/>
  <c r="B17" i="45"/>
  <c r="C17" i="45"/>
  <c r="D17" i="45"/>
  <c r="E17" i="45"/>
  <c r="F17" i="45"/>
  <c r="G17" i="45"/>
  <c r="H15" i="31"/>
  <c r="H17" i="45"/>
  <c r="I15" i="31"/>
  <c r="I17" i="45"/>
  <c r="J17" i="45"/>
  <c r="K17" i="45"/>
  <c r="L17" i="45"/>
  <c r="M17" i="45"/>
  <c r="N17" i="45"/>
  <c r="O17" i="45"/>
  <c r="P17" i="45"/>
  <c r="Q17" i="45"/>
  <c r="A18" i="45"/>
  <c r="B18" i="45"/>
  <c r="C18" i="45"/>
  <c r="D18" i="45"/>
  <c r="E18" i="45"/>
  <c r="F18" i="45"/>
  <c r="G18" i="45"/>
  <c r="H16" i="31"/>
  <c r="H18" i="45"/>
  <c r="I16" i="31"/>
  <c r="I18" i="45"/>
  <c r="J18" i="45"/>
  <c r="K18" i="45"/>
  <c r="L18" i="45"/>
  <c r="M18" i="45"/>
  <c r="N18" i="45"/>
  <c r="O18" i="45"/>
  <c r="P18" i="45"/>
  <c r="Q18" i="45"/>
  <c r="A19" i="45"/>
  <c r="B19" i="45"/>
  <c r="C19" i="45"/>
  <c r="D19" i="45"/>
  <c r="E19" i="45"/>
  <c r="F19" i="45"/>
  <c r="G19" i="45"/>
  <c r="H17" i="31"/>
  <c r="H19" i="45"/>
  <c r="I17" i="31"/>
  <c r="I19" i="45"/>
  <c r="J19" i="45"/>
  <c r="K19" i="45"/>
  <c r="L19" i="45"/>
  <c r="M19" i="45"/>
  <c r="N19" i="45"/>
  <c r="O19" i="45"/>
  <c r="P19" i="45"/>
  <c r="Q19" i="45"/>
  <c r="A20" i="45"/>
  <c r="B20" i="45"/>
  <c r="C20" i="45"/>
  <c r="D20" i="45"/>
  <c r="E20" i="45"/>
  <c r="F20" i="45"/>
  <c r="G18" i="31"/>
  <c r="G20" i="45"/>
  <c r="H18" i="31"/>
  <c r="H20" i="45"/>
  <c r="I18" i="31"/>
  <c r="I20" i="45"/>
  <c r="J20" i="45"/>
  <c r="K20" i="45"/>
  <c r="L20" i="45"/>
  <c r="M20" i="45"/>
  <c r="N20" i="45"/>
  <c r="O20" i="45"/>
  <c r="P20" i="45"/>
  <c r="Q20" i="45"/>
  <c r="A21" i="45"/>
  <c r="B21" i="45"/>
  <c r="C21" i="45"/>
  <c r="D21" i="45"/>
  <c r="E21" i="45"/>
  <c r="F21" i="45"/>
  <c r="G19" i="31"/>
  <c r="G21" i="45"/>
  <c r="H19" i="31"/>
  <c r="H21" i="45"/>
  <c r="I19" i="31"/>
  <c r="I21" i="45"/>
  <c r="J21" i="45"/>
  <c r="K21" i="45"/>
  <c r="L21" i="45"/>
  <c r="M21" i="45"/>
  <c r="N21" i="45"/>
  <c r="O21" i="45"/>
  <c r="P21" i="45"/>
  <c r="Q21" i="45"/>
  <c r="A22" i="45"/>
  <c r="B22" i="45"/>
  <c r="C22" i="45"/>
  <c r="D22" i="45"/>
  <c r="E22" i="45"/>
  <c r="F22" i="45"/>
  <c r="G20" i="31"/>
  <c r="G22" i="45"/>
  <c r="H20" i="31"/>
  <c r="H22" i="45"/>
  <c r="I22" i="45"/>
  <c r="J22" i="45"/>
  <c r="K22" i="45"/>
  <c r="L22" i="45"/>
  <c r="M22" i="45"/>
  <c r="N22" i="45"/>
  <c r="O22" i="45"/>
  <c r="P22" i="45"/>
  <c r="Q22" i="45"/>
  <c r="A23" i="45"/>
  <c r="B23" i="45"/>
  <c r="C23" i="45"/>
  <c r="D23" i="45"/>
  <c r="E23" i="45"/>
  <c r="F23" i="45"/>
  <c r="G21" i="31"/>
  <c r="G23" i="45"/>
  <c r="H21" i="31"/>
  <c r="H23" i="45"/>
  <c r="I23" i="45"/>
  <c r="J23" i="45"/>
  <c r="K23" i="45"/>
  <c r="L23" i="45"/>
  <c r="M23" i="45"/>
  <c r="N23" i="45"/>
  <c r="O23" i="45"/>
  <c r="P23" i="45"/>
  <c r="Q23" i="45"/>
  <c r="A24" i="45"/>
  <c r="B24" i="45"/>
  <c r="C24" i="45"/>
  <c r="D24" i="45"/>
  <c r="E24" i="45"/>
  <c r="F24" i="45"/>
  <c r="G22" i="31"/>
  <c r="G24" i="45"/>
  <c r="H22" i="31"/>
  <c r="H24" i="45"/>
  <c r="I24" i="45"/>
  <c r="J24" i="45"/>
  <c r="K24" i="45"/>
  <c r="L24" i="45"/>
  <c r="M24" i="45"/>
  <c r="N24" i="45"/>
  <c r="O24" i="45"/>
  <c r="P24" i="45"/>
  <c r="Q24" i="45"/>
  <c r="A25" i="45"/>
  <c r="B25" i="45"/>
  <c r="C25" i="45"/>
  <c r="D25" i="45"/>
  <c r="E25" i="45"/>
  <c r="F25" i="45"/>
  <c r="G23" i="31"/>
  <c r="G25" i="45"/>
  <c r="H23" i="31"/>
  <c r="H25" i="45"/>
  <c r="I25" i="45"/>
  <c r="J25" i="45"/>
  <c r="K25" i="45"/>
  <c r="L25" i="45"/>
  <c r="M25" i="45"/>
  <c r="N25" i="45"/>
  <c r="O25" i="45"/>
  <c r="P25" i="45"/>
  <c r="Q25" i="45"/>
  <c r="A26" i="45"/>
  <c r="B26" i="45"/>
  <c r="C26" i="45"/>
  <c r="D26" i="45"/>
  <c r="E26" i="45"/>
  <c r="F26" i="45"/>
  <c r="G24" i="31"/>
  <c r="G26" i="45"/>
  <c r="H24" i="31"/>
  <c r="H26" i="45"/>
  <c r="I26" i="45"/>
  <c r="J26" i="45"/>
  <c r="K26" i="45"/>
  <c r="L26" i="45"/>
  <c r="M26" i="45"/>
  <c r="N26" i="45"/>
  <c r="O26" i="45"/>
  <c r="P26" i="45"/>
  <c r="Q26" i="45"/>
  <c r="A27" i="45"/>
  <c r="B27" i="45"/>
  <c r="C27" i="45"/>
  <c r="D27" i="45"/>
  <c r="E27" i="45"/>
  <c r="F27" i="45"/>
  <c r="G25" i="31"/>
  <c r="G27" i="45"/>
  <c r="H25" i="31"/>
  <c r="H27" i="45"/>
  <c r="I27" i="45"/>
  <c r="J27" i="45"/>
  <c r="K27" i="45"/>
  <c r="L27" i="45"/>
  <c r="M27" i="45"/>
  <c r="N27" i="45"/>
  <c r="O27" i="45"/>
  <c r="P27" i="45"/>
  <c r="Q27" i="45"/>
  <c r="A28" i="45"/>
  <c r="B28" i="45"/>
  <c r="C28" i="45"/>
  <c r="D28" i="45"/>
  <c r="E28" i="45"/>
  <c r="F28" i="45"/>
  <c r="G26" i="31"/>
  <c r="G28" i="45"/>
  <c r="H26" i="31"/>
  <c r="H28" i="45"/>
  <c r="I28" i="45"/>
  <c r="J28" i="45"/>
  <c r="K28" i="45"/>
  <c r="L28" i="45"/>
  <c r="M28" i="45"/>
  <c r="N28" i="45"/>
  <c r="O28" i="45"/>
  <c r="P28" i="45"/>
  <c r="Q28" i="45"/>
  <c r="A29" i="45"/>
  <c r="B29" i="45"/>
  <c r="C29" i="45"/>
  <c r="D29" i="45"/>
  <c r="E29" i="45"/>
  <c r="F29" i="45"/>
  <c r="G27" i="31"/>
  <c r="G29" i="45"/>
  <c r="H27" i="31"/>
  <c r="H29" i="45"/>
  <c r="I29" i="45"/>
  <c r="J29" i="45"/>
  <c r="K29" i="45"/>
  <c r="L29" i="45"/>
  <c r="M29" i="45"/>
  <c r="N29" i="45"/>
  <c r="O29" i="45"/>
  <c r="P29" i="45"/>
  <c r="Q29" i="45"/>
  <c r="A30" i="45"/>
  <c r="B30" i="45"/>
  <c r="C30" i="45"/>
  <c r="D30" i="45"/>
  <c r="E30" i="45"/>
  <c r="F30" i="45"/>
  <c r="G28" i="31"/>
  <c r="G30" i="45"/>
  <c r="H28" i="31"/>
  <c r="H30" i="45"/>
  <c r="I30" i="45"/>
  <c r="J30" i="45"/>
  <c r="K30" i="45"/>
  <c r="L30" i="45"/>
  <c r="M30" i="45"/>
  <c r="N30" i="45"/>
  <c r="O30" i="45"/>
  <c r="P30" i="45"/>
  <c r="Q30" i="45"/>
  <c r="A31" i="45"/>
  <c r="B31" i="45"/>
  <c r="C31" i="45"/>
  <c r="D31" i="45"/>
  <c r="E31" i="45"/>
  <c r="F31" i="45"/>
  <c r="G29" i="31"/>
  <c r="G31" i="45"/>
  <c r="H29" i="31"/>
  <c r="H31" i="45"/>
  <c r="I31" i="45"/>
  <c r="J31" i="45"/>
  <c r="K31" i="45"/>
  <c r="L31" i="45"/>
  <c r="M31" i="45"/>
  <c r="N31" i="45"/>
  <c r="O31" i="45"/>
  <c r="P31" i="45"/>
  <c r="Q31" i="45"/>
  <c r="A32" i="45"/>
  <c r="B32" i="45"/>
  <c r="C32" i="45"/>
  <c r="D32" i="45"/>
  <c r="E32" i="45"/>
  <c r="F32" i="45"/>
  <c r="G30" i="31"/>
  <c r="G32" i="45"/>
  <c r="H30" i="31"/>
  <c r="H32" i="45"/>
  <c r="I32" i="45"/>
  <c r="J32" i="45"/>
  <c r="K32" i="45"/>
  <c r="L32" i="45"/>
  <c r="M32" i="45"/>
  <c r="N32" i="45"/>
  <c r="O32" i="45"/>
  <c r="P32" i="45"/>
  <c r="Q32" i="45"/>
  <c r="A33" i="45"/>
  <c r="B33" i="45"/>
  <c r="C33" i="45"/>
  <c r="D33" i="45"/>
  <c r="E33" i="45"/>
  <c r="F33" i="45"/>
  <c r="G31" i="31"/>
  <c r="G33" i="45"/>
  <c r="H31" i="31"/>
  <c r="H33" i="45"/>
  <c r="I33" i="45"/>
  <c r="J33" i="45"/>
  <c r="K33" i="45"/>
  <c r="L33" i="45"/>
  <c r="M33" i="45"/>
  <c r="N33" i="45"/>
  <c r="O33" i="45"/>
  <c r="P33" i="45"/>
  <c r="Q33" i="45"/>
  <c r="A34" i="45"/>
  <c r="B34" i="45"/>
  <c r="C34" i="45"/>
  <c r="D34" i="45"/>
  <c r="E34" i="45"/>
  <c r="F34" i="45"/>
  <c r="G32" i="31"/>
  <c r="G34" i="45"/>
  <c r="H34" i="45"/>
  <c r="I34" i="45"/>
  <c r="J34" i="45"/>
  <c r="K34" i="45"/>
  <c r="L34" i="45"/>
  <c r="M34" i="45"/>
  <c r="N34" i="45"/>
  <c r="O34" i="45"/>
  <c r="P34" i="45"/>
  <c r="Q34" i="45"/>
  <c r="A35" i="45"/>
  <c r="B35" i="45"/>
  <c r="C35" i="45"/>
  <c r="D35" i="45"/>
  <c r="E35" i="45"/>
  <c r="F35" i="45"/>
  <c r="G33" i="31"/>
  <c r="G35" i="45"/>
  <c r="H35" i="45"/>
  <c r="I35" i="45"/>
  <c r="J35" i="45"/>
  <c r="K35" i="45"/>
  <c r="L35" i="45"/>
  <c r="M35" i="45"/>
  <c r="N35" i="45"/>
  <c r="O35" i="45"/>
  <c r="P35" i="45"/>
  <c r="Q35" i="45"/>
  <c r="A36" i="45"/>
  <c r="B36" i="45"/>
  <c r="C36" i="45"/>
  <c r="D36" i="45"/>
  <c r="E36" i="45"/>
  <c r="F36" i="45"/>
  <c r="G34" i="31"/>
  <c r="G36" i="45"/>
  <c r="H36" i="45"/>
  <c r="I36" i="45"/>
  <c r="J36" i="45"/>
  <c r="K36" i="45"/>
  <c r="L36" i="45"/>
  <c r="M36" i="45"/>
  <c r="N36" i="45"/>
  <c r="O36" i="45"/>
  <c r="P36" i="45"/>
  <c r="Q36" i="45"/>
  <c r="A37" i="45"/>
  <c r="B37" i="45"/>
  <c r="C37" i="45"/>
  <c r="D37" i="45"/>
  <c r="E37" i="45"/>
  <c r="F37" i="45"/>
  <c r="G35" i="31"/>
  <c r="G37" i="45"/>
  <c r="H37" i="45"/>
  <c r="I37" i="45"/>
  <c r="J37" i="45"/>
  <c r="K37" i="45"/>
  <c r="L37" i="45"/>
  <c r="M37" i="45"/>
  <c r="N37" i="45"/>
  <c r="O37" i="45"/>
  <c r="P37" i="45"/>
  <c r="Q37" i="45"/>
  <c r="A38" i="45"/>
  <c r="B38" i="45"/>
  <c r="C38" i="45"/>
  <c r="D38" i="45"/>
  <c r="E38" i="45"/>
  <c r="F38" i="45"/>
  <c r="G36" i="31"/>
  <c r="G38" i="45"/>
  <c r="H38" i="45"/>
  <c r="I38" i="45"/>
  <c r="J38" i="45"/>
  <c r="K38" i="45"/>
  <c r="L38" i="45"/>
  <c r="M38" i="45"/>
  <c r="N38" i="45"/>
  <c r="O38" i="45"/>
  <c r="P38" i="45"/>
  <c r="Q38" i="45"/>
  <c r="A39" i="45"/>
  <c r="B39" i="45"/>
  <c r="C39" i="45"/>
  <c r="D39" i="45"/>
  <c r="E39" i="45"/>
  <c r="F39" i="45"/>
  <c r="G37" i="31"/>
  <c r="G39" i="45"/>
  <c r="H39" i="45"/>
  <c r="I39" i="45"/>
  <c r="J39" i="45"/>
  <c r="K39" i="45"/>
  <c r="L39" i="45"/>
  <c r="M39" i="45"/>
  <c r="N39" i="45"/>
  <c r="O39" i="45"/>
  <c r="P39" i="45"/>
  <c r="Q39" i="45"/>
  <c r="A40" i="45"/>
  <c r="B40" i="45"/>
  <c r="C40" i="45"/>
  <c r="D40" i="45"/>
  <c r="E40" i="45"/>
  <c r="F40" i="45"/>
  <c r="G40" i="45"/>
  <c r="H40" i="45"/>
  <c r="I40" i="45"/>
  <c r="J40" i="45"/>
  <c r="K40" i="45"/>
  <c r="L40" i="45"/>
  <c r="M40" i="45"/>
  <c r="N40" i="45"/>
  <c r="O40" i="45"/>
  <c r="P40" i="45"/>
  <c r="Q40" i="45"/>
  <c r="A41" i="45"/>
  <c r="F41" i="31"/>
  <c r="E39" i="31"/>
  <c r="D39" i="31"/>
  <c r="C39" i="31"/>
  <c r="B39" i="31"/>
  <c r="B41" i="45"/>
  <c r="C41" i="45"/>
  <c r="D41" i="45"/>
  <c r="E41" i="45"/>
  <c r="F41" i="45"/>
  <c r="G41" i="45"/>
  <c r="H41" i="45"/>
  <c r="I41" i="45"/>
  <c r="J41" i="45"/>
  <c r="K41" i="45"/>
  <c r="L41" i="45"/>
  <c r="M41" i="45"/>
  <c r="N41" i="45"/>
  <c r="O41" i="45"/>
  <c r="P41" i="45"/>
  <c r="Q41" i="45"/>
  <c r="A42" i="45"/>
  <c r="E40" i="31"/>
  <c r="D40" i="31"/>
  <c r="C40" i="31"/>
  <c r="B40" i="31"/>
  <c r="B42" i="45"/>
  <c r="C42" i="45"/>
  <c r="D42" i="45"/>
  <c r="E42" i="45"/>
  <c r="F42" i="45"/>
  <c r="G42" i="45"/>
  <c r="H42" i="45"/>
  <c r="I42" i="45"/>
  <c r="J42" i="45"/>
  <c r="K42" i="45"/>
  <c r="L42" i="45"/>
  <c r="M42" i="45"/>
  <c r="N42" i="45"/>
  <c r="O42" i="45"/>
  <c r="P42" i="45"/>
  <c r="Q42" i="45"/>
  <c r="A43" i="45"/>
  <c r="B43" i="45"/>
  <c r="E41" i="31"/>
  <c r="D41" i="31"/>
  <c r="C41" i="31"/>
  <c r="C43" i="45"/>
  <c r="D43" i="45"/>
  <c r="E43" i="45"/>
  <c r="F43" i="45"/>
  <c r="G43" i="45"/>
  <c r="H43" i="45"/>
  <c r="I43" i="45"/>
  <c r="J43" i="45"/>
  <c r="K43" i="45"/>
  <c r="L43" i="45"/>
  <c r="M43" i="45"/>
  <c r="N43" i="45"/>
  <c r="O43" i="45"/>
  <c r="P43" i="45"/>
  <c r="Q43" i="45"/>
  <c r="A44" i="45"/>
  <c r="B44" i="45"/>
  <c r="C44" i="45"/>
  <c r="D44" i="45"/>
  <c r="E44" i="45"/>
  <c r="F44" i="45"/>
  <c r="G44" i="45"/>
  <c r="H44" i="45"/>
  <c r="I44" i="45"/>
  <c r="J44" i="45"/>
  <c r="K44" i="45"/>
  <c r="L44" i="45"/>
  <c r="M44" i="45"/>
  <c r="N44" i="45"/>
  <c r="O44" i="45"/>
  <c r="P44" i="45"/>
  <c r="Q44" i="45"/>
  <c r="A45" i="45"/>
  <c r="B45" i="45"/>
  <c r="C45" i="45"/>
  <c r="D45" i="45"/>
  <c r="E45" i="45"/>
  <c r="F45" i="45"/>
  <c r="G45" i="45"/>
  <c r="H45" i="45"/>
  <c r="I45" i="45"/>
  <c r="J45" i="45"/>
  <c r="K45" i="45"/>
  <c r="L45" i="45"/>
  <c r="M45" i="45"/>
  <c r="N45" i="45"/>
  <c r="O45" i="45"/>
  <c r="P45" i="45"/>
  <c r="Q45" i="45"/>
  <c r="A46" i="45"/>
  <c r="B46" i="45"/>
  <c r="C46" i="45"/>
  <c r="D46" i="45"/>
  <c r="E46" i="45"/>
  <c r="F46" i="45"/>
  <c r="G46" i="45"/>
  <c r="H46" i="45"/>
  <c r="I46" i="45"/>
  <c r="J46" i="45"/>
  <c r="K46" i="45"/>
  <c r="L46" i="45"/>
  <c r="M46" i="45"/>
  <c r="N46" i="45"/>
  <c r="O46" i="45"/>
  <c r="P46" i="45"/>
  <c r="Q46" i="45"/>
  <c r="B3" i="45"/>
  <c r="C3" i="45"/>
  <c r="D3" i="45"/>
  <c r="E3" i="45"/>
  <c r="F1" i="31"/>
  <c r="F3" i="45"/>
  <c r="G3" i="45"/>
  <c r="H3" i="45"/>
  <c r="I3" i="45"/>
  <c r="J3" i="45"/>
  <c r="K3" i="45"/>
  <c r="L3" i="45"/>
  <c r="M3" i="45"/>
  <c r="N3" i="45"/>
  <c r="O3" i="45"/>
  <c r="P3" i="45"/>
  <c r="Q3" i="45"/>
  <c r="A3" i="45"/>
  <c r="U49" i="45"/>
  <c r="V54" i="45"/>
  <c r="V57" i="45"/>
  <c r="V58" i="45"/>
  <c r="V59" i="45"/>
  <c r="V50" i="45"/>
  <c r="O49" i="45"/>
  <c r="S50" i="45"/>
  <c r="J71" i="45"/>
  <c r="G71" i="45"/>
  <c r="H71" i="45"/>
  <c r="W50" i="45"/>
  <c r="U50" i="45"/>
  <c r="P50" i="45"/>
  <c r="Q50" i="45"/>
  <c r="R50" i="45"/>
  <c r="O50" i="45"/>
  <c r="F71" i="45"/>
  <c r="F125" i="19"/>
  <c r="D125" i="19"/>
  <c r="C86" i="45"/>
  <c r="B121" i="19"/>
  <c r="B122" i="19"/>
  <c r="B124" i="19"/>
  <c r="C78" i="45"/>
  <c r="D86" i="45"/>
  <c r="C76" i="45"/>
  <c r="C77" i="45"/>
  <c r="H121" i="19"/>
  <c r="H122" i="19"/>
  <c r="H123" i="19"/>
  <c r="H124" i="19"/>
  <c r="C85" i="45"/>
  <c r="C84" i="45"/>
  <c r="C82" i="45"/>
  <c r="C83" i="45"/>
  <c r="B128" i="19"/>
  <c r="C81" i="45"/>
  <c r="D78" i="45"/>
  <c r="P71" i="45"/>
  <c r="O51" i="45"/>
  <c r="O52" i="45"/>
  <c r="O53" i="45"/>
  <c r="O54" i="45"/>
  <c r="O55" i="45"/>
  <c r="O57" i="45"/>
  <c r="O58" i="45"/>
  <c r="O59" i="45"/>
  <c r="O71" i="45"/>
  <c r="E71" i="45"/>
  <c r="D71" i="45"/>
  <c r="A50" i="16"/>
  <c r="E65" i="19"/>
  <c r="E80" i="19"/>
  <c r="D48" i="19"/>
  <c r="D50" i="19"/>
  <c r="D65" i="19"/>
  <c r="C65" i="19"/>
  <c r="E48" i="44"/>
  <c r="C71" i="44"/>
  <c r="C88" i="24"/>
  <c r="C52" i="44"/>
  <c r="E64" i="24"/>
  <c r="C50" i="44"/>
  <c r="B4" i="44"/>
  <c r="A88" i="44"/>
  <c r="D88" i="44"/>
  <c r="B5" i="44"/>
  <c r="A89" i="44"/>
  <c r="D89" i="44"/>
  <c r="B6" i="44"/>
  <c r="A90" i="44"/>
  <c r="D90" i="44"/>
  <c r="B7" i="44"/>
  <c r="A91" i="44"/>
  <c r="D91" i="44"/>
  <c r="B8" i="44"/>
  <c r="A92" i="44"/>
  <c r="D92" i="44"/>
  <c r="B9" i="44"/>
  <c r="A93" i="44"/>
  <c r="D93" i="44"/>
  <c r="B10" i="44"/>
  <c r="A94" i="44"/>
  <c r="D94" i="44"/>
  <c r="B11" i="44"/>
  <c r="A95" i="44"/>
  <c r="D95" i="44"/>
  <c r="B12" i="44"/>
  <c r="A96" i="44"/>
  <c r="D96" i="44"/>
  <c r="B13" i="44"/>
  <c r="A97" i="44"/>
  <c r="D97" i="44"/>
  <c r="B14" i="44"/>
  <c r="A98" i="44"/>
  <c r="D98" i="44"/>
  <c r="D99" i="44"/>
  <c r="E108" i="19"/>
  <c r="E99" i="44"/>
  <c r="F99" i="44"/>
  <c r="E98" i="44"/>
  <c r="F98" i="44"/>
  <c r="E97" i="44"/>
  <c r="F97" i="44"/>
  <c r="E96" i="44"/>
  <c r="F96" i="44"/>
  <c r="E95" i="44"/>
  <c r="F95" i="44"/>
  <c r="E94" i="44"/>
  <c r="F94" i="44"/>
  <c r="E93" i="44"/>
  <c r="F93" i="44"/>
  <c r="E92" i="44"/>
  <c r="F92" i="44"/>
  <c r="E91" i="44"/>
  <c r="F91" i="44"/>
  <c r="E90" i="44"/>
  <c r="F90" i="44"/>
  <c r="E89" i="44"/>
  <c r="F89" i="44"/>
  <c r="E88" i="44"/>
  <c r="F88" i="44"/>
  <c r="A74" i="44"/>
  <c r="D74" i="44"/>
  <c r="A75" i="44"/>
  <c r="D75" i="44"/>
  <c r="A76" i="44"/>
  <c r="D76" i="44"/>
  <c r="A77" i="44"/>
  <c r="D77" i="44"/>
  <c r="A78" i="44"/>
  <c r="D78" i="44"/>
  <c r="A79" i="44"/>
  <c r="D79" i="44"/>
  <c r="A80" i="44"/>
  <c r="D80" i="44"/>
  <c r="A81" i="44"/>
  <c r="D81" i="44"/>
  <c r="A82" i="44"/>
  <c r="D82" i="44"/>
  <c r="A83" i="44"/>
  <c r="D83" i="44"/>
  <c r="A84" i="44"/>
  <c r="D84" i="44"/>
  <c r="D85" i="44"/>
  <c r="E85" i="44"/>
  <c r="F85" i="44"/>
  <c r="E84" i="44"/>
  <c r="F84" i="44"/>
  <c r="E83" i="44"/>
  <c r="F83" i="44"/>
  <c r="E82" i="44"/>
  <c r="F82" i="44"/>
  <c r="E81" i="44"/>
  <c r="F81" i="44"/>
  <c r="E80" i="44"/>
  <c r="F80" i="44"/>
  <c r="E79" i="44"/>
  <c r="F79" i="44"/>
  <c r="E78" i="44"/>
  <c r="F78" i="44"/>
  <c r="E77" i="44"/>
  <c r="F77" i="44"/>
  <c r="E76" i="44"/>
  <c r="F76" i="44"/>
  <c r="E75" i="44"/>
  <c r="F75" i="44"/>
  <c r="E74" i="44"/>
  <c r="F74" i="44"/>
  <c r="A60" i="44"/>
  <c r="G63" i="14"/>
  <c r="D60" i="44"/>
  <c r="A61" i="44"/>
  <c r="G64" i="14"/>
  <c r="D61" i="44"/>
  <c r="A62" i="44"/>
  <c r="G65" i="14"/>
  <c r="D62" i="44"/>
  <c r="A63" i="44"/>
  <c r="D63" i="44"/>
  <c r="A64" i="44"/>
  <c r="G66" i="14"/>
  <c r="G72" i="14"/>
  <c r="G68" i="14"/>
  <c r="G73" i="14"/>
  <c r="G79" i="14"/>
  <c r="G82" i="14"/>
  <c r="G83" i="14"/>
  <c r="D64" i="44"/>
  <c r="A65" i="44"/>
  <c r="G84" i="14"/>
  <c r="G81" i="14"/>
  <c r="G88" i="14"/>
  <c r="D65" i="44"/>
  <c r="A66" i="44"/>
  <c r="D66" i="44"/>
  <c r="A67" i="44"/>
  <c r="D67" i="44"/>
  <c r="A68" i="44"/>
  <c r="D68" i="44"/>
  <c r="A69" i="44"/>
  <c r="G87" i="14"/>
  <c r="G86" i="14"/>
  <c r="D69" i="44"/>
  <c r="A70" i="44"/>
  <c r="D70" i="44"/>
  <c r="D71" i="44"/>
  <c r="E71" i="44"/>
  <c r="F71" i="44"/>
  <c r="E70" i="44"/>
  <c r="F70" i="44"/>
  <c r="F1" i="44"/>
  <c r="C70" i="44"/>
  <c r="E69" i="44"/>
  <c r="F69" i="44"/>
  <c r="C69" i="44"/>
  <c r="E68" i="44"/>
  <c r="F68" i="44"/>
  <c r="C68" i="44"/>
  <c r="E67" i="44"/>
  <c r="F67" i="44"/>
  <c r="C67" i="44"/>
  <c r="E66" i="44"/>
  <c r="F66" i="44"/>
  <c r="C66" i="44"/>
  <c r="E65" i="44"/>
  <c r="F65" i="44"/>
  <c r="C65" i="44"/>
  <c r="E64" i="44"/>
  <c r="F64" i="44"/>
  <c r="C64" i="44"/>
  <c r="E63" i="44"/>
  <c r="F63" i="44"/>
  <c r="C63" i="44"/>
  <c r="E62" i="44"/>
  <c r="F62" i="44"/>
  <c r="C62" i="44"/>
  <c r="E61" i="44"/>
  <c r="F61" i="44"/>
  <c r="C61" i="44"/>
  <c r="E60" i="44"/>
  <c r="F60" i="44"/>
  <c r="C60" i="44"/>
  <c r="E57" i="44"/>
  <c r="A57" i="44"/>
  <c r="E56" i="44"/>
  <c r="A56" i="44"/>
  <c r="E55" i="44"/>
  <c r="A55" i="44"/>
  <c r="E52" i="44"/>
  <c r="A52" i="44"/>
  <c r="E51" i="44"/>
  <c r="A51" i="44"/>
  <c r="E50" i="44"/>
  <c r="A50" i="44"/>
  <c r="E49" i="44"/>
  <c r="F44" i="44"/>
  <c r="E44" i="44"/>
  <c r="D44" i="44"/>
  <c r="C44" i="44"/>
  <c r="B44" i="44"/>
  <c r="A44" i="44"/>
  <c r="F43" i="44"/>
  <c r="E43" i="44"/>
  <c r="D43" i="44"/>
  <c r="C43" i="44"/>
  <c r="B43" i="44"/>
  <c r="A43" i="44"/>
  <c r="F42" i="44"/>
  <c r="E42" i="44"/>
  <c r="D42" i="44"/>
  <c r="C42" i="44"/>
  <c r="B42" i="44"/>
  <c r="A42" i="44"/>
  <c r="F41" i="44"/>
  <c r="E41" i="44"/>
  <c r="D41" i="44"/>
  <c r="C41" i="44"/>
  <c r="B41" i="44"/>
  <c r="A41" i="44"/>
  <c r="F40" i="44"/>
  <c r="E40" i="44"/>
  <c r="D40" i="44"/>
  <c r="C40" i="44"/>
  <c r="B40" i="44"/>
  <c r="A40" i="44"/>
  <c r="F39" i="44"/>
  <c r="E39" i="44"/>
  <c r="D39" i="44"/>
  <c r="C39" i="44"/>
  <c r="B39" i="44"/>
  <c r="A39" i="44"/>
  <c r="F38" i="44"/>
  <c r="E38" i="44"/>
  <c r="D38" i="44"/>
  <c r="C38" i="44"/>
  <c r="B38" i="44"/>
  <c r="A38" i="44"/>
  <c r="F37" i="44"/>
  <c r="E37" i="44"/>
  <c r="D37" i="44"/>
  <c r="C37" i="44"/>
  <c r="B37" i="44"/>
  <c r="A37" i="44"/>
  <c r="F36" i="44"/>
  <c r="E36" i="44"/>
  <c r="D36" i="44"/>
  <c r="C36" i="44"/>
  <c r="B36" i="44"/>
  <c r="A36" i="44"/>
  <c r="F35" i="44"/>
  <c r="E35" i="44"/>
  <c r="D35" i="44"/>
  <c r="C35" i="44"/>
  <c r="B35" i="44"/>
  <c r="A35" i="44"/>
  <c r="F34" i="44"/>
  <c r="E34" i="44"/>
  <c r="D34" i="44"/>
  <c r="C34" i="44"/>
  <c r="B34" i="44"/>
  <c r="A34" i="44"/>
  <c r="F33" i="44"/>
  <c r="E33" i="44"/>
  <c r="D33" i="44"/>
  <c r="C33" i="44"/>
  <c r="B33" i="44"/>
  <c r="A33" i="44"/>
  <c r="F32" i="44"/>
  <c r="E32" i="44"/>
  <c r="D32" i="44"/>
  <c r="C32" i="44"/>
  <c r="B32" i="44"/>
  <c r="A32" i="44"/>
  <c r="F31" i="44"/>
  <c r="E31" i="44"/>
  <c r="D31" i="44"/>
  <c r="C31" i="44"/>
  <c r="B31" i="44"/>
  <c r="A31" i="44"/>
  <c r="F30" i="44"/>
  <c r="E30" i="44"/>
  <c r="D30" i="44"/>
  <c r="C30" i="44"/>
  <c r="B30" i="44"/>
  <c r="A30" i="44"/>
  <c r="F29" i="44"/>
  <c r="E29" i="44"/>
  <c r="D29" i="44"/>
  <c r="C29" i="44"/>
  <c r="B29" i="44"/>
  <c r="A29" i="44"/>
  <c r="F28" i="44"/>
  <c r="E28" i="44"/>
  <c r="D28" i="44"/>
  <c r="C28" i="44"/>
  <c r="B28" i="44"/>
  <c r="A28" i="44"/>
  <c r="F27" i="44"/>
  <c r="E27" i="44"/>
  <c r="D27" i="44"/>
  <c r="C27" i="44"/>
  <c r="B27" i="44"/>
  <c r="A27" i="44"/>
  <c r="F26" i="44"/>
  <c r="E26" i="44"/>
  <c r="D26" i="44"/>
  <c r="C26" i="44"/>
  <c r="B26" i="44"/>
  <c r="A26" i="44"/>
  <c r="F25" i="44"/>
  <c r="E25" i="44"/>
  <c r="D25" i="44"/>
  <c r="C25" i="44"/>
  <c r="B25" i="44"/>
  <c r="A25" i="44"/>
  <c r="F24" i="44"/>
  <c r="E24" i="44"/>
  <c r="D24" i="44"/>
  <c r="C24" i="44"/>
  <c r="B24" i="44"/>
  <c r="A24" i="44"/>
  <c r="F23" i="44"/>
  <c r="E23" i="44"/>
  <c r="D23" i="44"/>
  <c r="C23" i="44"/>
  <c r="B23" i="44"/>
  <c r="A23" i="44"/>
  <c r="F22" i="44"/>
  <c r="E22" i="44"/>
  <c r="D22" i="44"/>
  <c r="C22" i="44"/>
  <c r="B22" i="44"/>
  <c r="A22" i="44"/>
  <c r="F21" i="44"/>
  <c r="E21" i="44"/>
  <c r="D21" i="44"/>
  <c r="C21" i="44"/>
  <c r="B21" i="44"/>
  <c r="A21" i="44"/>
  <c r="F20" i="44"/>
  <c r="E20" i="44"/>
  <c r="D20" i="44"/>
  <c r="C20" i="44"/>
  <c r="B20" i="44"/>
  <c r="A20" i="44"/>
  <c r="F19" i="44"/>
  <c r="E19" i="44"/>
  <c r="D19" i="44"/>
  <c r="C19" i="44"/>
  <c r="B19" i="44"/>
  <c r="A19" i="44"/>
  <c r="F18" i="44"/>
  <c r="E18" i="44"/>
  <c r="D18" i="44"/>
  <c r="C18" i="44"/>
  <c r="B18" i="44"/>
  <c r="A18" i="44"/>
  <c r="F17" i="44"/>
  <c r="E17" i="44"/>
  <c r="D17" i="44"/>
  <c r="C17" i="44"/>
  <c r="B17" i="44"/>
  <c r="A17" i="44"/>
  <c r="F16" i="44"/>
  <c r="E16" i="44"/>
  <c r="D16" i="44"/>
  <c r="C16" i="44"/>
  <c r="B16" i="44"/>
  <c r="A16" i="44"/>
  <c r="F15" i="44"/>
  <c r="E15" i="44"/>
  <c r="D15" i="44"/>
  <c r="C15" i="44"/>
  <c r="B15" i="44"/>
  <c r="A15" i="44"/>
  <c r="F14" i="44"/>
  <c r="E14" i="44"/>
  <c r="D14" i="44"/>
  <c r="C14" i="44"/>
  <c r="A14" i="44"/>
  <c r="F13" i="44"/>
  <c r="E13" i="44"/>
  <c r="D13" i="44"/>
  <c r="C13" i="44"/>
  <c r="A13" i="44"/>
  <c r="F12" i="44"/>
  <c r="E12" i="44"/>
  <c r="D12" i="44"/>
  <c r="C12" i="44"/>
  <c r="A12" i="44"/>
  <c r="F11" i="44"/>
  <c r="E11" i="44"/>
  <c r="D11" i="44"/>
  <c r="C11" i="44"/>
  <c r="A11" i="44"/>
  <c r="F10" i="44"/>
  <c r="E10" i="44"/>
  <c r="D10" i="44"/>
  <c r="C10" i="44"/>
  <c r="A10" i="44"/>
  <c r="F9" i="44"/>
  <c r="E9" i="44"/>
  <c r="D9" i="44"/>
  <c r="C9" i="44"/>
  <c r="A9" i="44"/>
  <c r="F8" i="44"/>
  <c r="E8" i="44"/>
  <c r="D8" i="44"/>
  <c r="C8" i="44"/>
  <c r="A8" i="44"/>
  <c r="F7" i="44"/>
  <c r="E7" i="44"/>
  <c r="D7" i="44"/>
  <c r="C7" i="44"/>
  <c r="A7" i="44"/>
  <c r="F6" i="44"/>
  <c r="E6" i="44"/>
  <c r="D6" i="44"/>
  <c r="C6" i="44"/>
  <c r="A6" i="44"/>
  <c r="F5" i="44"/>
  <c r="E5" i="44"/>
  <c r="D5" i="44"/>
  <c r="C5" i="44"/>
  <c r="A5" i="44"/>
  <c r="F4" i="44"/>
  <c r="E4" i="44"/>
  <c r="D4" i="44"/>
  <c r="C4" i="44"/>
  <c r="A4" i="44"/>
  <c r="F3" i="44"/>
  <c r="E3" i="44"/>
  <c r="D3" i="44"/>
  <c r="C3" i="44"/>
  <c r="B3" i="44"/>
  <c r="A3" i="44"/>
  <c r="F2" i="44"/>
  <c r="E2" i="44"/>
  <c r="D2" i="44"/>
  <c r="C2" i="44"/>
  <c r="B2" i="44"/>
  <c r="A2" i="44"/>
  <c r="E1" i="44"/>
  <c r="D1" i="44"/>
  <c r="C1" i="44"/>
  <c r="B1" i="44"/>
  <c r="A1" i="44"/>
  <c r="H88" i="24"/>
  <c r="J64" i="24"/>
  <c r="I64" i="24"/>
  <c r="H115" i="24"/>
  <c r="B64" i="24"/>
  <c r="G44" i="24"/>
  <c r="G45" i="24"/>
  <c r="G46" i="24"/>
  <c r="G47" i="24"/>
  <c r="G48" i="24"/>
  <c r="G49" i="24"/>
  <c r="G50" i="24"/>
  <c r="G51" i="24"/>
  <c r="G52" i="24"/>
  <c r="G53" i="24"/>
  <c r="G64" i="24"/>
  <c r="D64" i="24"/>
  <c r="D114" i="24"/>
  <c r="D51" i="19"/>
  <c r="C51" i="19"/>
  <c r="D202" i="22"/>
  <c r="D185" i="22"/>
  <c r="D168" i="22"/>
  <c r="D151" i="22"/>
  <c r="D117" i="22"/>
  <c r="D100" i="22"/>
  <c r="D83" i="22"/>
  <c r="D66" i="22"/>
  <c r="D49" i="22"/>
  <c r="A49" i="16"/>
  <c r="A48" i="16"/>
  <c r="C42" i="21"/>
  <c r="C43" i="21"/>
  <c r="C44" i="21"/>
  <c r="C45" i="21"/>
  <c r="C46" i="21"/>
  <c r="C47" i="21"/>
  <c r="C48" i="21"/>
  <c r="C49" i="21"/>
  <c r="C50" i="21"/>
  <c r="C51" i="21"/>
  <c r="C52" i="21"/>
  <c r="B43" i="21"/>
  <c r="B44" i="21"/>
  <c r="B45" i="21"/>
  <c r="B46" i="21"/>
  <c r="B47" i="21"/>
  <c r="B48" i="21"/>
  <c r="B49" i="21"/>
  <c r="B50" i="21"/>
  <c r="B51" i="21"/>
  <c r="B52" i="21"/>
  <c r="B42" i="21"/>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153" i="14"/>
  <c r="G154" i="14"/>
  <c r="G155" i="14"/>
  <c r="K63"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1" i="14"/>
  <c r="B14" i="14"/>
  <c r="C59" i="14"/>
  <c r="B5" i="14"/>
  <c r="C50" i="14"/>
  <c r="B6" i="14"/>
  <c r="C51" i="14"/>
  <c r="B7" i="14"/>
  <c r="C52" i="14"/>
  <c r="B8" i="14"/>
  <c r="C53" i="14"/>
  <c r="B9" i="14"/>
  <c r="C54" i="14"/>
  <c r="B10" i="14"/>
  <c r="C55" i="14"/>
  <c r="B11" i="14"/>
  <c r="C56" i="14"/>
  <c r="B12" i="14"/>
  <c r="C57" i="14"/>
  <c r="B13" i="14"/>
  <c r="C58" i="14"/>
  <c r="B4" i="14"/>
  <c r="C49" i="14"/>
  <c r="A47" i="16"/>
  <c r="A46" i="16"/>
  <c r="B58" i="1"/>
  <c r="B14" i="27"/>
  <c r="A71" i="27"/>
  <c r="D71" i="27"/>
  <c r="E71" i="27"/>
  <c r="B4" i="27"/>
  <c r="A61" i="27"/>
  <c r="D61" i="27"/>
  <c r="B5" i="27"/>
  <c r="A62" i="27"/>
  <c r="D62" i="27"/>
  <c r="B6" i="27"/>
  <c r="A63" i="27"/>
  <c r="D63" i="27"/>
  <c r="B7" i="27"/>
  <c r="A64" i="27"/>
  <c r="D64" i="27"/>
  <c r="B8" i="27"/>
  <c r="A65" i="27"/>
  <c r="D65" i="27"/>
  <c r="B9" i="27"/>
  <c r="A66" i="27"/>
  <c r="D66" i="27"/>
  <c r="B10" i="27"/>
  <c r="A67" i="27"/>
  <c r="D67" i="27"/>
  <c r="B11" i="27"/>
  <c r="A68" i="27"/>
  <c r="D68" i="27"/>
  <c r="B12" i="27"/>
  <c r="A69" i="27"/>
  <c r="D69" i="27"/>
  <c r="B13" i="27"/>
  <c r="A70" i="27"/>
  <c r="D70" i="27"/>
  <c r="D72" i="27"/>
  <c r="F3" i="1"/>
  <c r="C73" i="1"/>
  <c r="F4" i="1"/>
  <c r="C74" i="1"/>
  <c r="F5" i="1"/>
  <c r="C75" i="1"/>
  <c r="F6" i="1"/>
  <c r="C76" i="1"/>
  <c r="F7" i="1"/>
  <c r="C77" i="1"/>
  <c r="F8" i="1"/>
  <c r="C78" i="1"/>
  <c r="F9" i="1"/>
  <c r="C79" i="1"/>
  <c r="F10" i="1"/>
  <c r="C80" i="1"/>
  <c r="F2" i="1"/>
  <c r="C72" i="1"/>
  <c r="E3" i="1"/>
  <c r="B73" i="1"/>
  <c r="E4" i="1"/>
  <c r="B74" i="1"/>
  <c r="E5" i="1"/>
  <c r="B75" i="1"/>
  <c r="E6" i="1"/>
  <c r="B76" i="1"/>
  <c r="E7" i="1"/>
  <c r="B77" i="1"/>
  <c r="E8" i="1"/>
  <c r="B78" i="1"/>
  <c r="E9" i="1"/>
  <c r="B79" i="1"/>
  <c r="E10" i="1"/>
  <c r="B80" i="1"/>
  <c r="E2" i="1"/>
  <c r="B72" i="1"/>
  <c r="F20" i="1"/>
  <c r="E20" i="1"/>
  <c r="F19" i="1"/>
  <c r="E19" i="1"/>
  <c r="F18" i="1"/>
  <c r="E18" i="1"/>
  <c r="F17" i="1"/>
  <c r="E17" i="1"/>
  <c r="F16" i="1"/>
  <c r="E16" i="1"/>
  <c r="F15" i="1"/>
  <c r="E15" i="1"/>
  <c r="F14" i="1"/>
  <c r="E14" i="1"/>
  <c r="F13" i="1"/>
  <c r="E13" i="1"/>
  <c r="F12" i="1"/>
  <c r="E12" i="1"/>
  <c r="B20" i="15"/>
  <c r="C49" i="15"/>
  <c r="B21" i="15"/>
  <c r="C50" i="15"/>
  <c r="B22" i="15"/>
  <c r="C51" i="15"/>
  <c r="B23" i="15"/>
  <c r="C52" i="15"/>
  <c r="B24" i="15"/>
  <c r="C53" i="15"/>
  <c r="B25" i="15"/>
  <c r="C54" i="15"/>
  <c r="B26" i="15"/>
  <c r="C55" i="15"/>
  <c r="B27" i="15"/>
  <c r="C56" i="15"/>
  <c r="B28" i="15"/>
  <c r="C57" i="15"/>
  <c r="B29" i="15"/>
  <c r="C58" i="15"/>
  <c r="B19" i="15"/>
  <c r="C48" i="15"/>
  <c r="C20" i="15"/>
  <c r="D49" i="15"/>
  <c r="C21" i="15"/>
  <c r="D50" i="15"/>
  <c r="C22" i="15"/>
  <c r="D51" i="15"/>
  <c r="C23" i="15"/>
  <c r="D52" i="15"/>
  <c r="C24" i="15"/>
  <c r="D53" i="15"/>
  <c r="C25" i="15"/>
  <c r="D54" i="15"/>
  <c r="C26" i="15"/>
  <c r="D55" i="15"/>
  <c r="C27" i="15"/>
  <c r="D56" i="15"/>
  <c r="C28" i="15"/>
  <c r="D57" i="15"/>
  <c r="C29" i="15"/>
  <c r="D58" i="15"/>
  <c r="C19" i="15"/>
  <c r="D48" i="15"/>
  <c r="A2" i="15"/>
  <c r="B2" i="15"/>
  <c r="C2" i="15"/>
  <c r="D2" i="15"/>
  <c r="E2" i="15"/>
  <c r="F2" i="15"/>
  <c r="G2" i="15"/>
  <c r="H2" i="15"/>
  <c r="I2" i="15"/>
  <c r="A3" i="15"/>
  <c r="B3" i="15"/>
  <c r="C3" i="15"/>
  <c r="D3" i="15"/>
  <c r="E3" i="15"/>
  <c r="F3" i="15"/>
  <c r="G3" i="15"/>
  <c r="H3" i="15"/>
  <c r="I3" i="15"/>
  <c r="A4" i="15"/>
  <c r="B4" i="15"/>
  <c r="C4" i="15"/>
  <c r="D4" i="15"/>
  <c r="E4" i="15"/>
  <c r="F4" i="15"/>
  <c r="G4" i="15"/>
  <c r="H4" i="15"/>
  <c r="I4" i="15"/>
  <c r="A5" i="15"/>
  <c r="B5" i="15"/>
  <c r="C5" i="15"/>
  <c r="D5" i="15"/>
  <c r="E5" i="15"/>
  <c r="F5" i="15"/>
  <c r="G5" i="15"/>
  <c r="H5" i="15"/>
  <c r="I5" i="15"/>
  <c r="A6" i="15"/>
  <c r="B6" i="15"/>
  <c r="C6" i="15"/>
  <c r="D6" i="15"/>
  <c r="E6" i="15"/>
  <c r="F6" i="15"/>
  <c r="G6" i="15"/>
  <c r="H6" i="15"/>
  <c r="I6" i="15"/>
  <c r="A7" i="15"/>
  <c r="B7" i="15"/>
  <c r="C7" i="15"/>
  <c r="D7" i="15"/>
  <c r="E7" i="15"/>
  <c r="F7" i="15"/>
  <c r="G7" i="15"/>
  <c r="H7" i="15"/>
  <c r="I7" i="15"/>
  <c r="A8" i="15"/>
  <c r="B8" i="15"/>
  <c r="C8" i="15"/>
  <c r="D8" i="15"/>
  <c r="E8" i="15"/>
  <c r="F8" i="15"/>
  <c r="G8" i="15"/>
  <c r="H8" i="15"/>
  <c r="I8" i="15"/>
  <c r="A9" i="15"/>
  <c r="B9" i="15"/>
  <c r="C9" i="15"/>
  <c r="D9" i="15"/>
  <c r="E9" i="15"/>
  <c r="F9" i="15"/>
  <c r="G9" i="15"/>
  <c r="H9" i="15"/>
  <c r="I9" i="15"/>
  <c r="A10" i="15"/>
  <c r="B10" i="15"/>
  <c r="C10" i="15"/>
  <c r="D10" i="15"/>
  <c r="E10" i="15"/>
  <c r="F10" i="15"/>
  <c r="G10" i="15"/>
  <c r="H10" i="15"/>
  <c r="I10" i="15"/>
  <c r="A11" i="15"/>
  <c r="B11" i="15"/>
  <c r="C11" i="15"/>
  <c r="D11" i="15"/>
  <c r="E11" i="15"/>
  <c r="F11" i="15"/>
  <c r="G11" i="15"/>
  <c r="H11" i="15"/>
  <c r="I11" i="15"/>
  <c r="A12" i="15"/>
  <c r="B12" i="15"/>
  <c r="C12" i="15"/>
  <c r="D12" i="15"/>
  <c r="E12" i="15"/>
  <c r="F12" i="15"/>
  <c r="G12" i="15"/>
  <c r="H12" i="15"/>
  <c r="I12" i="15"/>
  <c r="A13" i="15"/>
  <c r="B13" i="15"/>
  <c r="C13" i="15"/>
  <c r="D13" i="15"/>
  <c r="E13" i="15"/>
  <c r="F13" i="15"/>
  <c r="G13" i="15"/>
  <c r="H13" i="15"/>
  <c r="I13" i="15"/>
  <c r="A14" i="15"/>
  <c r="B14" i="15"/>
  <c r="C14" i="15"/>
  <c r="D14" i="15"/>
  <c r="E14" i="15"/>
  <c r="F14" i="15"/>
  <c r="G14" i="15"/>
  <c r="H14" i="15"/>
  <c r="I14" i="15"/>
  <c r="A15" i="15"/>
  <c r="C15" i="15"/>
  <c r="D15" i="15"/>
  <c r="E15" i="15"/>
  <c r="F15" i="15"/>
  <c r="G15" i="15"/>
  <c r="H15" i="15"/>
  <c r="I15" i="15"/>
  <c r="A16" i="15"/>
  <c r="B16" i="15"/>
  <c r="C16" i="15"/>
  <c r="D16" i="15"/>
  <c r="E16" i="15"/>
  <c r="F16" i="15"/>
  <c r="G16" i="15"/>
  <c r="H16" i="15"/>
  <c r="I16" i="15"/>
  <c r="A17" i="15"/>
  <c r="B17" i="15"/>
  <c r="C17" i="15"/>
  <c r="D17" i="15"/>
  <c r="E17" i="15"/>
  <c r="F17" i="15"/>
  <c r="G17" i="15"/>
  <c r="H17" i="15"/>
  <c r="I17" i="15"/>
  <c r="A18" i="15"/>
  <c r="B18" i="15"/>
  <c r="C18" i="15"/>
  <c r="D18" i="15"/>
  <c r="E18" i="15"/>
  <c r="F18" i="15"/>
  <c r="G18" i="15"/>
  <c r="H18" i="15"/>
  <c r="I18" i="15"/>
  <c r="A19" i="15"/>
  <c r="D19" i="15"/>
  <c r="E19" i="15"/>
  <c r="F19" i="15"/>
  <c r="G19" i="15"/>
  <c r="H19" i="15"/>
  <c r="I19" i="15"/>
  <c r="A20" i="15"/>
  <c r="D20" i="15"/>
  <c r="E20" i="15"/>
  <c r="F20" i="15"/>
  <c r="G20" i="15"/>
  <c r="H20" i="15"/>
  <c r="I20" i="15"/>
  <c r="A21" i="15"/>
  <c r="D21" i="15"/>
  <c r="E21" i="15"/>
  <c r="F21" i="15"/>
  <c r="G21" i="15"/>
  <c r="H21" i="15"/>
  <c r="I21" i="15"/>
  <c r="A22" i="15"/>
  <c r="D22" i="15"/>
  <c r="E22" i="15"/>
  <c r="F22" i="15"/>
  <c r="G22" i="15"/>
  <c r="H22" i="15"/>
  <c r="I22" i="15"/>
  <c r="A23" i="15"/>
  <c r="D23" i="15"/>
  <c r="E23" i="15"/>
  <c r="F23" i="15"/>
  <c r="G23" i="15"/>
  <c r="H23" i="15"/>
  <c r="I23" i="15"/>
  <c r="A24" i="15"/>
  <c r="D24" i="15"/>
  <c r="E24" i="15"/>
  <c r="F24" i="15"/>
  <c r="G24" i="15"/>
  <c r="H24" i="15"/>
  <c r="I24" i="15"/>
  <c r="A25" i="15"/>
  <c r="D25" i="15"/>
  <c r="E25" i="15"/>
  <c r="F25" i="15"/>
  <c r="G25" i="15"/>
  <c r="H25" i="15"/>
  <c r="I25" i="15"/>
  <c r="A26" i="15"/>
  <c r="D26" i="15"/>
  <c r="E26" i="15"/>
  <c r="F26" i="15"/>
  <c r="G26" i="15"/>
  <c r="H26" i="15"/>
  <c r="I26" i="15"/>
  <c r="A27" i="15"/>
  <c r="D27" i="15"/>
  <c r="E27" i="15"/>
  <c r="F27" i="15"/>
  <c r="G27" i="15"/>
  <c r="H27" i="15"/>
  <c r="I27" i="15"/>
  <c r="A28" i="15"/>
  <c r="D28" i="15"/>
  <c r="E28" i="15"/>
  <c r="F28" i="15"/>
  <c r="G28" i="15"/>
  <c r="H28" i="15"/>
  <c r="I28" i="15"/>
  <c r="A29" i="15"/>
  <c r="D29" i="15"/>
  <c r="E29" i="15"/>
  <c r="F29" i="15"/>
  <c r="G29" i="15"/>
  <c r="H29" i="15"/>
  <c r="I29" i="15"/>
  <c r="A30" i="15"/>
  <c r="B30" i="15"/>
  <c r="C30" i="15"/>
  <c r="D30" i="15"/>
  <c r="E30" i="15"/>
  <c r="F30" i="15"/>
  <c r="G30" i="15"/>
  <c r="H30" i="15"/>
  <c r="I30" i="15"/>
  <c r="A31" i="15"/>
  <c r="B31" i="15"/>
  <c r="C31" i="15"/>
  <c r="D31" i="15"/>
  <c r="E31" i="15"/>
  <c r="F31" i="15"/>
  <c r="G31" i="15"/>
  <c r="H31" i="15"/>
  <c r="I31" i="15"/>
  <c r="A32" i="15"/>
  <c r="B32" i="15"/>
  <c r="C32" i="15"/>
  <c r="D32" i="15"/>
  <c r="E32" i="15"/>
  <c r="F32" i="15"/>
  <c r="G32" i="15"/>
  <c r="H32" i="15"/>
  <c r="I32" i="15"/>
  <c r="A33" i="15"/>
  <c r="B33" i="15"/>
  <c r="C33" i="15"/>
  <c r="D33" i="15"/>
  <c r="E33" i="15"/>
  <c r="F33" i="15"/>
  <c r="G33" i="15"/>
  <c r="H33" i="15"/>
  <c r="I33" i="15"/>
  <c r="A34" i="15"/>
  <c r="B34" i="15"/>
  <c r="C34" i="15"/>
  <c r="D34" i="15"/>
  <c r="E34" i="15"/>
  <c r="F34" i="15"/>
  <c r="G34" i="15"/>
  <c r="H34" i="15"/>
  <c r="I34" i="15"/>
  <c r="A35" i="15"/>
  <c r="B35" i="15"/>
  <c r="C35" i="15"/>
  <c r="D35" i="15"/>
  <c r="E35" i="15"/>
  <c r="F35" i="15"/>
  <c r="G35" i="15"/>
  <c r="H35" i="15"/>
  <c r="I35" i="15"/>
  <c r="A36" i="15"/>
  <c r="B36" i="15"/>
  <c r="C36" i="15"/>
  <c r="D36" i="15"/>
  <c r="E36" i="15"/>
  <c r="F36" i="15"/>
  <c r="G36" i="15"/>
  <c r="H36" i="15"/>
  <c r="I36" i="15"/>
  <c r="A37" i="15"/>
  <c r="B37" i="15"/>
  <c r="C37" i="15"/>
  <c r="D37" i="15"/>
  <c r="E37" i="15"/>
  <c r="F37" i="15"/>
  <c r="G37" i="15"/>
  <c r="H37" i="15"/>
  <c r="I37" i="15"/>
  <c r="A38" i="15"/>
  <c r="B38" i="15"/>
  <c r="C38" i="15"/>
  <c r="D38" i="15"/>
  <c r="E38" i="15"/>
  <c r="F38" i="15"/>
  <c r="G38" i="15"/>
  <c r="H38" i="15"/>
  <c r="I38" i="15"/>
  <c r="A39" i="15"/>
  <c r="B39" i="15"/>
  <c r="C39" i="15"/>
  <c r="D39" i="15"/>
  <c r="E39" i="15"/>
  <c r="F39" i="15"/>
  <c r="G39" i="15"/>
  <c r="H39" i="15"/>
  <c r="I39" i="15"/>
  <c r="A40" i="15"/>
  <c r="B40" i="15"/>
  <c r="C40" i="15"/>
  <c r="D40" i="15"/>
  <c r="E40" i="15"/>
  <c r="F40" i="15"/>
  <c r="G40" i="15"/>
  <c r="H40" i="15"/>
  <c r="I40" i="15"/>
  <c r="A41" i="15"/>
  <c r="B41" i="15"/>
  <c r="C41" i="15"/>
  <c r="D41" i="15"/>
  <c r="E41" i="15"/>
  <c r="F41" i="15"/>
  <c r="G41" i="15"/>
  <c r="H41" i="15"/>
  <c r="I41" i="15"/>
  <c r="A42" i="15"/>
  <c r="B42" i="15"/>
  <c r="C42" i="15"/>
  <c r="D42" i="15"/>
  <c r="E42" i="15"/>
  <c r="F42" i="15"/>
  <c r="G42" i="15"/>
  <c r="H42" i="15"/>
  <c r="I42" i="15"/>
  <c r="A43" i="15"/>
  <c r="B43" i="15"/>
  <c r="C43" i="15"/>
  <c r="D43" i="15"/>
  <c r="E43" i="15"/>
  <c r="F43" i="15"/>
  <c r="G43" i="15"/>
  <c r="H43" i="15"/>
  <c r="I43" i="15"/>
  <c r="A44" i="15"/>
  <c r="B44" i="15"/>
  <c r="C44" i="15"/>
  <c r="D44" i="15"/>
  <c r="E44" i="15"/>
  <c r="F44" i="15"/>
  <c r="G44" i="15"/>
  <c r="H44" i="15"/>
  <c r="I44" i="15"/>
  <c r="B1" i="15"/>
  <c r="C1" i="15"/>
  <c r="D1" i="15"/>
  <c r="E1" i="15"/>
  <c r="F1" i="15"/>
  <c r="G1" i="15"/>
  <c r="H1" i="15"/>
  <c r="I1" i="15"/>
  <c r="A1" i="15"/>
  <c r="A90" i="27"/>
  <c r="D90" i="27"/>
  <c r="A91" i="27"/>
  <c r="D91" i="27"/>
  <c r="A92" i="27"/>
  <c r="D92" i="27"/>
  <c r="A93" i="27"/>
  <c r="D93" i="27"/>
  <c r="A94" i="27"/>
  <c r="D94" i="27"/>
  <c r="A95" i="27"/>
  <c r="D95" i="27"/>
  <c r="A96" i="27"/>
  <c r="D96" i="27"/>
  <c r="A97" i="27"/>
  <c r="D97" i="27"/>
  <c r="A98" i="27"/>
  <c r="D98" i="27"/>
  <c r="A99" i="27"/>
  <c r="D99" i="27"/>
  <c r="A89" i="27"/>
  <c r="D89" i="27"/>
  <c r="A76" i="27"/>
  <c r="D76" i="27"/>
  <c r="A77" i="27"/>
  <c r="D77" i="27"/>
  <c r="A78" i="27"/>
  <c r="D78" i="27"/>
  <c r="A79" i="27"/>
  <c r="D79" i="27"/>
  <c r="A80" i="27"/>
  <c r="D80" i="27"/>
  <c r="A81" i="27"/>
  <c r="D81" i="27"/>
  <c r="A82" i="27"/>
  <c r="D82" i="27"/>
  <c r="A83" i="27"/>
  <c r="D83" i="27"/>
  <c r="A84" i="27"/>
  <c r="D84" i="27"/>
  <c r="A85" i="27"/>
  <c r="D85" i="27"/>
  <c r="A75" i="27"/>
  <c r="D75" i="27"/>
  <c r="F1" i="27"/>
  <c r="C62" i="27"/>
  <c r="C63" i="27"/>
  <c r="C64" i="27"/>
  <c r="C65" i="27"/>
  <c r="C66" i="27"/>
  <c r="C67" i="27"/>
  <c r="C68" i="27"/>
  <c r="C69" i="27"/>
  <c r="C70" i="27"/>
  <c r="C71" i="27"/>
  <c r="C61" i="27"/>
  <c r="B19" i="5"/>
  <c r="C19" i="5"/>
  <c r="D19" i="5"/>
  <c r="E19" i="5"/>
  <c r="M46" i="23"/>
  <c r="M47" i="23"/>
  <c r="M48" i="23"/>
  <c r="M49" i="23"/>
  <c r="M50" i="23"/>
  <c r="M51" i="23"/>
  <c r="M52" i="23"/>
  <c r="M53" i="23"/>
  <c r="M54" i="23"/>
  <c r="M56" i="23"/>
  <c r="M57" i="23"/>
  <c r="M58" i="23"/>
  <c r="M59" i="23"/>
  <c r="M60" i="23"/>
  <c r="M61" i="23"/>
  <c r="M62" i="23"/>
  <c r="M63" i="23"/>
  <c r="M64" i="23"/>
  <c r="M65" i="23"/>
  <c r="M66" i="23"/>
  <c r="M67" i="23"/>
  <c r="M68" i="23"/>
  <c r="M69" i="23"/>
  <c r="M70" i="23"/>
  <c r="M71" i="23"/>
  <c r="M72" i="23"/>
  <c r="M73" i="23"/>
  <c r="M74" i="23"/>
  <c r="M75" i="23"/>
  <c r="M45" i="23"/>
  <c r="B46" i="23"/>
  <c r="B47" i="23"/>
  <c r="B48" i="23"/>
  <c r="B49" i="23"/>
  <c r="B50" i="23"/>
  <c r="B51" i="23"/>
  <c r="B52" i="23"/>
  <c r="B53" i="23"/>
  <c r="B54" i="23"/>
  <c r="E53" i="21"/>
  <c r="F53" i="21"/>
  <c r="G134" i="19"/>
  <c r="F134" i="19"/>
  <c r="G135" i="19"/>
  <c r="F135" i="19"/>
  <c r="G136" i="19"/>
  <c r="F136" i="19"/>
  <c r="G137" i="19"/>
  <c r="F137" i="19"/>
  <c r="G138" i="19"/>
  <c r="F138" i="19"/>
  <c r="G139" i="19"/>
  <c r="F139" i="19"/>
  <c r="G140" i="19"/>
  <c r="F140" i="19"/>
  <c r="G141" i="19"/>
  <c r="F141" i="19"/>
  <c r="G142" i="19"/>
  <c r="F142" i="19"/>
  <c r="G143" i="19"/>
  <c r="F143" i="19"/>
  <c r="G144" i="19"/>
  <c r="F144" i="19"/>
  <c r="G145" i="19"/>
  <c r="F145" i="19"/>
  <c r="G146" i="19"/>
  <c r="F146" i="19"/>
  <c r="G147" i="19"/>
  <c r="F147" i="19"/>
  <c r="G148" i="19"/>
  <c r="F148" i="19"/>
  <c r="G149" i="19"/>
  <c r="F149" i="19"/>
  <c r="G150" i="19"/>
  <c r="F150" i="19"/>
  <c r="G151" i="19"/>
  <c r="F151" i="19"/>
  <c r="G152" i="19"/>
  <c r="F152" i="19"/>
  <c r="G153" i="19"/>
  <c r="F153" i="19"/>
  <c r="G154" i="19"/>
  <c r="F154" i="19"/>
  <c r="G155" i="19"/>
  <c r="F155" i="19"/>
  <c r="G156" i="19"/>
  <c r="F156" i="19"/>
  <c r="G157" i="19"/>
  <c r="F157" i="19"/>
  <c r="G158" i="19"/>
  <c r="F158" i="19"/>
  <c r="G159" i="19"/>
  <c r="F159" i="19"/>
  <c r="G160" i="19"/>
  <c r="F160" i="19"/>
  <c r="G133" i="19"/>
  <c r="F133" i="19"/>
  <c r="B13" i="5"/>
  <c r="B8" i="5"/>
  <c r="B6" i="5"/>
  <c r="B5" i="5"/>
  <c r="B4" i="5"/>
  <c r="B7" i="5"/>
  <c r="B14" i="5"/>
  <c r="C76" i="23"/>
  <c r="D76" i="23"/>
  <c r="E76" i="23"/>
  <c r="F76" i="23"/>
  <c r="G76" i="23"/>
  <c r="H76" i="23"/>
  <c r="I76" i="23"/>
  <c r="J76" i="23"/>
  <c r="K76" i="23"/>
  <c r="L76" i="23"/>
  <c r="C77" i="23"/>
  <c r="D77" i="23"/>
  <c r="E77" i="23"/>
  <c r="F77" i="23"/>
  <c r="G77" i="23"/>
  <c r="H77" i="23"/>
  <c r="I77" i="23"/>
  <c r="J77" i="23"/>
  <c r="K77" i="23"/>
  <c r="L77" i="23"/>
  <c r="M77" i="23"/>
  <c r="M76" i="23"/>
  <c r="B4" i="19"/>
  <c r="A97" i="19"/>
  <c r="A78" i="13"/>
  <c r="D78" i="13"/>
  <c r="B5" i="19"/>
  <c r="A98" i="19"/>
  <c r="A79" i="13"/>
  <c r="D79" i="13"/>
  <c r="B6" i="19"/>
  <c r="A99" i="19"/>
  <c r="A80" i="13"/>
  <c r="D80" i="13"/>
  <c r="B7" i="19"/>
  <c r="A100" i="19"/>
  <c r="A81" i="13"/>
  <c r="D81" i="13"/>
  <c r="B8" i="19"/>
  <c r="A101" i="19"/>
  <c r="A82" i="13"/>
  <c r="D82" i="13"/>
  <c r="B9" i="19"/>
  <c r="A102" i="19"/>
  <c r="A83" i="13"/>
  <c r="D83" i="13"/>
  <c r="B10" i="19"/>
  <c r="A103" i="19"/>
  <c r="A84" i="13"/>
  <c r="D84" i="13"/>
  <c r="B11" i="19"/>
  <c r="A104" i="19"/>
  <c r="A85" i="13"/>
  <c r="D85" i="13"/>
  <c r="B12" i="19"/>
  <c r="A105" i="19"/>
  <c r="A86" i="13"/>
  <c r="D86" i="13"/>
  <c r="B13" i="19"/>
  <c r="A106" i="19"/>
  <c r="A87" i="13"/>
  <c r="D87" i="13"/>
  <c r="B14" i="19"/>
  <c r="A107" i="19"/>
  <c r="A88" i="13"/>
  <c r="D88" i="13"/>
  <c r="D89" i="13"/>
  <c r="A82" i="19"/>
  <c r="A64" i="13"/>
  <c r="D64" i="13"/>
  <c r="A83" i="19"/>
  <c r="A65" i="13"/>
  <c r="D65" i="13"/>
  <c r="A84" i="19"/>
  <c r="A66" i="13"/>
  <c r="D66" i="13"/>
  <c r="A85" i="19"/>
  <c r="A67" i="13"/>
  <c r="D67" i="13"/>
  <c r="A86" i="19"/>
  <c r="A68" i="13"/>
  <c r="D68" i="13"/>
  <c r="A87" i="19"/>
  <c r="A69" i="13"/>
  <c r="D69" i="13"/>
  <c r="A88" i="19"/>
  <c r="A70" i="13"/>
  <c r="D70" i="13"/>
  <c r="A89" i="19"/>
  <c r="A71" i="13"/>
  <c r="D71" i="13"/>
  <c r="A90" i="19"/>
  <c r="A72" i="13"/>
  <c r="D72" i="13"/>
  <c r="A91" i="19"/>
  <c r="A73" i="13"/>
  <c r="D73" i="13"/>
  <c r="A92" i="19"/>
  <c r="A74" i="13"/>
  <c r="D74" i="13"/>
  <c r="D75" i="13"/>
  <c r="E79" i="13"/>
  <c r="E80" i="13"/>
  <c r="E81" i="13"/>
  <c r="E82" i="13"/>
  <c r="E83" i="13"/>
  <c r="E84" i="13"/>
  <c r="E85" i="13"/>
  <c r="E86" i="13"/>
  <c r="E87" i="13"/>
  <c r="E88" i="13"/>
  <c r="E78" i="13"/>
  <c r="E74" i="13"/>
  <c r="E75" i="13"/>
  <c r="A89" i="13"/>
  <c r="A77" i="13"/>
  <c r="A75" i="13"/>
  <c r="A63" i="13"/>
  <c r="A76" i="19"/>
  <c r="A59" i="13"/>
  <c r="D59" i="13"/>
  <c r="E59" i="13"/>
  <c r="A67" i="19"/>
  <c r="A50" i="13"/>
  <c r="D50" i="13"/>
  <c r="A68" i="19"/>
  <c r="A51" i="13"/>
  <c r="D51" i="13"/>
  <c r="A69" i="19"/>
  <c r="A52" i="13"/>
  <c r="D52" i="13"/>
  <c r="A70" i="19"/>
  <c r="A53" i="13"/>
  <c r="D53" i="13"/>
  <c r="A71" i="19"/>
  <c r="A54" i="13"/>
  <c r="D54" i="13"/>
  <c r="A72" i="19"/>
  <c r="A55" i="13"/>
  <c r="D55" i="13"/>
  <c r="A73" i="19"/>
  <c r="A56" i="13"/>
  <c r="D56" i="13"/>
  <c r="A74" i="19"/>
  <c r="A57" i="13"/>
  <c r="D57" i="13"/>
  <c r="A75" i="19"/>
  <c r="A58" i="13"/>
  <c r="D58" i="13"/>
  <c r="A77" i="19"/>
  <c r="A60" i="13"/>
  <c r="D60" i="13"/>
  <c r="D61" i="13"/>
  <c r="E61" i="13"/>
  <c r="F61" i="13"/>
  <c r="E51" i="13"/>
  <c r="F51" i="13"/>
  <c r="E52" i="13"/>
  <c r="F52" i="13"/>
  <c r="E53" i="13"/>
  <c r="F53" i="13"/>
  <c r="E54" i="13"/>
  <c r="F54" i="13"/>
  <c r="E55" i="13"/>
  <c r="F55" i="13"/>
  <c r="E56" i="13"/>
  <c r="F56" i="13"/>
  <c r="E57" i="13"/>
  <c r="F57" i="13"/>
  <c r="E58" i="13"/>
  <c r="F58" i="13"/>
  <c r="F59" i="13"/>
  <c r="E60" i="13"/>
  <c r="F60" i="13"/>
  <c r="C101" i="24"/>
  <c r="C100" i="24"/>
  <c r="C102" i="24"/>
  <c r="C107" i="24"/>
  <c r="C108" i="24"/>
  <c r="C61" i="13"/>
  <c r="C51" i="13"/>
  <c r="C52" i="13"/>
  <c r="C53" i="13"/>
  <c r="C54" i="13"/>
  <c r="C55" i="13"/>
  <c r="C56" i="13"/>
  <c r="C57" i="13"/>
  <c r="C58" i="13"/>
  <c r="C59" i="13"/>
  <c r="C60" i="13"/>
  <c r="C50" i="13"/>
  <c r="A61" i="13"/>
  <c r="A49" i="13"/>
  <c r="A41" i="13"/>
  <c r="A42" i="13"/>
  <c r="A43" i="13"/>
  <c r="A44" i="13"/>
  <c r="A45" i="13"/>
  <c r="A46" i="13"/>
  <c r="A40" i="13"/>
  <c r="E65" i="13"/>
  <c r="E66" i="13"/>
  <c r="E67" i="13"/>
  <c r="E68" i="13"/>
  <c r="E69" i="13"/>
  <c r="E70" i="13"/>
  <c r="E71" i="13"/>
  <c r="E72" i="13"/>
  <c r="E73" i="13"/>
  <c r="E64" i="13"/>
  <c r="H64" i="24"/>
  <c r="D42" i="13"/>
  <c r="E42" i="13"/>
  <c r="D43" i="13"/>
  <c r="E43" i="13"/>
  <c r="D44" i="13"/>
  <c r="E44" i="13"/>
  <c r="B97" i="24"/>
  <c r="D45" i="13"/>
  <c r="E45" i="13"/>
  <c r="D46" i="13"/>
  <c r="E46" i="13"/>
  <c r="D41" i="13"/>
  <c r="E41" i="13"/>
  <c r="C103" i="24"/>
  <c r="C111" i="24"/>
  <c r="C38" i="19"/>
  <c r="D38" i="19"/>
  <c r="E38" i="19"/>
  <c r="F38" i="19"/>
  <c r="B38" i="19"/>
  <c r="B39" i="19"/>
  <c r="H133" i="19"/>
  <c r="H134" i="19"/>
  <c r="H135" i="19"/>
  <c r="H136" i="19"/>
  <c r="H137" i="19"/>
  <c r="H138" i="19"/>
  <c r="H139" i="19"/>
  <c r="H140" i="19"/>
  <c r="H141" i="19"/>
  <c r="H142" i="19"/>
  <c r="H143" i="19"/>
  <c r="H144" i="19"/>
  <c r="H145" i="19"/>
  <c r="H146" i="19"/>
  <c r="H147" i="19"/>
  <c r="H148" i="19"/>
  <c r="H149" i="19"/>
  <c r="H150" i="19"/>
  <c r="H151" i="19"/>
  <c r="H152" i="19"/>
  <c r="H153" i="19"/>
  <c r="H154" i="19"/>
  <c r="H155" i="19"/>
  <c r="H156" i="19"/>
  <c r="H157" i="19"/>
  <c r="H158" i="19"/>
  <c r="H159" i="19"/>
  <c r="H160" i="19"/>
  <c r="H161" i="19"/>
  <c r="H162" i="19"/>
  <c r="C39" i="19"/>
  <c r="D39" i="19"/>
  <c r="E39" i="19"/>
  <c r="B40" i="19"/>
  <c r="C40" i="19"/>
  <c r="D40" i="19"/>
  <c r="E40" i="19"/>
  <c r="F40" i="19"/>
  <c r="C41" i="19"/>
  <c r="D41" i="19"/>
  <c r="E41" i="19"/>
  <c r="F41" i="19"/>
  <c r="B41" i="19"/>
  <c r="F39" i="19"/>
  <c r="B42" i="19"/>
  <c r="E89" i="27"/>
  <c r="D100" i="27"/>
  <c r="E100" i="27"/>
  <c r="F89" i="27"/>
  <c r="F98" i="19"/>
  <c r="F99" i="19"/>
  <c r="F100" i="19"/>
  <c r="F101" i="19"/>
  <c r="F102" i="19"/>
  <c r="F103" i="19"/>
  <c r="F104" i="19"/>
  <c r="F105" i="19"/>
  <c r="F106" i="19"/>
  <c r="F107" i="19"/>
  <c r="F108" i="19"/>
  <c r="F97" i="19"/>
  <c r="F83" i="19"/>
  <c r="F84" i="19"/>
  <c r="F85" i="19"/>
  <c r="F86" i="19"/>
  <c r="F87" i="19"/>
  <c r="F88" i="19"/>
  <c r="F89" i="19"/>
  <c r="F90" i="19"/>
  <c r="F91" i="19"/>
  <c r="F92" i="19"/>
  <c r="F93" i="19"/>
  <c r="E90" i="27"/>
  <c r="F90" i="27"/>
  <c r="E91" i="27"/>
  <c r="F91" i="27"/>
  <c r="E92" i="27"/>
  <c r="F92" i="27"/>
  <c r="E93" i="27"/>
  <c r="F93" i="27"/>
  <c r="E94" i="27"/>
  <c r="F94" i="27"/>
  <c r="E95" i="27"/>
  <c r="F95" i="27"/>
  <c r="E96" i="27"/>
  <c r="F96" i="27"/>
  <c r="E97" i="27"/>
  <c r="F97" i="27"/>
  <c r="E98" i="27"/>
  <c r="F98" i="27"/>
  <c r="E99" i="27"/>
  <c r="F99" i="27"/>
  <c r="F100" i="27"/>
  <c r="E76" i="27"/>
  <c r="F76" i="27"/>
  <c r="E77" i="27"/>
  <c r="D86" i="27"/>
  <c r="E86" i="27"/>
  <c r="F77" i="27"/>
  <c r="E78" i="27"/>
  <c r="F78" i="27"/>
  <c r="E79" i="27"/>
  <c r="F79" i="27"/>
  <c r="E80" i="27"/>
  <c r="F80" i="27"/>
  <c r="E81" i="27"/>
  <c r="F81" i="27"/>
  <c r="E82" i="27"/>
  <c r="F82" i="27"/>
  <c r="E83" i="27"/>
  <c r="F83" i="27"/>
  <c r="E84" i="27"/>
  <c r="F84" i="27"/>
  <c r="E85" i="27"/>
  <c r="F85" i="27"/>
  <c r="F86" i="27"/>
  <c r="E75" i="27"/>
  <c r="F75" i="27"/>
  <c r="E72" i="27"/>
  <c r="E62" i="27"/>
  <c r="E63" i="27"/>
  <c r="E64" i="27"/>
  <c r="E65" i="27"/>
  <c r="E66" i="27"/>
  <c r="E67" i="27"/>
  <c r="E68" i="27"/>
  <c r="E69" i="27"/>
  <c r="E70" i="27"/>
  <c r="E61" i="27"/>
  <c r="E57" i="27"/>
  <c r="E58" i="27"/>
  <c r="E56" i="27"/>
  <c r="E49" i="27"/>
  <c r="E50" i="27"/>
  <c r="E51" i="27"/>
  <c r="E52" i="27"/>
  <c r="E53" i="27"/>
  <c r="E48" i="27"/>
  <c r="A57" i="27"/>
  <c r="A58" i="27"/>
  <c r="A56" i="27"/>
  <c r="A49" i="27"/>
  <c r="A50" i="27"/>
  <c r="A51" i="27"/>
  <c r="A52" i="27"/>
  <c r="A53" i="27"/>
  <c r="A48" i="27"/>
  <c r="B15" i="19"/>
  <c r="B16" i="19"/>
  <c r="B17" i="19"/>
  <c r="B18" i="19"/>
  <c r="F1" i="19"/>
  <c r="F43" i="19"/>
  <c r="E43" i="19"/>
  <c r="D43" i="19"/>
  <c r="C43" i="19"/>
  <c r="B43" i="19"/>
  <c r="A43" i="19"/>
  <c r="F42" i="19"/>
  <c r="E42" i="19"/>
  <c r="D42" i="19"/>
  <c r="C42" i="19"/>
  <c r="A42" i="19"/>
  <c r="A41" i="19"/>
  <c r="A40" i="19"/>
  <c r="A39" i="19"/>
  <c r="A38" i="19"/>
  <c r="F37" i="19"/>
  <c r="E37" i="19"/>
  <c r="D37" i="19"/>
  <c r="C37" i="19"/>
  <c r="B37" i="19"/>
  <c r="A37" i="19"/>
  <c r="F36" i="19"/>
  <c r="E36" i="19"/>
  <c r="D36" i="19"/>
  <c r="C36" i="19"/>
  <c r="B36" i="19"/>
  <c r="A36" i="19"/>
  <c r="F35" i="19"/>
  <c r="E35" i="19"/>
  <c r="D35" i="19"/>
  <c r="C35" i="19"/>
  <c r="B35" i="19"/>
  <c r="A35" i="19"/>
  <c r="F34" i="19"/>
  <c r="E34" i="19"/>
  <c r="D34" i="19"/>
  <c r="C34" i="19"/>
  <c r="B34" i="19"/>
  <c r="A34" i="19"/>
  <c r="F33" i="19"/>
  <c r="E33" i="19"/>
  <c r="D33" i="19"/>
  <c r="C33" i="19"/>
  <c r="B33" i="19"/>
  <c r="A33" i="19"/>
  <c r="F32" i="19"/>
  <c r="E32" i="19"/>
  <c r="D32" i="19"/>
  <c r="C32" i="19"/>
  <c r="A32" i="19"/>
  <c r="F31" i="19"/>
  <c r="E31" i="19"/>
  <c r="D31" i="19"/>
  <c r="C31" i="19"/>
  <c r="B31" i="19"/>
  <c r="A31" i="19"/>
  <c r="F30" i="19"/>
  <c r="E30" i="19"/>
  <c r="D30" i="19"/>
  <c r="C30" i="19"/>
  <c r="B30" i="19"/>
  <c r="A30" i="19"/>
  <c r="F29" i="19"/>
  <c r="E29" i="19"/>
  <c r="D29" i="19"/>
  <c r="C29" i="19"/>
  <c r="B29" i="19"/>
  <c r="A29" i="19"/>
  <c r="F28" i="19"/>
  <c r="E28" i="19"/>
  <c r="D28" i="19"/>
  <c r="C28" i="19"/>
  <c r="B28" i="19"/>
  <c r="A28" i="19"/>
  <c r="F27" i="19"/>
  <c r="E27" i="19"/>
  <c r="D27" i="19"/>
  <c r="C27" i="19"/>
  <c r="B27" i="19"/>
  <c r="A27" i="19"/>
  <c r="F26" i="19"/>
  <c r="E26" i="19"/>
  <c r="D26" i="19"/>
  <c r="C26" i="19"/>
  <c r="B26" i="19"/>
  <c r="A26" i="19"/>
  <c r="F25" i="19"/>
  <c r="E25" i="19"/>
  <c r="D25" i="19"/>
  <c r="C25" i="19"/>
  <c r="B25" i="19"/>
  <c r="A25" i="19"/>
  <c r="F24" i="19"/>
  <c r="E24" i="19"/>
  <c r="D24" i="19"/>
  <c r="C24" i="19"/>
  <c r="B24" i="19"/>
  <c r="A24" i="19"/>
  <c r="F23" i="19"/>
  <c r="E23" i="19"/>
  <c r="D23" i="19"/>
  <c r="C23" i="19"/>
  <c r="B23" i="19"/>
  <c r="A23" i="19"/>
  <c r="F22" i="19"/>
  <c r="E22" i="19"/>
  <c r="D22" i="19"/>
  <c r="C22" i="19"/>
  <c r="B22" i="19"/>
  <c r="A22" i="19"/>
  <c r="F21" i="19"/>
  <c r="E21" i="19"/>
  <c r="D21" i="19"/>
  <c r="C21" i="19"/>
  <c r="B21" i="19"/>
  <c r="A21" i="19"/>
  <c r="F20" i="19"/>
  <c r="E20" i="19"/>
  <c r="D20" i="19"/>
  <c r="C20" i="19"/>
  <c r="B20" i="19"/>
  <c r="A20" i="19"/>
  <c r="F19" i="19"/>
  <c r="E19" i="19"/>
  <c r="D19" i="19"/>
  <c r="C19" i="19"/>
  <c r="B19" i="19"/>
  <c r="A19" i="19"/>
  <c r="F18" i="19"/>
  <c r="E18" i="19"/>
  <c r="D18" i="19"/>
  <c r="C18" i="19"/>
  <c r="A18" i="19"/>
  <c r="F17" i="19"/>
  <c r="E17" i="19"/>
  <c r="D17" i="19"/>
  <c r="C17" i="19"/>
  <c r="A17" i="19"/>
  <c r="F16" i="19"/>
  <c r="E16" i="19"/>
  <c r="D16" i="19"/>
  <c r="C16" i="19"/>
  <c r="A16" i="19"/>
  <c r="F15" i="19"/>
  <c r="E15" i="19"/>
  <c r="D15" i="19"/>
  <c r="C15" i="19"/>
  <c r="A15" i="19"/>
  <c r="F14" i="19"/>
  <c r="E14" i="19"/>
  <c r="D14" i="19"/>
  <c r="C14" i="19"/>
  <c r="A14" i="19"/>
  <c r="F13" i="19"/>
  <c r="E13" i="19"/>
  <c r="D13" i="19"/>
  <c r="C13" i="19"/>
  <c r="A13" i="19"/>
  <c r="F12" i="19"/>
  <c r="E12" i="19"/>
  <c r="D12" i="19"/>
  <c r="C12" i="19"/>
  <c r="A12" i="19"/>
  <c r="F11" i="19"/>
  <c r="E11" i="19"/>
  <c r="D11" i="19"/>
  <c r="C11" i="19"/>
  <c r="A11" i="19"/>
  <c r="F10" i="19"/>
  <c r="E10" i="19"/>
  <c r="D10" i="19"/>
  <c r="C10" i="19"/>
  <c r="A10" i="19"/>
  <c r="F9" i="19"/>
  <c r="E9" i="19"/>
  <c r="D9" i="19"/>
  <c r="C9" i="19"/>
  <c r="A9" i="19"/>
  <c r="F8" i="19"/>
  <c r="E8" i="19"/>
  <c r="D8" i="19"/>
  <c r="C8" i="19"/>
  <c r="A8" i="19"/>
  <c r="F7" i="19"/>
  <c r="E7" i="19"/>
  <c r="D7" i="19"/>
  <c r="C7" i="19"/>
  <c r="A7" i="19"/>
  <c r="F6" i="19"/>
  <c r="E6" i="19"/>
  <c r="D6" i="19"/>
  <c r="C6" i="19"/>
  <c r="A6" i="19"/>
  <c r="F5" i="19"/>
  <c r="E5" i="19"/>
  <c r="D5" i="19"/>
  <c r="C5" i="19"/>
  <c r="A5" i="19"/>
  <c r="F4" i="19"/>
  <c r="E4" i="19"/>
  <c r="D4" i="19"/>
  <c r="C4" i="19"/>
  <c r="A4" i="19"/>
  <c r="F3" i="19"/>
  <c r="E3" i="19"/>
  <c r="D3" i="19"/>
  <c r="C3" i="19"/>
  <c r="B3" i="19"/>
  <c r="A3" i="19"/>
  <c r="F2" i="19"/>
  <c r="E2" i="19"/>
  <c r="D2" i="19"/>
  <c r="C2" i="19"/>
  <c r="B2" i="19"/>
  <c r="A2" i="19"/>
  <c r="E1" i="19"/>
  <c r="D1" i="19"/>
  <c r="C1" i="19"/>
  <c r="B1" i="19"/>
  <c r="A1" i="19"/>
  <c r="K155" i="14"/>
  <c r="K154" i="14"/>
  <c r="K153" i="14"/>
  <c r="K152" i="14"/>
  <c r="K151" i="14"/>
  <c r="K150" i="14"/>
  <c r="K149" i="14"/>
  <c r="K148" i="14"/>
  <c r="K147" i="14"/>
  <c r="K146" i="14"/>
  <c r="K145" i="14"/>
  <c r="K144" i="14"/>
  <c r="K143" i="14"/>
  <c r="K142" i="14"/>
  <c r="K141" i="14"/>
  <c r="K140" i="14"/>
  <c r="K139" i="14"/>
  <c r="K138" i="14"/>
  <c r="K137" i="14"/>
  <c r="K136" i="14"/>
  <c r="K135" i="14"/>
  <c r="K134" i="14"/>
  <c r="K133" i="14"/>
  <c r="K132" i="14"/>
  <c r="K131" i="14"/>
  <c r="K130" i="14"/>
  <c r="K129" i="14"/>
  <c r="K128" i="14"/>
  <c r="K127" i="14"/>
  <c r="K126" i="14"/>
  <c r="K125" i="14"/>
  <c r="K124" i="14"/>
  <c r="K123" i="14"/>
  <c r="K122" i="14"/>
  <c r="K121" i="14"/>
  <c r="K120" i="14"/>
  <c r="K119" i="14"/>
  <c r="K118" i="14"/>
  <c r="K117" i="14"/>
  <c r="K116" i="14"/>
  <c r="K115" i="14"/>
  <c r="K114" i="14"/>
  <c r="K113" i="14"/>
  <c r="K112" i="14"/>
  <c r="K111" i="14"/>
  <c r="K110" i="14"/>
  <c r="K109" i="14"/>
  <c r="K108" i="14"/>
  <c r="K107" i="14"/>
  <c r="K106" i="14"/>
  <c r="K105" i="14"/>
  <c r="K104" i="14"/>
  <c r="K103" i="14"/>
  <c r="K102" i="14"/>
  <c r="K101" i="14"/>
  <c r="K100" i="14"/>
  <c r="K99" i="14"/>
  <c r="K98" i="14"/>
  <c r="K97" i="14"/>
  <c r="K96" i="14"/>
  <c r="K95" i="14"/>
  <c r="K94" i="14"/>
  <c r="K93" i="14"/>
  <c r="K92" i="14"/>
  <c r="K91" i="14"/>
  <c r="K90" i="14"/>
  <c r="K88" i="14"/>
  <c r="K87" i="14"/>
  <c r="K86" i="14"/>
  <c r="K85" i="14"/>
  <c r="K84" i="14"/>
  <c r="K83" i="14"/>
  <c r="K82" i="14"/>
  <c r="K81" i="14"/>
  <c r="K80" i="14"/>
  <c r="K79" i="14"/>
  <c r="K78" i="14"/>
  <c r="K77" i="14"/>
  <c r="K76" i="14"/>
  <c r="K75" i="14"/>
  <c r="K74" i="14"/>
  <c r="K73" i="14"/>
  <c r="K72" i="14"/>
  <c r="K70" i="14"/>
  <c r="K68" i="14"/>
  <c r="K66" i="14"/>
  <c r="K65" i="14"/>
  <c r="K64" i="14"/>
  <c r="B42" i="14"/>
  <c r="F42" i="14"/>
  <c r="G42" i="14"/>
  <c r="H42" i="14"/>
  <c r="B43" i="14"/>
  <c r="F43" i="14"/>
  <c r="G43" i="14"/>
  <c r="H43" i="14"/>
  <c r="B44" i="14"/>
  <c r="F44" i="14"/>
  <c r="G44" i="14"/>
  <c r="H44" i="14"/>
  <c r="A43" i="14"/>
  <c r="A44" i="14"/>
  <c r="B1" i="14"/>
  <c r="F1" i="14"/>
  <c r="G1" i="14"/>
  <c r="H1" i="14"/>
  <c r="A1" i="14"/>
  <c r="A3" i="14"/>
  <c r="B3" i="14"/>
  <c r="F3" i="14"/>
  <c r="G3" i="14"/>
  <c r="H3" i="14"/>
  <c r="A4" i="14"/>
  <c r="F4" i="14"/>
  <c r="G4" i="14"/>
  <c r="H4" i="14"/>
  <c r="A5" i="14"/>
  <c r="F5" i="14"/>
  <c r="G5" i="14"/>
  <c r="H5" i="14"/>
  <c r="A6" i="14"/>
  <c r="F6" i="14"/>
  <c r="G6" i="14"/>
  <c r="H6" i="14"/>
  <c r="A7" i="14"/>
  <c r="F7" i="14"/>
  <c r="G7" i="14"/>
  <c r="H7" i="14"/>
  <c r="A8" i="14"/>
  <c r="F8" i="14"/>
  <c r="G8" i="14"/>
  <c r="H8" i="14"/>
  <c r="A9" i="14"/>
  <c r="F9" i="14"/>
  <c r="G9" i="14"/>
  <c r="H9" i="14"/>
  <c r="A10" i="14"/>
  <c r="F10" i="14"/>
  <c r="G10" i="14"/>
  <c r="H10" i="14"/>
  <c r="A11" i="14"/>
  <c r="F11" i="14"/>
  <c r="G11" i="14"/>
  <c r="H11" i="14"/>
  <c r="A12" i="14"/>
  <c r="F12" i="14"/>
  <c r="G12" i="14"/>
  <c r="H12" i="14"/>
  <c r="A13" i="14"/>
  <c r="F13" i="14"/>
  <c r="G13" i="14"/>
  <c r="H13" i="14"/>
  <c r="A14" i="14"/>
  <c r="F14" i="14"/>
  <c r="G14" i="14"/>
  <c r="H14" i="14"/>
  <c r="A15" i="14"/>
  <c r="B15" i="14"/>
  <c r="F15" i="14"/>
  <c r="G15" i="14"/>
  <c r="H15" i="14"/>
  <c r="A16" i="14"/>
  <c r="B16" i="14"/>
  <c r="F16" i="14"/>
  <c r="G16" i="14"/>
  <c r="H16" i="14"/>
  <c r="A17" i="14"/>
  <c r="B17" i="14"/>
  <c r="F17" i="14"/>
  <c r="G17" i="14"/>
  <c r="H17" i="14"/>
  <c r="A18" i="14"/>
  <c r="B18" i="14"/>
  <c r="F18" i="14"/>
  <c r="G18" i="14"/>
  <c r="H18" i="14"/>
  <c r="A19" i="14"/>
  <c r="B19" i="14"/>
  <c r="F19" i="14"/>
  <c r="G19" i="14"/>
  <c r="H19" i="14"/>
  <c r="A20" i="14"/>
  <c r="B20" i="14"/>
  <c r="F20" i="14"/>
  <c r="G20" i="14"/>
  <c r="H20" i="14"/>
  <c r="A21" i="14"/>
  <c r="B21" i="14"/>
  <c r="F21" i="14"/>
  <c r="G21" i="14"/>
  <c r="H21" i="14"/>
  <c r="A22" i="14"/>
  <c r="B22" i="14"/>
  <c r="F22" i="14"/>
  <c r="G22" i="14"/>
  <c r="H22" i="14"/>
  <c r="A23" i="14"/>
  <c r="B23" i="14"/>
  <c r="F23" i="14"/>
  <c r="G23" i="14"/>
  <c r="H23" i="14"/>
  <c r="A24" i="14"/>
  <c r="B24" i="14"/>
  <c r="F24" i="14"/>
  <c r="G24" i="14"/>
  <c r="H24" i="14"/>
  <c r="A25" i="14"/>
  <c r="B25" i="14"/>
  <c r="F25" i="14"/>
  <c r="G25" i="14"/>
  <c r="H25" i="14"/>
  <c r="A26" i="14"/>
  <c r="B26" i="14"/>
  <c r="F26" i="14"/>
  <c r="G26" i="14"/>
  <c r="H26" i="14"/>
  <c r="A27" i="14"/>
  <c r="B27" i="14"/>
  <c r="F27" i="14"/>
  <c r="G27" i="14"/>
  <c r="H27" i="14"/>
  <c r="A28" i="14"/>
  <c r="B28" i="14"/>
  <c r="F28" i="14"/>
  <c r="G28" i="14"/>
  <c r="H28" i="14"/>
  <c r="A29" i="14"/>
  <c r="B29" i="14"/>
  <c r="F29" i="14"/>
  <c r="G29" i="14"/>
  <c r="H29" i="14"/>
  <c r="A30" i="14"/>
  <c r="B30" i="14"/>
  <c r="F30" i="14"/>
  <c r="G30" i="14"/>
  <c r="H30" i="14"/>
  <c r="A31" i="14"/>
  <c r="B31" i="14"/>
  <c r="F31" i="14"/>
  <c r="G31" i="14"/>
  <c r="H31" i="14"/>
  <c r="A32" i="14"/>
  <c r="B32" i="14"/>
  <c r="F32" i="14"/>
  <c r="G32" i="14"/>
  <c r="H32" i="14"/>
  <c r="A33" i="14"/>
  <c r="B33" i="14"/>
  <c r="F33" i="14"/>
  <c r="G33" i="14"/>
  <c r="H33" i="14"/>
  <c r="A34" i="14"/>
  <c r="B34" i="14"/>
  <c r="F34" i="14"/>
  <c r="G34" i="14"/>
  <c r="H34" i="14"/>
  <c r="A35" i="14"/>
  <c r="B35" i="14"/>
  <c r="F35" i="14"/>
  <c r="G35" i="14"/>
  <c r="H35" i="14"/>
  <c r="A36" i="14"/>
  <c r="B36" i="14"/>
  <c r="F36" i="14"/>
  <c r="G36" i="14"/>
  <c r="H36" i="14"/>
  <c r="A37" i="14"/>
  <c r="B37" i="14"/>
  <c r="F37" i="14"/>
  <c r="G37" i="14"/>
  <c r="H37" i="14"/>
  <c r="A38" i="14"/>
  <c r="B38" i="14"/>
  <c r="F38" i="14"/>
  <c r="G38" i="14"/>
  <c r="H38" i="14"/>
  <c r="A39" i="14"/>
  <c r="B39" i="14"/>
  <c r="F39" i="14"/>
  <c r="G39" i="14"/>
  <c r="H39" i="14"/>
  <c r="A40" i="14"/>
  <c r="B40" i="14"/>
  <c r="F40" i="14"/>
  <c r="G40" i="14"/>
  <c r="H40" i="14"/>
  <c r="A41" i="14"/>
  <c r="B41" i="14"/>
  <c r="F41" i="14"/>
  <c r="G41" i="14"/>
  <c r="H41" i="14"/>
  <c r="A42" i="14"/>
  <c r="B2" i="14"/>
  <c r="F2" i="14"/>
  <c r="G2" i="14"/>
  <c r="H2" i="14"/>
  <c r="A2" i="14"/>
  <c r="A61" i="15"/>
  <c r="A62" i="15"/>
  <c r="A63" i="15"/>
  <c r="A64" i="15"/>
  <c r="A65" i="15"/>
  <c r="A66" i="15"/>
  <c r="A67" i="15"/>
  <c r="A68" i="15"/>
  <c r="A69" i="15"/>
  <c r="A70" i="15"/>
  <c r="A71" i="15"/>
  <c r="A72" i="15"/>
  <c r="A73" i="15"/>
  <c r="A74" i="15"/>
  <c r="A75" i="15"/>
  <c r="A76" i="15"/>
  <c r="A77" i="15"/>
  <c r="A78" i="15"/>
  <c r="A79" i="15"/>
  <c r="A80" i="15"/>
  <c r="A81" i="15"/>
  <c r="A82" i="15"/>
  <c r="A83" i="15"/>
  <c r="A84" i="15"/>
  <c r="A85" i="15"/>
  <c r="A86" i="15"/>
  <c r="A87" i="15"/>
  <c r="A88" i="15"/>
  <c r="A89" i="15"/>
  <c r="A90" i="15"/>
  <c r="A91" i="15"/>
  <c r="A92" i="15"/>
  <c r="A93" i="15"/>
  <c r="A94" i="15"/>
  <c r="A95" i="15"/>
  <c r="A96" i="15"/>
  <c r="A97" i="15"/>
  <c r="A98" i="15"/>
  <c r="A99" i="15"/>
  <c r="A100" i="15"/>
  <c r="A101" i="15"/>
  <c r="A102" i="15"/>
  <c r="A103" i="15"/>
  <c r="A104" i="15"/>
  <c r="A105" i="15"/>
  <c r="A106" i="15"/>
  <c r="A107" i="15"/>
  <c r="A108" i="15"/>
  <c r="A109" i="15"/>
  <c r="A110" i="15"/>
  <c r="A111" i="15"/>
  <c r="A112" i="15"/>
  <c r="A113" i="15"/>
  <c r="A114" i="15"/>
  <c r="A115" i="15"/>
  <c r="A116" i="15"/>
  <c r="A117" i="15"/>
  <c r="A118" i="15"/>
  <c r="A119" i="15"/>
  <c r="A120" i="15"/>
  <c r="A121" i="15"/>
  <c r="A122" i="15"/>
  <c r="A123" i="15"/>
  <c r="A124" i="15"/>
  <c r="A125" i="15"/>
  <c r="A126" i="15"/>
  <c r="A127" i="15"/>
  <c r="A128" i="15"/>
  <c r="A129" i="15"/>
  <c r="A130" i="15"/>
  <c r="A131" i="15"/>
  <c r="A132" i="15"/>
  <c r="A133" i="15"/>
  <c r="A134" i="15"/>
  <c r="A135" i="15"/>
  <c r="K135" i="15"/>
  <c r="K134" i="15"/>
  <c r="K133" i="15"/>
  <c r="K132" i="15"/>
  <c r="K131" i="15"/>
  <c r="K130" i="15"/>
  <c r="K129" i="15"/>
  <c r="K128" i="15"/>
  <c r="K127" i="15"/>
  <c r="K126" i="15"/>
  <c r="K125" i="15"/>
  <c r="K124" i="15"/>
  <c r="K123" i="15"/>
  <c r="K122" i="15"/>
  <c r="K121" i="15"/>
  <c r="K120" i="15"/>
  <c r="K119" i="15"/>
  <c r="K118" i="15"/>
  <c r="K117" i="15"/>
  <c r="K116" i="15"/>
  <c r="K115" i="15"/>
  <c r="K114" i="15"/>
  <c r="K113" i="15"/>
  <c r="K112" i="15"/>
  <c r="K11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61" i="15"/>
  <c r="F71" i="27"/>
  <c r="A2" i="27"/>
  <c r="B2" i="27"/>
  <c r="C2" i="27"/>
  <c r="D2" i="27"/>
  <c r="E2" i="27"/>
  <c r="F2" i="27"/>
  <c r="A3" i="27"/>
  <c r="B3" i="27"/>
  <c r="C3" i="27"/>
  <c r="D3" i="27"/>
  <c r="E3" i="27"/>
  <c r="F3" i="27"/>
  <c r="A4" i="27"/>
  <c r="C4" i="27"/>
  <c r="D4" i="27"/>
  <c r="E4" i="27"/>
  <c r="F4" i="27"/>
  <c r="A5" i="27"/>
  <c r="C5" i="27"/>
  <c r="D5" i="27"/>
  <c r="E5" i="27"/>
  <c r="F5" i="27"/>
  <c r="A6" i="27"/>
  <c r="C6" i="27"/>
  <c r="D6" i="27"/>
  <c r="E6" i="27"/>
  <c r="F6" i="27"/>
  <c r="A7" i="27"/>
  <c r="C7" i="27"/>
  <c r="D7" i="27"/>
  <c r="E7" i="27"/>
  <c r="F7" i="27"/>
  <c r="A8" i="27"/>
  <c r="C8" i="27"/>
  <c r="D8" i="27"/>
  <c r="E8" i="27"/>
  <c r="F8" i="27"/>
  <c r="A9" i="27"/>
  <c r="C9" i="27"/>
  <c r="D9" i="27"/>
  <c r="E9" i="27"/>
  <c r="F9" i="27"/>
  <c r="A10" i="27"/>
  <c r="C10" i="27"/>
  <c r="D10" i="27"/>
  <c r="E10" i="27"/>
  <c r="F10" i="27"/>
  <c r="A11" i="27"/>
  <c r="C11" i="27"/>
  <c r="D11" i="27"/>
  <c r="E11" i="27"/>
  <c r="F11" i="27"/>
  <c r="A12" i="27"/>
  <c r="C12" i="27"/>
  <c r="D12" i="27"/>
  <c r="E12" i="27"/>
  <c r="F12" i="27"/>
  <c r="A13" i="27"/>
  <c r="C13" i="27"/>
  <c r="D13" i="27"/>
  <c r="E13" i="27"/>
  <c r="F13" i="27"/>
  <c r="A14" i="27"/>
  <c r="C14" i="27"/>
  <c r="D14" i="27"/>
  <c r="E14" i="27"/>
  <c r="F14" i="27"/>
  <c r="A15" i="27"/>
  <c r="B15" i="27"/>
  <c r="C15" i="27"/>
  <c r="D15" i="27"/>
  <c r="E15" i="27"/>
  <c r="F15" i="27"/>
  <c r="A16" i="27"/>
  <c r="B16" i="27"/>
  <c r="C16" i="27"/>
  <c r="D16" i="27"/>
  <c r="E16" i="27"/>
  <c r="F16" i="27"/>
  <c r="A17" i="27"/>
  <c r="B17" i="27"/>
  <c r="C17" i="27"/>
  <c r="D17" i="27"/>
  <c r="E17" i="27"/>
  <c r="F17" i="27"/>
  <c r="A18" i="27"/>
  <c r="B18" i="27"/>
  <c r="C18" i="27"/>
  <c r="D18" i="27"/>
  <c r="E18" i="27"/>
  <c r="F18" i="27"/>
  <c r="A19" i="27"/>
  <c r="B19" i="27"/>
  <c r="C19" i="27"/>
  <c r="D19" i="27"/>
  <c r="E19" i="27"/>
  <c r="F19" i="27"/>
  <c r="A20" i="27"/>
  <c r="B20" i="27"/>
  <c r="C20" i="27"/>
  <c r="D20" i="27"/>
  <c r="E20" i="27"/>
  <c r="F20" i="27"/>
  <c r="A21" i="27"/>
  <c r="B21" i="27"/>
  <c r="C21" i="27"/>
  <c r="D21" i="27"/>
  <c r="E21" i="27"/>
  <c r="F21" i="27"/>
  <c r="A22" i="27"/>
  <c r="B22" i="27"/>
  <c r="C22" i="27"/>
  <c r="D22" i="27"/>
  <c r="E22" i="27"/>
  <c r="F22" i="27"/>
  <c r="A23" i="27"/>
  <c r="B23" i="27"/>
  <c r="C23" i="27"/>
  <c r="D23" i="27"/>
  <c r="E23" i="27"/>
  <c r="F23" i="27"/>
  <c r="A24" i="27"/>
  <c r="B24" i="27"/>
  <c r="C24" i="27"/>
  <c r="D24" i="27"/>
  <c r="E24" i="27"/>
  <c r="F24" i="27"/>
  <c r="A25" i="27"/>
  <c r="B25" i="27"/>
  <c r="C25" i="27"/>
  <c r="D25" i="27"/>
  <c r="E25" i="27"/>
  <c r="F25" i="27"/>
  <c r="A26" i="27"/>
  <c r="B26" i="27"/>
  <c r="C26" i="27"/>
  <c r="D26" i="27"/>
  <c r="E26" i="27"/>
  <c r="F26" i="27"/>
  <c r="A27" i="27"/>
  <c r="B27" i="27"/>
  <c r="C27" i="27"/>
  <c r="D27" i="27"/>
  <c r="E27" i="27"/>
  <c r="F27" i="27"/>
  <c r="A28" i="27"/>
  <c r="B28" i="27"/>
  <c r="C28" i="27"/>
  <c r="D28" i="27"/>
  <c r="E28" i="27"/>
  <c r="F28" i="27"/>
  <c r="A29" i="27"/>
  <c r="B29" i="27"/>
  <c r="C29" i="27"/>
  <c r="D29" i="27"/>
  <c r="E29" i="27"/>
  <c r="F29" i="27"/>
  <c r="A30" i="27"/>
  <c r="B30" i="27"/>
  <c r="C30" i="27"/>
  <c r="D30" i="27"/>
  <c r="E30" i="27"/>
  <c r="F30" i="27"/>
  <c r="A31" i="27"/>
  <c r="B31" i="27"/>
  <c r="C31" i="27"/>
  <c r="D31" i="27"/>
  <c r="E31" i="27"/>
  <c r="F31" i="27"/>
  <c r="A32" i="27"/>
  <c r="B32" i="27"/>
  <c r="C32" i="27"/>
  <c r="D32" i="27"/>
  <c r="E32" i="27"/>
  <c r="F32" i="27"/>
  <c r="A33" i="27"/>
  <c r="B33" i="27"/>
  <c r="C33" i="27"/>
  <c r="D33" i="27"/>
  <c r="E33" i="27"/>
  <c r="F33" i="27"/>
  <c r="A34" i="27"/>
  <c r="B34" i="27"/>
  <c r="C34" i="27"/>
  <c r="D34" i="27"/>
  <c r="E34" i="27"/>
  <c r="F34" i="27"/>
  <c r="A35" i="27"/>
  <c r="B35" i="27"/>
  <c r="C35" i="27"/>
  <c r="D35" i="27"/>
  <c r="E35" i="27"/>
  <c r="F35" i="27"/>
  <c r="A36" i="27"/>
  <c r="B36" i="27"/>
  <c r="C36" i="27"/>
  <c r="D36" i="27"/>
  <c r="E36" i="27"/>
  <c r="F36" i="27"/>
  <c r="A37" i="27"/>
  <c r="B37" i="27"/>
  <c r="C37" i="27"/>
  <c r="D37" i="27"/>
  <c r="E37" i="27"/>
  <c r="F37" i="27"/>
  <c r="A38" i="27"/>
  <c r="B38" i="27"/>
  <c r="C38" i="27"/>
  <c r="D38" i="27"/>
  <c r="E38" i="27"/>
  <c r="F38" i="27"/>
  <c r="A39" i="27"/>
  <c r="B39" i="27"/>
  <c r="C39" i="27"/>
  <c r="D39" i="27"/>
  <c r="E39" i="27"/>
  <c r="F39" i="27"/>
  <c r="A40" i="27"/>
  <c r="B40" i="27"/>
  <c r="C40" i="27"/>
  <c r="D40" i="27"/>
  <c r="E40" i="27"/>
  <c r="F40" i="27"/>
  <c r="A41" i="27"/>
  <c r="B41" i="27"/>
  <c r="C41" i="27"/>
  <c r="D41" i="27"/>
  <c r="E41" i="27"/>
  <c r="F41" i="27"/>
  <c r="A42" i="27"/>
  <c r="B42" i="27"/>
  <c r="C42" i="27"/>
  <c r="D42" i="27"/>
  <c r="E42" i="27"/>
  <c r="F42" i="27"/>
  <c r="A43" i="27"/>
  <c r="B43" i="27"/>
  <c r="C43" i="27"/>
  <c r="D43" i="27"/>
  <c r="E43" i="27"/>
  <c r="F43" i="27"/>
  <c r="A44" i="27"/>
  <c r="B44" i="27"/>
  <c r="C44" i="27"/>
  <c r="D44" i="27"/>
  <c r="E44" i="27"/>
  <c r="F44" i="27"/>
  <c r="B1" i="27"/>
  <c r="C1" i="27"/>
  <c r="D1" i="27"/>
  <c r="E1" i="27"/>
  <c r="A1" i="27"/>
  <c r="C63" i="1"/>
  <c r="C64" i="1"/>
  <c r="C65" i="1"/>
  <c r="C66" i="1"/>
  <c r="C67" i="1"/>
  <c r="C68" i="1"/>
  <c r="C69" i="1"/>
  <c r="C70" i="1"/>
  <c r="C62" i="1"/>
  <c r="B63" i="1"/>
  <c r="B64" i="1"/>
  <c r="B65" i="1"/>
  <c r="B66" i="1"/>
  <c r="B67" i="1"/>
  <c r="B68" i="1"/>
  <c r="B69" i="1"/>
  <c r="B70" i="1"/>
  <c r="B62" i="1"/>
  <c r="A2" i="1"/>
  <c r="B2" i="1"/>
  <c r="C2" i="1"/>
  <c r="D2" i="1"/>
  <c r="A3" i="1"/>
  <c r="B3" i="1"/>
  <c r="C3" i="1"/>
  <c r="D3" i="1"/>
  <c r="A4" i="1"/>
  <c r="B4" i="1"/>
  <c r="C4" i="1"/>
  <c r="D4" i="1"/>
  <c r="A5" i="1"/>
  <c r="B5" i="1"/>
  <c r="C5" i="1"/>
  <c r="D5" i="1"/>
  <c r="A6" i="1"/>
  <c r="B6" i="1"/>
  <c r="C6" i="1"/>
  <c r="D6" i="1"/>
  <c r="A7" i="1"/>
  <c r="B7" i="1"/>
  <c r="C7" i="1"/>
  <c r="D7" i="1"/>
  <c r="A8" i="1"/>
  <c r="B8" i="1"/>
  <c r="C8" i="1"/>
  <c r="D8" i="1"/>
  <c r="A9" i="1"/>
  <c r="B9" i="1"/>
  <c r="C9" i="1"/>
  <c r="D9" i="1"/>
  <c r="A10" i="1"/>
  <c r="B10" i="1"/>
  <c r="C10" i="1"/>
  <c r="D10" i="1"/>
  <c r="A11" i="1"/>
  <c r="B11" i="1"/>
  <c r="C11" i="1"/>
  <c r="D11" i="1"/>
  <c r="E11" i="1"/>
  <c r="F11" i="1"/>
  <c r="A12" i="1"/>
  <c r="B12" i="1"/>
  <c r="C12" i="1"/>
  <c r="D12" i="1"/>
  <c r="A13" i="1"/>
  <c r="B13" i="1"/>
  <c r="C13" i="1"/>
  <c r="D13" i="1"/>
  <c r="A14" i="1"/>
  <c r="B14" i="1"/>
  <c r="C14" i="1"/>
  <c r="D14" i="1"/>
  <c r="A15" i="1"/>
  <c r="B15" i="1"/>
  <c r="C15" i="1"/>
  <c r="D15" i="1"/>
  <c r="A16" i="1"/>
  <c r="B16" i="1"/>
  <c r="C16" i="1"/>
  <c r="D16" i="1"/>
  <c r="A17" i="1"/>
  <c r="B17" i="1"/>
  <c r="C17" i="1"/>
  <c r="D17" i="1"/>
  <c r="A18" i="1"/>
  <c r="B18" i="1"/>
  <c r="C18" i="1"/>
  <c r="D18" i="1"/>
  <c r="A19" i="1"/>
  <c r="B19" i="1"/>
  <c r="C19" i="1"/>
  <c r="D19" i="1"/>
  <c r="A20" i="1"/>
  <c r="B20" i="1"/>
  <c r="C20" i="1"/>
  <c r="D20" i="1"/>
  <c r="A21" i="1"/>
  <c r="B21" i="1"/>
  <c r="C21" i="1"/>
  <c r="D21" i="1"/>
  <c r="E21" i="1"/>
  <c r="F21" i="1"/>
  <c r="A22" i="1"/>
  <c r="B22" i="1"/>
  <c r="C22" i="1"/>
  <c r="D22" i="1"/>
  <c r="E22" i="1"/>
  <c r="F22" i="1"/>
  <c r="A23" i="1"/>
  <c r="B23" i="1"/>
  <c r="C23" i="1"/>
  <c r="D23" i="1"/>
  <c r="E23" i="1"/>
  <c r="F23" i="1"/>
  <c r="A24" i="1"/>
  <c r="B24" i="1"/>
  <c r="C24" i="1"/>
  <c r="D24" i="1"/>
  <c r="E24" i="1"/>
  <c r="F24" i="1"/>
  <c r="A25" i="1"/>
  <c r="B25" i="1"/>
  <c r="C25" i="1"/>
  <c r="D25" i="1"/>
  <c r="E25" i="1"/>
  <c r="F25" i="1"/>
  <c r="A26" i="1"/>
  <c r="B26" i="1"/>
  <c r="C26" i="1"/>
  <c r="D26" i="1"/>
  <c r="E26" i="1"/>
  <c r="F26" i="1"/>
  <c r="A27" i="1"/>
  <c r="B27" i="1"/>
  <c r="C27" i="1"/>
  <c r="D27" i="1"/>
  <c r="E27" i="1"/>
  <c r="F27" i="1"/>
  <c r="A28" i="1"/>
  <c r="B28" i="1"/>
  <c r="C28" i="1"/>
  <c r="D28" i="1"/>
  <c r="E28" i="1"/>
  <c r="F28" i="1"/>
  <c r="A29" i="1"/>
  <c r="B29" i="1"/>
  <c r="C29" i="1"/>
  <c r="D29" i="1"/>
  <c r="E29" i="1"/>
  <c r="F29" i="1"/>
  <c r="A30" i="1"/>
  <c r="B30" i="1"/>
  <c r="C30" i="1"/>
  <c r="D30" i="1"/>
  <c r="E30" i="1"/>
  <c r="F30" i="1"/>
  <c r="A31" i="1"/>
  <c r="B31" i="1"/>
  <c r="C31" i="1"/>
  <c r="D31" i="1"/>
  <c r="E31" i="1"/>
  <c r="F31" i="1"/>
  <c r="A32" i="1"/>
  <c r="B32" i="1"/>
  <c r="C32" i="1"/>
  <c r="D32" i="1"/>
  <c r="E32" i="1"/>
  <c r="F32" i="1"/>
  <c r="A33" i="1"/>
  <c r="B33" i="1"/>
  <c r="C33" i="1"/>
  <c r="D33" i="1"/>
  <c r="E33" i="1"/>
  <c r="F33" i="1"/>
  <c r="A34" i="1"/>
  <c r="B34" i="1"/>
  <c r="C34" i="1"/>
  <c r="D34" i="1"/>
  <c r="E34" i="1"/>
  <c r="F34" i="1"/>
  <c r="A35" i="1"/>
  <c r="B35" i="1"/>
  <c r="C35" i="1"/>
  <c r="D35" i="1"/>
  <c r="E35" i="1"/>
  <c r="F35" i="1"/>
  <c r="A36" i="1"/>
  <c r="B36" i="1"/>
  <c r="C36" i="1"/>
  <c r="D36" i="1"/>
  <c r="E36" i="1"/>
  <c r="F36" i="1"/>
  <c r="A37" i="1"/>
  <c r="B37" i="1"/>
  <c r="C37" i="1"/>
  <c r="D37" i="1"/>
  <c r="E37" i="1"/>
  <c r="F37" i="1"/>
  <c r="A38" i="1"/>
  <c r="B38" i="1"/>
  <c r="C38" i="1"/>
  <c r="D38" i="1"/>
  <c r="E38" i="1"/>
  <c r="F38" i="1"/>
  <c r="A39" i="1"/>
  <c r="B39" i="1"/>
  <c r="C39" i="1"/>
  <c r="D39" i="1"/>
  <c r="E39" i="1"/>
  <c r="F39" i="1"/>
  <c r="A40" i="1"/>
  <c r="B40" i="1"/>
  <c r="C40" i="1"/>
  <c r="D40" i="1"/>
  <c r="E40" i="1"/>
  <c r="F40" i="1"/>
  <c r="A41" i="1"/>
  <c r="B41" i="1"/>
  <c r="C41" i="1"/>
  <c r="D41" i="1"/>
  <c r="E41" i="1"/>
  <c r="F41" i="1"/>
  <c r="A42" i="1"/>
  <c r="B42" i="1"/>
  <c r="C42" i="1"/>
  <c r="D42" i="1"/>
  <c r="E42" i="1"/>
  <c r="F42" i="1"/>
  <c r="A43" i="1"/>
  <c r="B43" i="1"/>
  <c r="C43" i="1"/>
  <c r="D43" i="1"/>
  <c r="E43" i="1"/>
  <c r="F43" i="1"/>
  <c r="A44" i="1"/>
  <c r="B44" i="1"/>
  <c r="C44" i="1"/>
  <c r="D44" i="1"/>
  <c r="E44" i="1"/>
  <c r="F44" i="1"/>
  <c r="B1" i="1"/>
  <c r="C1" i="1"/>
  <c r="D1" i="1"/>
  <c r="E1" i="1"/>
  <c r="F1" i="1"/>
  <c r="A1" i="1"/>
  <c r="B12" i="5"/>
  <c r="A44" i="5"/>
  <c r="C44" i="5"/>
  <c r="B9" i="5"/>
  <c r="B10" i="5"/>
  <c r="B11" i="5"/>
  <c r="B21" i="5"/>
  <c r="B22" i="5"/>
  <c r="B23" i="5"/>
  <c r="B24" i="5"/>
  <c r="B25" i="5"/>
  <c r="B26" i="5"/>
  <c r="B27" i="5"/>
  <c r="B28" i="5"/>
  <c r="B29" i="5"/>
  <c r="B20" i="5"/>
  <c r="A2" i="5"/>
  <c r="B2" i="5"/>
  <c r="C2" i="5"/>
  <c r="D2" i="5"/>
  <c r="E2" i="5"/>
  <c r="A3" i="5"/>
  <c r="B3" i="5"/>
  <c r="C3" i="5"/>
  <c r="D3" i="5"/>
  <c r="E3" i="5"/>
  <c r="A4" i="5"/>
  <c r="C4" i="5"/>
  <c r="D4" i="5"/>
  <c r="E4" i="5"/>
  <c r="A5" i="5"/>
  <c r="C5" i="5"/>
  <c r="D5" i="5"/>
  <c r="E5" i="5"/>
  <c r="A6" i="5"/>
  <c r="C6" i="5"/>
  <c r="D6" i="5"/>
  <c r="E6" i="5"/>
  <c r="A7" i="5"/>
  <c r="C7" i="5"/>
  <c r="D7" i="5"/>
  <c r="E7" i="5"/>
  <c r="A8" i="5"/>
  <c r="C8" i="5"/>
  <c r="D8" i="5"/>
  <c r="E8" i="5"/>
  <c r="A9" i="5"/>
  <c r="C9" i="5"/>
  <c r="D9" i="5"/>
  <c r="E9" i="5"/>
  <c r="A10" i="5"/>
  <c r="C10" i="5"/>
  <c r="D10" i="5"/>
  <c r="E10" i="5"/>
  <c r="A11" i="5"/>
  <c r="C11" i="5"/>
  <c r="D11" i="5"/>
  <c r="E11" i="5"/>
  <c r="A12" i="5"/>
  <c r="C12" i="5"/>
  <c r="D12" i="5"/>
  <c r="E12" i="5"/>
  <c r="A13" i="5"/>
  <c r="C13" i="5"/>
  <c r="D13" i="5"/>
  <c r="E13" i="5"/>
  <c r="A14" i="5"/>
  <c r="C14" i="5"/>
  <c r="D14" i="5"/>
  <c r="E14" i="5"/>
  <c r="A15" i="5"/>
  <c r="B15" i="5"/>
  <c r="C15" i="5"/>
  <c r="D15" i="5"/>
  <c r="E15" i="5"/>
  <c r="A16" i="5"/>
  <c r="B16" i="5"/>
  <c r="C16" i="5"/>
  <c r="D16" i="5"/>
  <c r="E16" i="5"/>
  <c r="A17" i="5"/>
  <c r="B17" i="5"/>
  <c r="C17" i="5"/>
  <c r="D17" i="5"/>
  <c r="E17" i="5"/>
  <c r="A18" i="5"/>
  <c r="B18" i="5"/>
  <c r="C18" i="5"/>
  <c r="D18" i="5"/>
  <c r="E18" i="5"/>
  <c r="A19" i="5"/>
  <c r="A20" i="5"/>
  <c r="C20" i="5"/>
  <c r="D20" i="5"/>
  <c r="E20" i="5"/>
  <c r="A21" i="5"/>
  <c r="C21" i="5"/>
  <c r="D21" i="5"/>
  <c r="E21" i="5"/>
  <c r="A22" i="5"/>
  <c r="C22" i="5"/>
  <c r="D22" i="5"/>
  <c r="E22" i="5"/>
  <c r="A23" i="5"/>
  <c r="C23" i="5"/>
  <c r="D23" i="5"/>
  <c r="E23" i="5"/>
  <c r="A24" i="5"/>
  <c r="C24" i="5"/>
  <c r="D24" i="5"/>
  <c r="E24" i="5"/>
  <c r="A25" i="5"/>
  <c r="C25" i="5"/>
  <c r="D25" i="5"/>
  <c r="E25" i="5"/>
  <c r="A26" i="5"/>
  <c r="C26" i="5"/>
  <c r="D26" i="5"/>
  <c r="E26" i="5"/>
  <c r="A27" i="5"/>
  <c r="C27" i="5"/>
  <c r="D27" i="5"/>
  <c r="E27" i="5"/>
  <c r="A28" i="5"/>
  <c r="C28" i="5"/>
  <c r="D28" i="5"/>
  <c r="E28" i="5"/>
  <c r="A29" i="5"/>
  <c r="C29" i="5"/>
  <c r="D29" i="5"/>
  <c r="E29" i="5"/>
  <c r="A30" i="5"/>
  <c r="B30" i="5"/>
  <c r="C30" i="5"/>
  <c r="D30" i="5"/>
  <c r="E30" i="5"/>
  <c r="A31" i="5"/>
  <c r="B31" i="5"/>
  <c r="C31" i="5"/>
  <c r="D31" i="5"/>
  <c r="E31" i="5"/>
  <c r="A32" i="5"/>
  <c r="B32" i="5"/>
  <c r="C32" i="5"/>
  <c r="D32" i="5"/>
  <c r="E32" i="5"/>
  <c r="A33" i="5"/>
  <c r="B33" i="5"/>
  <c r="C33" i="5"/>
  <c r="D33" i="5"/>
  <c r="E33" i="5"/>
  <c r="A34" i="5"/>
  <c r="B34" i="5"/>
  <c r="C34" i="5"/>
  <c r="D34" i="5"/>
  <c r="E34" i="5"/>
  <c r="A35" i="5"/>
  <c r="B35" i="5"/>
  <c r="C35" i="5"/>
  <c r="D35" i="5"/>
  <c r="E35" i="5"/>
  <c r="A36" i="5"/>
  <c r="B36" i="5"/>
  <c r="C36" i="5"/>
  <c r="D36" i="5"/>
  <c r="E36" i="5"/>
  <c r="A37" i="5"/>
  <c r="B37" i="5"/>
  <c r="C37" i="5"/>
  <c r="D37" i="5"/>
  <c r="E37" i="5"/>
  <c r="A38" i="5"/>
  <c r="B38" i="5"/>
  <c r="C38" i="5"/>
  <c r="D38" i="5"/>
  <c r="E38" i="5"/>
  <c r="A39" i="5"/>
  <c r="B39" i="5"/>
  <c r="C39" i="5"/>
  <c r="D39" i="5"/>
  <c r="E39" i="5"/>
  <c r="A40" i="5"/>
  <c r="B40" i="5"/>
  <c r="C40" i="5"/>
  <c r="D40" i="5"/>
  <c r="E40" i="5"/>
  <c r="A41" i="5"/>
  <c r="B41" i="5"/>
  <c r="C41" i="5"/>
  <c r="D41" i="5"/>
  <c r="E41" i="5"/>
  <c r="A42" i="5"/>
  <c r="B42" i="5"/>
  <c r="C42" i="5"/>
  <c r="D42" i="5"/>
  <c r="E42" i="5"/>
  <c r="A43" i="5"/>
  <c r="B43" i="5"/>
  <c r="C43" i="5"/>
  <c r="D43" i="5"/>
  <c r="E43" i="5"/>
  <c r="B44" i="5"/>
  <c r="D44" i="5"/>
  <c r="E44" i="5"/>
  <c r="B1" i="5"/>
  <c r="C1" i="5"/>
  <c r="D1" i="5"/>
  <c r="E1" i="5"/>
  <c r="A1" i="5"/>
  <c r="B1" i="16"/>
  <c r="C1" i="16"/>
  <c r="D1" i="16"/>
  <c r="E1" i="16"/>
  <c r="F1" i="16"/>
  <c r="G1" i="16"/>
  <c r="B2" i="16"/>
  <c r="C2" i="16"/>
  <c r="D2" i="16"/>
  <c r="E2" i="16"/>
  <c r="F2" i="16"/>
  <c r="G2" i="16"/>
  <c r="B3" i="16"/>
  <c r="C3" i="16"/>
  <c r="D3" i="16"/>
  <c r="E3" i="16"/>
  <c r="F3" i="16"/>
  <c r="G3" i="16"/>
  <c r="B4" i="16"/>
  <c r="C4" i="16"/>
  <c r="D4" i="16"/>
  <c r="E4" i="16"/>
  <c r="F4" i="16"/>
  <c r="G4" i="16"/>
  <c r="B5" i="16"/>
  <c r="C5" i="16"/>
  <c r="D5" i="16"/>
  <c r="E5" i="16"/>
  <c r="F5" i="16"/>
  <c r="G5" i="16"/>
  <c r="B6" i="16"/>
  <c r="C6" i="16"/>
  <c r="D6" i="16"/>
  <c r="E6" i="16"/>
  <c r="F6" i="16"/>
  <c r="G6" i="16"/>
  <c r="B7" i="16"/>
  <c r="C7" i="16"/>
  <c r="D7" i="16"/>
  <c r="E7" i="16"/>
  <c r="F7" i="16"/>
  <c r="G7" i="16"/>
  <c r="B8" i="16"/>
  <c r="C8" i="16"/>
  <c r="D8" i="16"/>
  <c r="E8" i="16"/>
  <c r="F8" i="16"/>
  <c r="G8" i="16"/>
  <c r="B9" i="16"/>
  <c r="C9" i="16"/>
  <c r="D9" i="16"/>
  <c r="E9" i="16"/>
  <c r="F9" i="16"/>
  <c r="G9" i="16"/>
  <c r="B10" i="16"/>
  <c r="C10" i="16"/>
  <c r="D10" i="16"/>
  <c r="E10" i="16"/>
  <c r="F10" i="16"/>
  <c r="G10" i="16"/>
  <c r="B11" i="16"/>
  <c r="C11" i="16"/>
  <c r="D11" i="16"/>
  <c r="E11" i="16"/>
  <c r="F11" i="16"/>
  <c r="G11" i="16"/>
  <c r="B12" i="16"/>
  <c r="C12" i="16"/>
  <c r="D12" i="16"/>
  <c r="E12" i="16"/>
  <c r="F12" i="16"/>
  <c r="G12" i="16"/>
  <c r="B13" i="16"/>
  <c r="C13" i="16"/>
  <c r="D13" i="16"/>
  <c r="E13" i="16"/>
  <c r="F13" i="16"/>
  <c r="G13" i="16"/>
  <c r="B14" i="16"/>
  <c r="C14" i="16"/>
  <c r="D14" i="16"/>
  <c r="E14" i="16"/>
  <c r="F14" i="16"/>
  <c r="G14" i="16"/>
  <c r="B15" i="16"/>
  <c r="C15" i="16"/>
  <c r="D15" i="16"/>
  <c r="E15" i="16"/>
  <c r="F15" i="16"/>
  <c r="G15" i="16"/>
  <c r="B16" i="16"/>
  <c r="C16" i="16"/>
  <c r="D16" i="16"/>
  <c r="E16" i="16"/>
  <c r="F16" i="16"/>
  <c r="G16" i="16"/>
  <c r="B17" i="16"/>
  <c r="C17" i="16"/>
  <c r="D17" i="16"/>
  <c r="E17" i="16"/>
  <c r="F17" i="16"/>
  <c r="G17" i="16"/>
  <c r="B18" i="16"/>
  <c r="C18" i="16"/>
  <c r="D18" i="16"/>
  <c r="E18" i="16"/>
  <c r="F18" i="16"/>
  <c r="G18" i="16"/>
  <c r="B19" i="16"/>
  <c r="C19" i="16"/>
  <c r="D19" i="16"/>
  <c r="E19" i="16"/>
  <c r="F19" i="16"/>
  <c r="G19" i="16"/>
  <c r="B20" i="16"/>
  <c r="C20" i="16"/>
  <c r="D20" i="16"/>
  <c r="E20" i="16"/>
  <c r="F20" i="16"/>
  <c r="G20" i="16"/>
  <c r="B21" i="16"/>
  <c r="C21" i="16"/>
  <c r="D21" i="16"/>
  <c r="E21" i="16"/>
  <c r="F21" i="16"/>
  <c r="G21" i="16"/>
  <c r="B22" i="16"/>
  <c r="C22" i="16"/>
  <c r="D22" i="16"/>
  <c r="E22" i="16"/>
  <c r="F22" i="16"/>
  <c r="G22" i="16"/>
  <c r="B23" i="16"/>
  <c r="C23" i="16"/>
  <c r="D23" i="16"/>
  <c r="E23" i="16"/>
  <c r="F23" i="16"/>
  <c r="G23" i="16"/>
  <c r="B24" i="16"/>
  <c r="C24" i="16"/>
  <c r="D24" i="16"/>
  <c r="E24" i="16"/>
  <c r="F24" i="16"/>
  <c r="G24" i="16"/>
  <c r="B25" i="16"/>
  <c r="C25" i="16"/>
  <c r="D25" i="16"/>
  <c r="E25" i="16"/>
  <c r="F25" i="16"/>
  <c r="G25" i="16"/>
  <c r="B26" i="16"/>
  <c r="C26" i="16"/>
  <c r="D26" i="16"/>
  <c r="E26" i="16"/>
  <c r="F26" i="16"/>
  <c r="G26" i="16"/>
  <c r="B27" i="16"/>
  <c r="C27" i="16"/>
  <c r="D27" i="16"/>
  <c r="E27" i="16"/>
  <c r="F27" i="16"/>
  <c r="G27" i="16"/>
  <c r="B28" i="16"/>
  <c r="C28" i="16"/>
  <c r="D28" i="16"/>
  <c r="E28" i="16"/>
  <c r="F28" i="16"/>
  <c r="G28" i="16"/>
  <c r="B29" i="16"/>
  <c r="C29" i="16"/>
  <c r="D29" i="16"/>
  <c r="E29" i="16"/>
  <c r="F29" i="16"/>
  <c r="G29" i="16"/>
  <c r="B30" i="16"/>
  <c r="C30" i="16"/>
  <c r="D30" i="16"/>
  <c r="E30" i="16"/>
  <c r="F30" i="16"/>
  <c r="G30" i="16"/>
  <c r="B31" i="16"/>
  <c r="C31" i="16"/>
  <c r="D31" i="16"/>
  <c r="E31" i="16"/>
  <c r="F31" i="16"/>
  <c r="G31" i="16"/>
  <c r="B32" i="16"/>
  <c r="C32" i="16"/>
  <c r="D32" i="16"/>
  <c r="E32" i="16"/>
  <c r="F32" i="16"/>
  <c r="G32" i="16"/>
  <c r="B33" i="16"/>
  <c r="C33" i="16"/>
  <c r="D33" i="16"/>
  <c r="E33" i="16"/>
  <c r="F33" i="16"/>
  <c r="G33" i="16"/>
  <c r="B34" i="16"/>
  <c r="C34" i="16"/>
  <c r="D34" i="16"/>
  <c r="E34" i="16"/>
  <c r="F34" i="16"/>
  <c r="G34" i="16"/>
  <c r="B35" i="16"/>
  <c r="C35" i="16"/>
  <c r="D35" i="16"/>
  <c r="E35" i="16"/>
  <c r="F35" i="16"/>
  <c r="G35" i="16"/>
  <c r="B36" i="16"/>
  <c r="C36" i="16"/>
  <c r="D36" i="16"/>
  <c r="E36" i="16"/>
  <c r="F36" i="16"/>
  <c r="G36" i="16"/>
  <c r="B37" i="16"/>
  <c r="C37" i="16"/>
  <c r="D37" i="16"/>
  <c r="E37" i="16"/>
  <c r="F37" i="16"/>
  <c r="G37" i="16"/>
  <c r="B38" i="16"/>
  <c r="C38" i="16"/>
  <c r="D38" i="16"/>
  <c r="E38" i="16"/>
  <c r="F38" i="16"/>
  <c r="G38" i="16"/>
  <c r="B39" i="16"/>
  <c r="C39" i="16"/>
  <c r="D39" i="16"/>
  <c r="E39" i="16"/>
  <c r="F39" i="16"/>
  <c r="G39" i="16"/>
  <c r="B40" i="16"/>
  <c r="C40" i="16"/>
  <c r="D40" i="16"/>
  <c r="E40" i="16"/>
  <c r="F40" i="16"/>
  <c r="G40" i="16"/>
  <c r="B41" i="16"/>
  <c r="C41" i="16"/>
  <c r="D41" i="16"/>
  <c r="E41" i="16"/>
  <c r="F41" i="16"/>
  <c r="G41" i="16"/>
  <c r="B42" i="16"/>
  <c r="C42" i="16"/>
  <c r="D42" i="16"/>
  <c r="E42" i="16"/>
  <c r="F42" i="16"/>
  <c r="G42" i="16"/>
  <c r="A2" i="16"/>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1" i="16"/>
  <c r="E125" i="19"/>
  <c r="C125" i="19"/>
  <c r="D111" i="24"/>
  <c r="D47" i="19"/>
  <c r="B57" i="23"/>
  <c r="B58" i="23"/>
  <c r="B59" i="23"/>
  <c r="B60" i="23"/>
  <c r="B61" i="23"/>
  <c r="B62" i="23"/>
  <c r="B63" i="23"/>
  <c r="B64" i="23"/>
  <c r="B65" i="23"/>
  <c r="B66" i="23"/>
  <c r="B67" i="23"/>
  <c r="B68" i="23"/>
  <c r="B69" i="23"/>
  <c r="B70" i="23"/>
  <c r="B71" i="23"/>
  <c r="B72" i="23"/>
  <c r="B73" i="23"/>
  <c r="B74" i="23"/>
  <c r="B75" i="23"/>
  <c r="B56" i="23"/>
  <c r="B45" i="23"/>
  <c r="C46" i="13"/>
  <c r="C45" i="13"/>
  <c r="C44" i="13"/>
  <c r="C43" i="13"/>
  <c r="C64" i="24"/>
  <c r="C42" i="13"/>
  <c r="C41" i="13"/>
  <c r="B8" i="29"/>
  <c r="B9" i="29"/>
  <c r="B10" i="29"/>
  <c r="B11" i="29"/>
  <c r="B12" i="29"/>
  <c r="B13" i="29"/>
  <c r="B14" i="29"/>
  <c r="B15" i="29"/>
  <c r="B7" i="29"/>
  <c r="A145" i="22"/>
  <c r="A162" i="22"/>
  <c r="A179" i="22"/>
  <c r="A196" i="22"/>
  <c r="F62" i="27"/>
  <c r="F63" i="27"/>
  <c r="F64" i="27"/>
  <c r="F65" i="27"/>
  <c r="F66" i="27"/>
  <c r="F67" i="27"/>
  <c r="F68" i="27"/>
  <c r="F69" i="27"/>
  <c r="F70" i="27"/>
  <c r="F72" i="27"/>
  <c r="F61" i="27"/>
  <c r="C110" i="24"/>
  <c r="C109" i="24"/>
  <c r="G121" i="19"/>
  <c r="G122" i="19"/>
  <c r="G123" i="19"/>
  <c r="G124" i="19"/>
  <c r="G125" i="19"/>
  <c r="H125" i="19"/>
  <c r="I125" i="19"/>
  <c r="C106" i="24"/>
  <c r="B129" i="19"/>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F81" i="23"/>
  <c r="F82" i="23"/>
  <c r="F83" i="23"/>
  <c r="F84" i="23"/>
  <c r="F85" i="23"/>
  <c r="F86" i="23"/>
  <c r="F87" i="23"/>
  <c r="F88" i="23"/>
  <c r="F89" i="23"/>
  <c r="F90" i="23"/>
  <c r="D81" i="23"/>
  <c r="D82" i="23"/>
  <c r="D83" i="23"/>
  <c r="D84" i="23"/>
  <c r="D85" i="23"/>
  <c r="D86" i="23"/>
  <c r="D87" i="23"/>
  <c r="D88" i="23"/>
  <c r="D89" i="23"/>
  <c r="D90" i="23"/>
  <c r="F42" i="21"/>
  <c r="F43" i="21"/>
  <c r="F44" i="21"/>
  <c r="F45" i="21"/>
  <c r="F46" i="21"/>
  <c r="F47" i="21"/>
  <c r="F48" i="21"/>
  <c r="F49" i="21"/>
  <c r="F50" i="21"/>
  <c r="F51" i="21"/>
  <c r="F52" i="21"/>
  <c r="E50" i="13"/>
  <c r="F50" i="13"/>
  <c r="D103" i="24"/>
  <c r="E89"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Umphress</author>
  </authors>
  <commentList>
    <comment ref="A51" authorId="0" shapeId="0" xr:uid="{00000000-0006-0000-0800-000001000000}">
      <text>
        <r>
          <rPr>
            <b/>
            <sz val="9"/>
            <color rgb="FF000000"/>
            <rFont val="Arial"/>
            <family val="2"/>
          </rPr>
          <t>Establish traceability between the tests and requirements.</t>
        </r>
      </text>
    </comment>
    <comment ref="B51" authorId="0" shapeId="0" xr:uid="{00000000-0006-0000-0800-000002000000}">
      <text>
        <r>
          <rPr>
            <sz val="9"/>
            <color indexed="8"/>
            <rFont val="Arial"/>
            <family val="2"/>
          </rPr>
          <t>Defines observable tests that have quantifiable resutls.</t>
        </r>
      </text>
    </comment>
    <comment ref="C51" authorId="0" shapeId="0" xr:uid="{00000000-0006-0000-0800-000003000000}">
      <text>
        <r>
          <rPr>
            <sz val="9"/>
            <color indexed="81"/>
            <rFont val="Arial"/>
            <family val="2"/>
          </rPr>
          <t xml:space="preserve">Specifies the result that that the test is anticipated to produce.  </t>
        </r>
      </text>
    </comment>
    <comment ref="E51" authorId="0" shapeId="0" xr:uid="{00000000-0006-0000-0800-000004000000}">
      <text>
        <r>
          <rPr>
            <sz val="9"/>
            <color indexed="81"/>
            <rFont val="Arial"/>
            <family val="2"/>
          </rPr>
          <t xml:space="preserve">Defines the result of running the test in relation to the expected result.  </t>
        </r>
      </text>
    </comment>
    <comment ref="F51" authorId="0" shapeId="0" xr:uid="{00000000-0006-0000-0800-000005000000}">
      <text>
        <r>
          <rPr>
            <sz val="9"/>
            <color indexed="81"/>
            <rFont val="Arial"/>
            <family val="2"/>
          </rPr>
          <t xml:space="preserve">Required whenthe actual result is "Passed with issues"; optional otherwise.  An "issue" is a side-effect that is not part of the specified test.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Umphress</author>
  </authors>
  <commentList>
    <comment ref="B43" authorId="0" shapeId="0" xr:uid="{00000000-0006-0000-0A00-000001000000}">
      <text>
        <r>
          <rPr>
            <b/>
            <sz val="8"/>
            <color indexed="81"/>
            <rFont val="Tahoma"/>
            <family val="2"/>
          </rPr>
          <t>Identifying name for this design class or function.</t>
        </r>
        <r>
          <rPr>
            <sz val="8"/>
            <color indexed="81"/>
            <rFont val="Tahoma"/>
            <family val="2"/>
          </rPr>
          <t xml:space="preserve">
</t>
        </r>
      </text>
    </comment>
    <comment ref="B44" authorId="0" shapeId="0" xr:uid="{00000000-0006-0000-0A00-000002000000}">
      <text>
        <r>
          <rPr>
            <b/>
            <sz val="8"/>
            <color rgb="FF000000"/>
            <rFont val="Tahoma"/>
            <family val="2"/>
          </rPr>
          <t>Indicate if this design component will follow an object-oriented approach or a functional approach.</t>
        </r>
      </text>
    </comment>
    <comment ref="B45" authorId="0" shapeId="0" xr:uid="{00000000-0006-0000-0A00-000003000000}">
      <text>
        <r>
          <rPr>
            <b/>
            <sz val="8"/>
            <color indexed="81"/>
            <rFont val="Tahoma"/>
            <family val="2"/>
          </rPr>
          <t>Superclass of this design component.  Leave blank if no superclass.</t>
        </r>
      </text>
    </comment>
    <comment ref="B46" authorId="0" shapeId="0" xr:uid="{00000000-0006-0000-0A00-000004000000}">
      <text>
        <r>
          <rPr>
            <b/>
            <sz val="8"/>
            <color indexed="81"/>
            <rFont val="Tahoma"/>
            <family val="2"/>
          </rPr>
          <t>Attributes (e.g., public fields, public constants) associated with this design component.  OPTIONAL</t>
        </r>
      </text>
    </comment>
    <comment ref="B47" authorId="0" shapeId="0" xr:uid="{00000000-0006-0000-0A00-000005000000}">
      <text>
        <r>
          <rPr>
            <b/>
            <sz val="8"/>
            <color indexed="81"/>
            <rFont val="Tahoma"/>
            <family val="2"/>
          </rPr>
          <t>Standard category of the design component.</t>
        </r>
      </text>
    </comment>
    <comment ref="B48" authorId="0" shapeId="0" xr:uid="{00000000-0006-0000-0A00-000006000000}">
      <text>
        <r>
          <rPr>
            <b/>
            <sz val="8"/>
            <color indexed="81"/>
            <rFont val="Tahoma"/>
            <family val="2"/>
          </rPr>
          <t>List components that this component calls upon to fulfill its purpose.</t>
        </r>
      </text>
    </comment>
    <comment ref="B49" authorId="0" shapeId="0" xr:uid="{00000000-0006-0000-0A00-000007000000}">
      <text>
        <r>
          <rPr>
            <b/>
            <sz val="8"/>
            <color indexed="81"/>
            <rFont val="Tahoma"/>
            <family val="2"/>
          </rPr>
          <t>Description of the operations of this design component.  
If your are taking an object-oriented approach, list the methods associated with this object in the "operation" column.
If you are taking a functional approach, list the component name in the "operation" column. 
Note: an object-oriented approach may result in zero or more operations; a functional approach will have only one operation listed.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Umphress</author>
  </authors>
  <commentList>
    <comment ref="C57" authorId="0" shapeId="0" xr:uid="{00000000-0006-0000-0600-000005000000}">
      <text>
        <r>
          <rPr>
            <b/>
            <sz val="8"/>
            <color indexed="81"/>
            <rFont val="Tahoma"/>
            <family val="2"/>
          </rPr>
          <t>Estimate the number of new lines of code that provide new functionality to meet the specifications of 
this assignment.</t>
        </r>
        <r>
          <rPr>
            <sz val="8"/>
            <color indexed="81"/>
            <rFont val="Tahoma"/>
            <family val="2"/>
          </rPr>
          <t xml:space="preserve">
</t>
        </r>
      </text>
    </comment>
    <comment ref="C61" authorId="0" shapeId="0" xr:uid="{00000000-0006-0000-0600-000006000000}">
      <text>
        <r>
          <rPr>
            <b/>
            <sz val="9"/>
            <color indexed="81"/>
            <rFont val="Arial"/>
            <family val="2"/>
          </rPr>
          <t xml:space="preserve">Estimate of the number of previously-written components that require modification
</t>
        </r>
      </text>
    </comment>
    <comment ref="C62" authorId="0" shapeId="0" xr:uid="{00000000-0006-0000-0600-000007000000}">
      <text>
        <r>
          <rPr>
            <b/>
            <sz val="9"/>
            <color indexed="81"/>
            <rFont val="Arial"/>
            <family val="2"/>
          </rPr>
          <t xml:space="preserve">Estimate of the number of entirely new components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Umphress</author>
  </authors>
  <commentList>
    <comment ref="G66" authorId="0" shapeId="0" xr:uid="{688645C0-543D-494C-A542-F12F033FCAF6}">
      <text>
        <r>
          <rPr>
            <b/>
            <sz val="10"/>
            <color rgb="FF000000"/>
            <rFont val="Arial"/>
            <family val="2"/>
          </rPr>
          <t>Indicate only new methods and LOC that resulted from effort.  Do not count items that were previously base code and were refactored into new components.</t>
        </r>
        <r>
          <rPr>
            <sz val="10"/>
            <color rgb="FF000000"/>
            <rFont val="Arial"/>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David Umphress</author>
  </authors>
  <commentList>
    <comment ref="C48" authorId="0" shapeId="0" xr:uid="{00000000-0006-0000-0C00-000001000000}">
      <text>
        <r>
          <rPr>
            <b/>
            <sz val="9"/>
            <color indexed="81"/>
            <rFont val="Arial"/>
            <family val="2"/>
          </rPr>
          <t xml:space="preserve">Number of lines used from previously-written code
</t>
        </r>
      </text>
    </comment>
    <comment ref="C49" authorId="0" shapeId="0" xr:uid="{00000000-0006-0000-0C00-000002000000}">
      <text>
        <r>
          <rPr>
            <b/>
            <sz val="9"/>
            <color indexed="81"/>
            <rFont val="Arial"/>
            <family val="2"/>
          </rPr>
          <t xml:space="preserve">Estimate of the number of lines deleted from previously-written code
</t>
        </r>
      </text>
    </comment>
    <comment ref="C50" authorId="0" shapeId="0" xr:uid="{00000000-0006-0000-0C00-000003000000}">
      <text>
        <r>
          <rPr>
            <b/>
            <sz val="9"/>
            <color indexed="81"/>
            <rFont val="Arial"/>
            <family val="2"/>
          </rPr>
          <t xml:space="preserve">Estimated of the number of lines modified from previously-written code
</t>
        </r>
      </text>
    </comment>
    <comment ref="C51" authorId="0" shapeId="0" xr:uid="{00000000-0006-0000-0C00-000004000000}">
      <text>
        <r>
          <rPr>
            <b/>
            <sz val="9"/>
            <color indexed="81"/>
            <rFont val="Arial"/>
            <family val="2"/>
          </rPr>
          <t xml:space="preserve">Estimate of the number of lines added to previously-written code to bring it to the point where new functionality can be added
</t>
        </r>
      </text>
    </comment>
    <comment ref="C52" authorId="0" shapeId="0" xr:uid="{00000000-0006-0000-0C00-000005000000}">
      <text>
        <r>
          <rPr>
            <b/>
            <sz val="9"/>
            <color indexed="81"/>
            <rFont val="Arial"/>
            <family val="2"/>
          </rPr>
          <t xml:space="preserve">Count of the number of lines of reused source code
</t>
        </r>
      </text>
    </comment>
    <comment ref="C53" authorId="0" shapeId="0" xr:uid="{00000000-0006-0000-0C00-000006000000}">
      <text>
        <r>
          <rPr>
            <b/>
            <sz val="8"/>
            <color rgb="FF000000"/>
            <rFont val="Tahoma"/>
            <family val="2"/>
          </rPr>
          <t xml:space="preserve">Estimate the number of new lines of production code that provide new functionality to meet the specifications of 
</t>
        </r>
        <r>
          <rPr>
            <b/>
            <sz val="8"/>
            <color rgb="FF000000"/>
            <rFont val="Tahoma"/>
            <family val="2"/>
          </rPr>
          <t>this assignment.</t>
        </r>
      </text>
    </comment>
    <comment ref="C56" authorId="0" shapeId="0" xr:uid="{00000000-0006-0000-0C00-000007000000}">
      <text>
        <r>
          <rPr>
            <b/>
            <sz val="9"/>
            <color indexed="81"/>
            <rFont val="Arial"/>
            <family val="2"/>
          </rPr>
          <t xml:space="preserve">Number of reusable components that will be reused.
</t>
        </r>
      </text>
    </comment>
    <comment ref="C57" authorId="0" shapeId="0" xr:uid="{00000000-0006-0000-0C00-000008000000}">
      <text>
        <r>
          <rPr>
            <b/>
            <sz val="9"/>
            <color indexed="81"/>
            <rFont val="Arial"/>
            <family val="2"/>
          </rPr>
          <t xml:space="preserve">Estimate of the number of previously-delivered components that will be used.  </t>
        </r>
      </text>
    </comment>
    <comment ref="C58" authorId="0" shapeId="0" xr:uid="{00000000-0006-0000-0C00-000009000000}">
      <text>
        <r>
          <rPr>
            <b/>
            <sz val="9"/>
            <color indexed="81"/>
            <rFont val="Arial"/>
            <family val="2"/>
          </rPr>
          <t xml:space="preserve">Estimate of the number of new components to be built.  </t>
        </r>
      </text>
    </comment>
    <comment ref="C72" authorId="0" shapeId="0" xr:uid="{00000000-0006-0000-0C00-00000A000000}">
      <text>
        <r>
          <rPr>
            <b/>
            <sz val="9"/>
            <color rgb="FF000000"/>
            <rFont val="Arial"/>
            <family val="2"/>
          </rPr>
          <t>Estimate in minutes how much time you plan to expend on this assignment.</t>
        </r>
        <r>
          <rPr>
            <sz val="9"/>
            <color rgb="FF000000"/>
            <rFont val="Arial"/>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David Umphress</author>
  </authors>
  <commentList>
    <comment ref="C50" authorId="0" shapeId="0" xr:uid="{2888D987-2990-7141-9A6B-809C1474AE8F}">
      <text>
        <r>
          <rPr>
            <b/>
            <sz val="9"/>
            <color indexed="81"/>
            <rFont val="Arial"/>
            <family val="2"/>
          </rPr>
          <t xml:space="preserve">Estimate of the number of lines added to previously-written code to bring it to the point where new functionality can be added
</t>
        </r>
      </text>
    </comment>
    <comment ref="C51" authorId="0" shapeId="0" xr:uid="{E54BFB9B-8E92-A74B-80EC-8544D936CCD5}">
      <text>
        <r>
          <rPr>
            <b/>
            <sz val="9"/>
            <color indexed="81"/>
            <rFont val="Arial"/>
            <family val="2"/>
          </rPr>
          <t xml:space="preserve">Count of the number of lines of reused source code
</t>
        </r>
      </text>
    </comment>
    <comment ref="C52" authorId="0" shapeId="0" xr:uid="{EDD04CFE-1EA1-A64B-9CD7-BC17F3C94E26}">
      <text>
        <r>
          <rPr>
            <b/>
            <sz val="8"/>
            <color rgb="FF000000"/>
            <rFont val="Tahoma"/>
            <family val="2"/>
          </rPr>
          <t xml:space="preserve">Estimate the number of new lines of production code that provide new functionality to meet the specifications of 
</t>
        </r>
        <r>
          <rPr>
            <b/>
            <sz val="8"/>
            <color rgb="FF000000"/>
            <rFont val="Tahoma"/>
            <family val="2"/>
          </rPr>
          <t>this assignment.</t>
        </r>
      </text>
    </comment>
    <comment ref="C55" authorId="0" shapeId="0" xr:uid="{EACA012E-8CDD-D449-AADA-32BB558DB9C3}">
      <text>
        <r>
          <rPr>
            <b/>
            <sz val="9"/>
            <color indexed="81"/>
            <rFont val="Arial"/>
            <family val="2"/>
          </rPr>
          <t xml:space="preserve">Number of reusable components that will be reused.
</t>
        </r>
      </text>
    </comment>
    <comment ref="C56" authorId="0" shapeId="0" xr:uid="{5CAB67EB-D5D1-124D-9871-10736D5144D6}">
      <text>
        <r>
          <rPr>
            <b/>
            <sz val="9"/>
            <color indexed="81"/>
            <rFont val="Arial"/>
            <family val="2"/>
          </rPr>
          <t xml:space="preserve">Estimate of the number of previously-delivered components that will be used.  </t>
        </r>
      </text>
    </comment>
    <comment ref="C57" authorId="0" shapeId="0" xr:uid="{F401203D-BAC6-A147-AEAE-F0DF769D217E}">
      <text>
        <r>
          <rPr>
            <b/>
            <sz val="9"/>
            <color indexed="81"/>
            <rFont val="Arial"/>
            <family val="2"/>
          </rPr>
          <t xml:space="preserve">Estimate of the number of new components to be built.  </t>
        </r>
      </text>
    </comment>
  </commentList>
</comments>
</file>

<file path=xl/sharedStrings.xml><?xml version="1.0" encoding="utf-8"?>
<sst xmlns="http://schemas.openxmlformats.org/spreadsheetml/2006/main" count="2053" uniqueCount="1040">
  <si>
    <t>Create an interface  specification depicting the interaction between a test driver and the class specified above.  Create nominal scenario(s) and anomalous scenario(s) sufficient to convey your understanding of software behavior</t>
    <phoneticPr fontId="0" type="noConversion"/>
  </si>
  <si>
    <t>Were the scenarios constructed during the analysis phase (and not changed later)?</t>
    <phoneticPr fontId="9" type="noConversion"/>
  </si>
  <si>
    <t>Does each scenario describe as fully as possible the interaction with the software under construction?</t>
    <phoneticPr fontId="9" type="noConversion"/>
  </si>
  <si>
    <t>Are the actors correctly identified?</t>
    <phoneticPr fontId="9" type="noConversion"/>
  </si>
  <si>
    <t>Are suitably understandable examples given?</t>
    <phoneticPr fontId="9" type="noConversion"/>
  </si>
  <si>
    <t>Are events and responses directly observable?</t>
    <phoneticPr fontId="9" type="noConversion"/>
  </si>
  <si>
    <t>Is code free of the following bad smells:  duplicate code, long methods, long classes</t>
    <phoneticPr fontId="9" type="noConversion"/>
  </si>
  <si>
    <t>Refactor</t>
    <phoneticPr fontId="9" type="noConversion"/>
  </si>
  <si>
    <t>Scenarios</t>
    <phoneticPr fontId="0" type="noConversion"/>
  </si>
  <si>
    <t>Scenario</t>
    <phoneticPr fontId="9" type="noConversion"/>
  </si>
  <si>
    <t>Count of Occurrences</t>
    <phoneticPr fontId="14" type="noConversion"/>
  </si>
  <si>
    <t>During the planning activity, list a count of all defects that you've previously encountered.  Construct a checklist from your defect logs.  Indicate during the review activity the number of times the review checklist item found an error.</t>
    <phoneticPr fontId="0" type="noConversion"/>
  </si>
  <si>
    <t>Total</t>
  </si>
  <si>
    <t>Code Review Checklist</t>
  </si>
  <si>
    <t>Item</t>
  </si>
  <si>
    <t>Did you construct your review checklist during the planning phase?</t>
  </si>
  <si>
    <t>Does the error count indicated the analysis of defects match your historical defect count?</t>
  </si>
  <si>
    <t>Are checklist items answerable in "yes" or "no" terms?</t>
  </si>
  <si>
    <t>Does your checklist reflect at least two common items from your defect log ?</t>
  </si>
  <si>
    <t>Does your checklist contain more than "mom and apple pie" items?</t>
  </si>
  <si>
    <t>Review</t>
    <phoneticPr fontId="0" type="noConversion"/>
  </si>
  <si>
    <t>%</t>
  </si>
  <si>
    <t>Record your process and product data from all previous programming assignments.  Do this as part of the planning activity.</t>
    <phoneticPr fontId="0" type="noConversion"/>
  </si>
  <si>
    <t>Number of times this item detected a defect during review</t>
    <phoneticPr fontId="14" type="noConversion"/>
  </si>
  <si>
    <t>Flaws in the interface of a component of the deliverable product</t>
    <phoneticPr fontId="9" type="noConversion"/>
  </si>
  <si>
    <t>Expected Results</t>
    <phoneticPr fontId="0" type="noConversion"/>
  </si>
  <si>
    <t>Actual Results</t>
    <phoneticPr fontId="0" type="noConversion"/>
  </si>
  <si>
    <t>Historical Data</t>
    <phoneticPr fontId="14" type="noConversion"/>
  </si>
  <si>
    <t>Test syntax</t>
  </si>
  <si>
    <t>Are the expected results correct?</t>
    <phoneticPr fontId="9" type="noConversion"/>
  </si>
  <si>
    <t>Instructor Assessment</t>
  </si>
  <si>
    <t>Objective:</t>
  </si>
  <si>
    <t xml:space="preserve"> - This homework assignment is be accomplished individually</t>
  </si>
  <si>
    <t>Proposal for Improvements</t>
  </si>
  <si>
    <t>Notes and Comments</t>
  </si>
  <si>
    <t>Problems of Importance</t>
  </si>
  <si>
    <t>Name:</t>
  </si>
  <si>
    <t>Test</t>
    <phoneticPr fontId="0" type="noConversion"/>
  </si>
  <si>
    <t>Historical Data</t>
  </si>
  <si>
    <t>Is the historical data complete?</t>
  </si>
  <si>
    <t>Have previously noted problems in process measurements been corrected?</t>
  </si>
  <si>
    <t>Planned LOC</t>
    <phoneticPr fontId="14" type="noConversion"/>
  </si>
  <si>
    <t>Activity</t>
    <phoneticPr fontId="0" type="noConversion"/>
  </si>
  <si>
    <t>BC</t>
  </si>
  <si>
    <t>C</t>
  </si>
  <si>
    <t>CD</t>
  </si>
  <si>
    <t>D</t>
  </si>
  <si>
    <t>Defect Pareto Analysis (taken from all defects to date)</t>
    <phoneticPr fontId="14" type="noConversion"/>
  </si>
  <si>
    <t>Were initial "expected results" determined before coding began?</t>
    <phoneticPr fontId="9" type="noConversion"/>
  </si>
  <si>
    <t>Does the code reflect the coding standard?</t>
    <phoneticPr fontId="9" type="noConversion"/>
  </si>
  <si>
    <t>PASTE ME</t>
  </si>
  <si>
    <t>Special Instructions:</t>
  </si>
  <si>
    <t>Y/N:</t>
  </si>
  <si>
    <t>Yes</t>
  </si>
  <si>
    <t>No</t>
  </si>
  <si>
    <t>Proxy Types:</t>
  </si>
  <si>
    <t>Calculation</t>
  </si>
  <si>
    <t>Logic</t>
  </si>
  <si>
    <t>I/O</t>
  </si>
  <si>
    <t>Sizes:</t>
  </si>
  <si>
    <t>VS</t>
  </si>
  <si>
    <t>S</t>
  </si>
  <si>
    <t>M</t>
  </si>
  <si>
    <t>L</t>
  </si>
  <si>
    <t>VL</t>
  </si>
  <si>
    <t>Does the "removed" count equal the "injected" count?  If not, is the rational documented in the "lessons learned" tab?</t>
  </si>
  <si>
    <t>Are the expected results sufficiently detailed for an independent party to test the software?</t>
  </si>
  <si>
    <t>Score:</t>
  </si>
  <si>
    <t>General</t>
  </si>
  <si>
    <t>Historical Data</t>
    <phoneticPr fontId="0" type="noConversion"/>
  </si>
  <si>
    <t>Iteration</t>
    <phoneticPr fontId="0" type="noConversion"/>
  </si>
  <si>
    <t>NA</t>
    <phoneticPr fontId="0" type="noConversion"/>
  </si>
  <si>
    <t>Failed</t>
    <phoneticPr fontId="0" type="noConversion"/>
  </si>
  <si>
    <t>Not tested</t>
    <phoneticPr fontId="0" type="noConversion"/>
  </si>
  <si>
    <t>Current Assignment:</t>
    <phoneticPr fontId="14" type="noConversion"/>
  </si>
  <si>
    <t>Immediate Past Assignment:</t>
    <phoneticPr fontId="14" type="noConversion"/>
  </si>
  <si>
    <t>Size Matrix (LOC/Method)</t>
  </si>
  <si>
    <t xml:space="preserve">Project History </t>
  </si>
  <si>
    <t>New and Changed LOC</t>
  </si>
  <si>
    <t>Project Name</t>
  </si>
  <si>
    <t>3.xls</t>
  </si>
  <si>
    <t>Lessons Learned</t>
  </si>
  <si>
    <t>Plan</t>
  </si>
  <si>
    <t>Actual</t>
  </si>
  <si>
    <t>To Date</t>
  </si>
  <si>
    <t>Start date:</t>
  </si>
  <si>
    <t>Phases:</t>
  </si>
  <si>
    <t>Type</t>
  </si>
  <si>
    <t>Fix Time</t>
  </si>
  <si>
    <t>Description</t>
  </si>
  <si>
    <t>Defect Types:</t>
  </si>
  <si>
    <t>Documentation</t>
  </si>
  <si>
    <t>Data</t>
  </si>
  <si>
    <t>Product checking</t>
  </si>
  <si>
    <t>Exceptional job worthy of being used as an example of superior work</t>
  </si>
  <si>
    <t>1.xls</t>
  </si>
  <si>
    <t xml:space="preserve">Do actual results support expected results?  </t>
  </si>
  <si>
    <t>Notes on Process:</t>
  </si>
  <si>
    <t>Bad Smell</t>
    <phoneticPr fontId="9" type="noConversion"/>
  </si>
  <si>
    <t>Refactoring changes (please note the bad smell in the defect description)</t>
    <phoneticPr fontId="9" type="noConversion"/>
  </si>
  <si>
    <t>Analysis</t>
    <phoneticPr fontId="9" type="noConversion"/>
  </si>
  <si>
    <t>Planning</t>
    <phoneticPr fontId="9" type="noConversion"/>
  </si>
  <si>
    <t xml:space="preserve"> - Ensure you follow the course coding and counting standards.</t>
    <phoneticPr fontId="0" type="noConversion"/>
  </si>
  <si>
    <t>Syntax flaws in the deliverable product</t>
    <phoneticPr fontId="9" type="noConversion"/>
  </si>
  <si>
    <t>Project Trends</t>
  </si>
  <si>
    <t>Productivity=</t>
  </si>
  <si>
    <t>LOC/hr</t>
  </si>
  <si>
    <t>Total LOC</t>
  </si>
  <si>
    <t>Size</t>
  </si>
  <si>
    <t>LOC/method</t>
  </si>
  <si>
    <t>ln(LOC/meth)</t>
  </si>
  <si>
    <t>AB</t>
  </si>
  <si>
    <t>B</t>
  </si>
  <si>
    <t>Comments</t>
  </si>
  <si>
    <t>End date:</t>
  </si>
  <si>
    <t>F</t>
  </si>
  <si>
    <t>Process Script</t>
  </si>
  <si>
    <t>Review</t>
    <phoneticPr fontId="9" type="noConversion"/>
  </si>
  <si>
    <t>Sandbox</t>
    <phoneticPr fontId="9" type="noConversion"/>
  </si>
  <si>
    <t>Does the log reflect a faithful record of time spent?</t>
  </si>
  <si>
    <t>Do no times span midnight?</t>
  </si>
  <si>
    <t>Construction</t>
  </si>
  <si>
    <t>Does the code take into consideration specified error conditions?</t>
    <phoneticPr fontId="9" type="noConversion"/>
  </si>
  <si>
    <t>Quality checks</t>
  </si>
  <si>
    <t>Assignment:</t>
  </si>
  <si>
    <t>Project Plan Summary</t>
  </si>
  <si>
    <t>Source Code</t>
  </si>
  <si>
    <t>Standards</t>
  </si>
  <si>
    <t>Is there at least one test suite which, when run, exercises the entire production code base?</t>
    <phoneticPr fontId="9" type="noConversion"/>
  </si>
  <si>
    <t>Does your code pass all test cases?</t>
    <phoneticPr fontId="9" type="noConversion"/>
  </si>
  <si>
    <t>Worksheet</t>
    <phoneticPr fontId="0" type="noConversion"/>
  </si>
  <si>
    <t>Special Instructions</t>
    <phoneticPr fontId="0" type="noConversion"/>
  </si>
  <si>
    <t>Plan</t>
    <phoneticPr fontId="0" type="noConversion"/>
  </si>
  <si>
    <t>Time Log</t>
    <phoneticPr fontId="0" type="noConversion"/>
  </si>
  <si>
    <t>Change Log</t>
    <phoneticPr fontId="0" type="noConversion"/>
  </si>
  <si>
    <t>Passed</t>
    <phoneticPr fontId="0" type="noConversion"/>
  </si>
  <si>
    <t>Planning</t>
  </si>
  <si>
    <t>Review</t>
  </si>
  <si>
    <t>Sandbox</t>
  </si>
  <si>
    <t>Product syntax</t>
  </si>
  <si>
    <t>Product logic</t>
  </si>
  <si>
    <t xml:space="preserve">Syntax flaws in the test code </t>
    <phoneticPr fontId="9" type="noConversion"/>
  </si>
  <si>
    <t>Logic flaws in the test code</t>
    <phoneticPr fontId="9" type="noConversion"/>
  </si>
  <si>
    <t>Flaws in the interface of a component of the test code</t>
    <phoneticPr fontId="9" type="noConversion"/>
  </si>
  <si>
    <t>Flaws with boundary/type checking within a component of the test code</t>
    <phoneticPr fontId="9" type="noConversion"/>
  </si>
  <si>
    <t>Does the code fulfill the assignment requirements?</t>
  </si>
  <si>
    <t>Time Recording Log</t>
  </si>
  <si>
    <t>Date</t>
  </si>
  <si>
    <t>Interrupt</t>
  </si>
  <si>
    <t>Delta</t>
  </si>
  <si>
    <t>AA</t>
  </si>
  <si>
    <t>COMP 5700/6700/6706 -- Software Process</t>
  </si>
  <si>
    <t>Are all regions highlighted in yellow appropriately complete?</t>
  </si>
  <si>
    <t xml:space="preserve"> - Follow the process in the "Process" worksheet for this assignment.</t>
  </si>
  <si>
    <t>Assessment Worksheet</t>
  </si>
  <si>
    <t>Start Time</t>
  </si>
  <si>
    <t>Stop Time</t>
  </si>
  <si>
    <t>Grades:</t>
  </si>
  <si>
    <t>A</t>
  </si>
  <si>
    <t>Refactoring</t>
  </si>
  <si>
    <t>Integration Test</t>
  </si>
  <si>
    <t>Architecture</t>
  </si>
  <si>
    <t>Build</t>
  </si>
  <si>
    <t>Is post mortem the final phase?</t>
  </si>
  <si>
    <t>Logic flaws in the deliverable product</t>
    <phoneticPr fontId="9" type="noConversion"/>
  </si>
  <si>
    <t>Flaws with boundary/type checking within a component of the deliverable product</t>
    <phoneticPr fontId="9" type="noConversion"/>
  </si>
  <si>
    <t>Effort</t>
    <phoneticPr fontId="14" type="noConversion"/>
  </si>
  <si>
    <t>Actual LOC</t>
    <phoneticPr fontId="14" type="noConversion"/>
  </si>
  <si>
    <t>Estimated Time</t>
    <phoneticPr fontId="14" type="noConversion"/>
  </si>
  <si>
    <t>Actual Time</t>
    <phoneticPr fontId="14" type="noConversion"/>
  </si>
  <si>
    <t>Are all unit tests written so that passing the test satisifies requirements?</t>
    <phoneticPr fontId="9" type="noConversion"/>
  </si>
  <si>
    <t>Duration:</t>
  </si>
  <si>
    <t>LOCe x T</t>
  </si>
  <si>
    <t>LOCa x T</t>
  </si>
  <si>
    <t>Productivity</t>
  </si>
  <si>
    <t>Deliverables</t>
    <phoneticPr fontId="9" type="noConversion"/>
  </si>
  <si>
    <t>Will the test code work without modification?</t>
    <phoneticPr fontId="9" type="noConversion"/>
  </si>
  <si>
    <t>Construction</t>
    <phoneticPr fontId="9" type="noConversion"/>
  </si>
  <si>
    <t>Product interface</t>
  </si>
  <si>
    <t>Test logic</t>
  </si>
  <si>
    <t>Test interface</t>
  </si>
  <si>
    <t>Test checking</t>
  </si>
  <si>
    <t>Program Size (LOC)</t>
  </si>
  <si>
    <t>To Date %</t>
  </si>
  <si>
    <t>Time In Phase (minutes)</t>
  </si>
  <si>
    <t>Postmortem</t>
  </si>
  <si>
    <t>TOTAL</t>
  </si>
  <si>
    <t>Design</t>
  </si>
  <si>
    <t>Design Review</t>
  </si>
  <si>
    <t>Code</t>
  </si>
  <si>
    <t>Code Review</t>
  </si>
  <si>
    <t>Compile</t>
  </si>
  <si>
    <t>Test</t>
  </si>
  <si>
    <t>Syntax</t>
  </si>
  <si>
    <t>Build, Package</t>
  </si>
  <si>
    <t>Assignment</t>
  </si>
  <si>
    <t>Interface</t>
  </si>
  <si>
    <t>Checking</t>
  </si>
  <si>
    <t>Function</t>
  </si>
  <si>
    <t>System</t>
  </si>
  <si>
    <t>Environment</t>
  </si>
  <si>
    <t>Design Approaches:</t>
  </si>
  <si>
    <t>Object-oriented</t>
  </si>
  <si>
    <t>Functional</t>
  </si>
  <si>
    <t>Design Approach:</t>
  </si>
  <si>
    <t>Attributes (optional):</t>
  </si>
  <si>
    <t>Component Type:</t>
  </si>
  <si>
    <t>Collaborators:</t>
  </si>
  <si>
    <t>Operations:</t>
  </si>
  <si>
    <t>Deliverables:</t>
  </si>
  <si>
    <t>Component Name:</t>
  </si>
  <si>
    <t>Parent Component:</t>
  </si>
  <si>
    <t>Component Types:</t>
  </si>
  <si>
    <t>Was the architecture determined before construction (and not changed later)?</t>
  </si>
  <si>
    <t>Does the architecture exhibit "good" design characteristics, such as appropriate levels of coupling, cohesion, etc.?</t>
  </si>
  <si>
    <t>Does the architecture reflect a solid initial understanding of the solution?</t>
  </si>
  <si>
    <t>Change Log</t>
  </si>
  <si>
    <t xml:space="preserve"> - Selected cells in this spreadsheet are locked against inadvertent editing.  Should you need to unlock the spreadsheet, select the protected worksheet, select Tools -&gt; Protection -&gt; unprotect.</t>
  </si>
  <si>
    <t>estimation methods</t>
  </si>
  <si>
    <t>Planned Completion Date</t>
  </si>
  <si>
    <t>Day #</t>
  </si>
  <si>
    <t>Available Minutes</t>
  </si>
  <si>
    <t>Cumulative Minutes</t>
  </si>
  <si>
    <t>Iteration Number</t>
  </si>
  <si>
    <t>Planned Velocity</t>
  </si>
  <si>
    <t>Cumulative Planned Velocity</t>
  </si>
  <si>
    <t>Cumulative Planned Effort</t>
  </si>
  <si>
    <t>Planned Effort (minutes)</t>
  </si>
  <si>
    <t>Calendar</t>
  </si>
  <si>
    <t>Size Estimate</t>
  </si>
  <si>
    <t>Type</t>
    <phoneticPr fontId="15" type="noConversion"/>
  </si>
  <si>
    <t>Event</t>
    <phoneticPr fontId="15" type="noConversion"/>
  </si>
  <si>
    <t>Response</t>
    <phoneticPr fontId="15" type="noConversion"/>
  </si>
  <si>
    <t>Origin</t>
    <phoneticPr fontId="15" type="noConversion"/>
  </si>
  <si>
    <t>Test Component</t>
    <phoneticPr fontId="15" type="noConversion"/>
  </si>
  <si>
    <t>Blackbox</t>
    <phoneticPr fontId="15" type="noConversion"/>
  </si>
  <si>
    <t>User</t>
    <phoneticPr fontId="15" type="noConversion"/>
  </si>
  <si>
    <t>External Component (specify)</t>
    <phoneticPr fontId="15" type="noConversion"/>
  </si>
  <si>
    <t>Op Spec type</t>
    <phoneticPr fontId="15" type="noConversion"/>
  </si>
  <si>
    <t>Interface</t>
    <phoneticPr fontId="15" type="noConversion"/>
  </si>
  <si>
    <t>Metaphysics:</t>
  </si>
  <si>
    <t>Estimated</t>
  </si>
  <si>
    <t>Base LOC</t>
    <phoneticPr fontId="15" type="noConversion"/>
  </si>
  <si>
    <t>Deleted LOC</t>
    <phoneticPr fontId="15" type="noConversion"/>
  </si>
  <si>
    <t>Modified LOC</t>
    <phoneticPr fontId="15" type="noConversion"/>
  </si>
  <si>
    <t>Added LOC</t>
    <phoneticPr fontId="15" type="noConversion"/>
  </si>
  <si>
    <t>Totals</t>
  </si>
  <si>
    <t>Estimated</t>
    <phoneticPr fontId="15" type="noConversion"/>
  </si>
  <si>
    <t>Method Count</t>
    <phoneticPr fontId="9" type="noConversion"/>
  </si>
  <si>
    <t>Reuseable?</t>
  </si>
  <si>
    <t>LOCa</t>
    <phoneticPr fontId="9" type="noConversion"/>
  </si>
  <si>
    <t>Reusable?</t>
  </si>
  <si>
    <t>Reused Parts</t>
  </si>
  <si>
    <t>LOC</t>
    <phoneticPr fontId="15" type="noConversion"/>
  </si>
  <si>
    <t>Size Calculation</t>
    <phoneticPr fontId="9" type="noConversion"/>
  </si>
  <si>
    <t>LOCp=</t>
    <phoneticPr fontId="9" type="noConversion"/>
  </si>
  <si>
    <t>Ep=</t>
    <phoneticPr fontId="9" type="noConversion"/>
  </si>
  <si>
    <t>Rationale for override:</t>
    <phoneticPr fontId="9" type="noConversion"/>
  </si>
  <si>
    <t>Base Components</t>
  </si>
  <si>
    <t>New Components</t>
  </si>
  <si>
    <t>Raw LOC</t>
  </si>
  <si>
    <t>Std=</t>
  </si>
  <si>
    <t>Average size=</t>
  </si>
  <si>
    <t>Average=</t>
  </si>
  <si>
    <t>LOCa/LOCr</t>
  </si>
  <si>
    <t>Ea/LOCa</t>
  </si>
  <si>
    <t>Estimate</t>
    <phoneticPr fontId="9" type="noConversion"/>
  </si>
  <si>
    <t>Does each component denoted by a CRC card appear in the estimate as either base code, new components, or reused code?</t>
    <phoneticPr fontId="9" type="noConversion"/>
  </si>
  <si>
    <t>Is base code vs reuse code identified correctly?</t>
  </si>
  <si>
    <t>Is a rationale provided if either the LOCp and/or Ep are overridden?</t>
    <phoneticPr fontId="9" type="noConversion"/>
  </si>
  <si>
    <t>Is actual LOC data recorded at post mortem time?</t>
  </si>
  <si>
    <t>Do the base components and the new comopnents reflect the architecture?</t>
  </si>
  <si>
    <t>Are the base components and new components sized according to historical proxies?</t>
  </si>
  <si>
    <t>Are the planned completion dates of iterations in the WBS consistent with the calendar?</t>
  </si>
  <si>
    <t>Are planned times recorded from the start of the calendar through the end of the project?</t>
  </si>
  <si>
    <t xml:space="preserve">Does the calendar corroborate the WBS, and visa versa?  </t>
  </si>
  <si>
    <t>Does the WBS list all iterations?</t>
  </si>
  <si>
    <t>Is the overall estimate of time in the WBS consistent with the calculated effort?</t>
  </si>
  <si>
    <t>Estimate</t>
    <phoneticPr fontId="0" type="noConversion"/>
  </si>
  <si>
    <t>Record all the items from your architecture.  Do not include test code.</t>
  </si>
  <si>
    <t>Effort Calculation</t>
  </si>
  <si>
    <t>Paste production source code here.  (1) copy your code to the clipboard, (2) click on the "PASTE ME" cell (not the entire row), (3) paste.  Do not paste test code.</t>
  </si>
  <si>
    <t>Repatterning</t>
  </si>
  <si>
    <t>New components</t>
  </si>
  <si>
    <t>Component Count</t>
  </si>
  <si>
    <t>Reused components</t>
  </si>
  <si>
    <t>Modified components</t>
  </si>
  <si>
    <t>Was the planned information determined before development and not altered after development?</t>
  </si>
  <si>
    <t>Is the actual line count calculated according to the counting standard?</t>
  </si>
  <si>
    <t>&lt;-- Mandatory</t>
  </si>
  <si>
    <t xml:space="preserve"> - Be honest in your data.  Your grade depends on how you follow the process and the quality of your work, not on the speed of your work or the number of defects found.</t>
  </si>
  <si>
    <t>✔</t>
  </si>
  <si>
    <t xml:space="preserve"> - Below are clarifications for process worksheets that have been problematic in the past:</t>
  </si>
  <si>
    <t>Did you follow the design -&gt; test(failure) -&gt; code -&gt; test(success) -&gt; clean up (if necessary) -&gt; repeat pattern?</t>
  </si>
  <si>
    <t xml:space="preserve"> -</t>
  </si>
  <si>
    <t>Method Count</t>
  </si>
  <si>
    <t xml:space="preserve">      temporary variables, useless comments, coding standard violations?</t>
  </si>
  <si>
    <t>Sceneario-Component Map</t>
  </si>
  <si>
    <t>X</t>
  </si>
  <si>
    <t>Component Names:</t>
  </si>
  <si>
    <t>Post Mortem</t>
  </si>
  <si>
    <t>Construct</t>
  </si>
  <si>
    <t>Component History</t>
  </si>
  <si>
    <t>Component Name</t>
  </si>
  <si>
    <t>Component-Iteration Map</t>
  </si>
  <si>
    <t>Component</t>
  </si>
  <si>
    <t>Iteration 1</t>
  </si>
  <si>
    <t>Iteration 2</t>
  </si>
  <si>
    <t>Iteration 3</t>
  </si>
  <si>
    <t>Iteration 4</t>
  </si>
  <si>
    <t>Iteration 5</t>
  </si>
  <si>
    <t>Iteration 6</t>
  </si>
  <si>
    <t>Iteration 7</t>
  </si>
  <si>
    <t>Iteration 8</t>
  </si>
  <si>
    <t>Iteration 9</t>
  </si>
  <si>
    <t>Iteration 10</t>
  </si>
  <si>
    <t>Number of tasks:</t>
  </si>
  <si>
    <t>Effort:</t>
  </si>
  <si>
    <t>WBS</t>
  </si>
  <si>
    <t>Iterations</t>
  </si>
  <si>
    <t>Specification Notes</t>
  </si>
  <si>
    <t>Mid</t>
  </si>
  <si>
    <t>Lower</t>
  </si>
  <si>
    <t>Upper</t>
  </si>
  <si>
    <t>Acceptance Test Report</t>
  </si>
  <si>
    <t>Passed with issues</t>
  </si>
  <si>
    <t>Not applicable</t>
  </si>
  <si>
    <t>Project planning</t>
  </si>
  <si>
    <t>Integration test</t>
  </si>
  <si>
    <t>Interation planning</t>
  </si>
  <si>
    <t>Issues</t>
  </si>
  <si>
    <t>Develop acceptance tests for the specified black box.  Do not include tests for items that are not part of the specifications (meaning, items over and above the specs -- these tests will appear in your individual unit test files).  Write the expected results at planning time.  Modify if necessary later.  Don’t write actual results in advance.</t>
  </si>
  <si>
    <t>Acceptance</t>
  </si>
  <si>
    <t>Constants</t>
  </si>
  <si>
    <t xml:space="preserve"> </t>
  </si>
  <si>
    <t>Does the workbook reflect a faithful record of information?</t>
  </si>
  <si>
    <t>Has this assignment been uploaded as specified by the assignment description?</t>
  </si>
  <si>
    <t>Does the time recording log reflect the your lifecycle?</t>
  </si>
  <si>
    <t>Is each change accompanied by a description in the "comment" field?</t>
  </si>
  <si>
    <t>Are changes recorded against the appropriate phase in which they were injected and removed?</t>
  </si>
  <si>
    <t>Acceptance Report</t>
  </si>
  <si>
    <t>Do actual results marked as "Passed with issues" include a comment?</t>
  </si>
  <si>
    <t xml:space="preserve">Will the code compile without change? </t>
  </si>
  <si>
    <t>out of</t>
  </si>
  <si>
    <t>Changes Implemented</t>
  </si>
  <si>
    <t>Does the architecture show all components required for the solution (with the exception of system built-in components)?</t>
  </si>
  <si>
    <t>Do LOC counts address production code (and exclude test code)?</t>
  </si>
  <si>
    <t>Are collaborators specified correctly?</t>
  </si>
  <si>
    <t>Do functionally-decomposed components have only one operation?  Has the operation been given the component name?</t>
  </si>
  <si>
    <t>Are component operations given names to suggest their behavior?</t>
  </si>
  <si>
    <t>Base code LOC count</t>
  </si>
  <si>
    <t xml:space="preserve">   Lines deleted from Base</t>
  </si>
  <si>
    <t xml:space="preserve">   Lines modified from Base</t>
  </si>
  <si>
    <t xml:space="preserve">   Lines added to Base</t>
  </si>
  <si>
    <t>Reused lines</t>
  </si>
  <si>
    <t>-</t>
  </si>
  <si>
    <t>Actual to Date</t>
  </si>
  <si>
    <t>Actual to Date %</t>
  </si>
  <si>
    <t>Develop CRC cards only for the production code needed to implement the specifications.  Do not include CRC cards for test drivers.</t>
  </si>
  <si>
    <t>upper</t>
  </si>
  <si>
    <t>mid</t>
  </si>
  <si>
    <t>lower</t>
  </si>
  <si>
    <t>`</t>
  </si>
  <si>
    <t>Use this worksheet to describe components required to implement the specifications.  List new components and base components.  Do not include extraneous components.</t>
  </si>
  <si>
    <t>due date</t>
  </si>
  <si>
    <t>due date + 1</t>
  </si>
  <si>
    <t>due date + 2</t>
  </si>
  <si>
    <t>due date + 3</t>
  </si>
  <si>
    <t>due date + 4</t>
  </si>
  <si>
    <t>due date + 5</t>
  </si>
  <si>
    <t>due date + 6</t>
  </si>
  <si>
    <t>due date + 7</t>
  </si>
  <si>
    <t>due date + 8</t>
  </si>
  <si>
    <t>due date + 9</t>
  </si>
  <si>
    <t>due date + 10</t>
  </si>
  <si>
    <t>due date + 11</t>
  </si>
  <si>
    <t>due date + 12</t>
  </si>
  <si>
    <t>due date + 13</t>
  </si>
  <si>
    <t>due date + 14</t>
  </si>
  <si>
    <t>due date + 15</t>
  </si>
  <si>
    <t>due date + 16</t>
  </si>
  <si>
    <t>due date + 17</t>
  </si>
  <si>
    <t>due date - 23</t>
  </si>
  <si>
    <t>due date - 22</t>
  </si>
  <si>
    <t>due date - 21</t>
  </si>
  <si>
    <t>due date - 20</t>
  </si>
  <si>
    <t>due date - 19</t>
  </si>
  <si>
    <t>due date - 18</t>
  </si>
  <si>
    <t>due date - 17</t>
  </si>
  <si>
    <t>due date - 16</t>
  </si>
  <si>
    <t>due date - 15</t>
  </si>
  <si>
    <t>due date - 14</t>
  </si>
  <si>
    <t>due date - 13</t>
  </si>
  <si>
    <t>due date - 12</t>
  </si>
  <si>
    <t>due date - 11</t>
  </si>
  <si>
    <t>due date - 10</t>
  </si>
  <si>
    <t>due date - 9</t>
  </si>
  <si>
    <t>due date - 8</t>
  </si>
  <si>
    <t>due date - 7</t>
  </si>
  <si>
    <t>due date - 6</t>
  </si>
  <si>
    <t>due date - 5</t>
  </si>
  <si>
    <t>due date - 4</t>
  </si>
  <si>
    <t>due date - 3</t>
  </si>
  <si>
    <t>due date - 2</t>
  </si>
  <si>
    <t>due date - 1</t>
  </si>
  <si>
    <t>due date - 24</t>
  </si>
  <si>
    <r>
      <t xml:space="preserve">Record the number of iterations you plan to use, together with the planned velocity of each iteration.  Record the amount of time you plan to have available each day of the project window.  </t>
    </r>
    <r>
      <rPr>
        <b/>
        <u/>
        <sz val="10"/>
        <color indexed="10"/>
        <rFont val="Arial"/>
        <family val="2"/>
      </rPr>
      <t>Please plan for more than one iteration.</t>
    </r>
  </si>
  <si>
    <t>Is more than one iteration planned?</t>
  </si>
  <si>
    <t>Conversation with the customer:</t>
  </si>
  <si>
    <t>User name:</t>
  </si>
  <si>
    <t>Specifications</t>
  </si>
  <si>
    <t>Abstraction:</t>
  </si>
  <si>
    <t>description</t>
    <phoneticPr fontId="0" type="noConversion"/>
  </si>
  <si>
    <t>Parameters:</t>
  </si>
  <si>
    <t>State change:</t>
  </si>
  <si>
    <t>CA04</t>
  </si>
  <si>
    <t>CA02</t>
  </si>
  <si>
    <t>CA05</t>
  </si>
  <si>
    <t>Minimal Guiding Indicators</t>
  </si>
  <si>
    <t>Goal</t>
  </si>
  <si>
    <t>Indicator</t>
  </si>
  <si>
    <t>Cost:</t>
  </si>
  <si>
    <t>None</t>
  </si>
  <si>
    <t>Schedule:</t>
  </si>
  <si>
    <t>On time</t>
  </si>
  <si>
    <t>Performance:</t>
  </si>
  <si>
    <t>Product:</t>
  </si>
  <si>
    <t>Process:</t>
  </si>
  <si>
    <t>Minimal Sufficient Activities</t>
  </si>
  <si>
    <t>Engineering Activities</t>
  </si>
  <si>
    <t>Envision</t>
  </si>
  <si>
    <t>Analyze</t>
  </si>
  <si>
    <t>Synthesize</t>
  </si>
  <si>
    <t>Articulate</t>
  </si>
  <si>
    <t>Interpret</t>
  </si>
  <si>
    <t>Operational Activities</t>
  </si>
  <si>
    <t>Plan project</t>
  </si>
  <si>
    <t>Monitor/Control</t>
  </si>
  <si>
    <t>Release</t>
  </si>
  <si>
    <t>Minimal Viable Process</t>
  </si>
  <si>
    <t>MSA</t>
  </si>
  <si>
    <t>MEP</t>
  </si>
  <si>
    <t>Minimal Effective Practices</t>
  </si>
  <si>
    <t>Background:</t>
  </si>
  <si>
    <t>Requirements Change</t>
  </si>
  <si>
    <t>Requirements Clarification</t>
  </si>
  <si>
    <t>Changes to requirements</t>
  </si>
  <si>
    <t>Clarifications to requirements</t>
  </si>
  <si>
    <t>Use this worksheet to record changes to made to artifacts after the project is underway.  Record repairs to defects, as well as changes that result from requirements clarifications/changes.</t>
  </si>
  <si>
    <t>Use the "sandbox" activity to record time spent experimenting with the assignment requirements.</t>
  </si>
  <si>
    <t>Use this worksheet to record the amount of time you spend on each activity.  Use the "sandbox" activity to record time spent experimenting with the assignment requirements..</t>
  </si>
  <si>
    <t xml:space="preserve">Use this worksheet to record how much production code you plan to write and the amount of time to write it.  Record the actual size once the project is complete.  The actual time will be calculated from the Time Log.  Please note that you are not being evaluated on how close your planned values to your actual values. </t>
  </si>
  <si>
    <t>Requirement</t>
  </si>
  <si>
    <t>Requirements:</t>
  </si>
  <si>
    <t>NFR:</t>
  </si>
  <si>
    <t>FR:</t>
  </si>
  <si>
    <t>Equivalence Class Partitioning</t>
  </si>
  <si>
    <t>Change Designation</t>
  </si>
  <si>
    <t>Is planned time expressed in minutes?</t>
  </si>
  <si>
    <t>Does the log reflect the activities in the specified process?</t>
  </si>
  <si>
    <t>Grading rubric:  Product Aspect</t>
  </si>
  <si>
    <t>Grading rubic: Process Aspect</t>
  </si>
  <si>
    <t>Process Assessment:</t>
  </si>
  <si>
    <t>Product Assessment</t>
  </si>
  <si>
    <t>Process has insignificant exceptions</t>
  </si>
  <si>
    <t>Deliverables show lack of comprehension of concepts, or are incomplete</t>
  </si>
  <si>
    <t>Process has exceptions that bring into question the validity of the data</t>
  </si>
  <si>
    <t>Process has exceptions with historical data that affect the current project</t>
  </si>
  <si>
    <t>Deliverables are incomplete</t>
  </si>
  <si>
    <t>Process has exceptions that obsure activity verification</t>
  </si>
  <si>
    <t>Process has exceptions that suggest lack of comprehension of concepts</t>
  </si>
  <si>
    <t>Process has exceptions suggesting it wasn't followed.</t>
  </si>
  <si>
    <t xml:space="preserve">Process has multiple minor exceptions </t>
  </si>
  <si>
    <t>Spreadsheet tab on which to document MEP:</t>
  </si>
  <si>
    <t>Time Log</t>
  </si>
  <si>
    <t>Completed spreadsheet</t>
  </si>
  <si>
    <t xml:space="preserve">did not follow </t>
  </si>
  <si>
    <t>very painful</t>
  </si>
  <si>
    <t>painful</t>
  </si>
  <si>
    <t>neutral</t>
  </si>
  <si>
    <t>helpful</t>
  </si>
  <si>
    <t>very helpful</t>
  </si>
  <si>
    <t>• Record time spent in each activity.</t>
  </si>
  <si>
    <t>Are the dates and times in the change  log consistent with the dates and times in the time recording log?</t>
  </si>
  <si>
    <t>Does the code follow the prescribed directory format (i.e., prod, test, sandbox)?</t>
  </si>
  <si>
    <t xml:space="preserve"> - </t>
  </si>
  <si>
    <t>Submitted on time</t>
  </si>
  <si>
    <t>Meets delivery requirements.</t>
  </si>
  <si>
    <t>Boundary Value Analysis</t>
  </si>
  <si>
    <t>Evident on spreadsheet</t>
  </si>
  <si>
    <t xml:space="preserve">Via Canvas:  </t>
  </si>
  <si>
    <t>Via GitHub:</t>
  </si>
  <si>
    <t>Has all the code been pushed to GitHub?</t>
  </si>
  <si>
    <t>GitHub user name:</t>
  </si>
  <si>
    <r>
      <t xml:space="preserve">Record lines of code for production code only.  </t>
    </r>
    <r>
      <rPr>
        <b/>
        <sz val="10"/>
        <rFont val="Arial"/>
        <family val="2"/>
      </rPr>
      <t>Do not include test code.</t>
    </r>
  </si>
  <si>
    <t>No state is retained or changed.</t>
  </si>
  <si>
    <t>Input:</t>
  </si>
  <si>
    <t>method</t>
  </si>
  <si>
    <t>Assignment 2</t>
  </si>
  <si>
    <t>You are free to implement additional classes and methods.</t>
  </si>
  <si>
    <t>Client Clarification:</t>
  </si>
  <si>
    <t>Desired behavior (normal):</t>
  </si>
  <si>
    <t>Functional Specifications:</t>
  </si>
  <si>
    <t>def dispatch</t>
  </si>
  <si>
    <t>dispatch</t>
  </si>
  <si>
    <t>Operation Name</t>
  </si>
  <si>
    <t>Operation Description</t>
  </si>
  <si>
    <t>A description of each operation is given in the  "operation" section below.</t>
  </si>
  <si>
    <t>Desired behavior (errors):</t>
  </si>
  <si>
    <t>If:</t>
  </si>
  <si>
    <t>Action:</t>
  </si>
  <si>
    <t>Exit conditions:</t>
  </si>
  <si>
    <t xml:space="preserve">No further processing takes place once an error is discovered. </t>
  </si>
  <si>
    <t>General examples:</t>
  </si>
  <si>
    <t>Returns:</t>
  </si>
  <si>
    <r>
      <rPr>
        <i/>
        <sz val="10"/>
        <rFont val="Arial"/>
        <family val="2"/>
      </rPr>
      <t>dispatch</t>
    </r>
    <r>
      <rPr>
        <sz val="10"/>
        <rFont val="Arial"/>
        <family val="2"/>
      </rPr>
      <t xml:space="preserve"> performs a specific game function based on information it receives. </t>
    </r>
  </si>
  <si>
    <t>operation</t>
  </si>
  <si>
    <t>description</t>
  </si>
  <si>
    <t>Relevant dictionary elements:</t>
  </si>
  <si>
    <t>Dictionary elements not specified above are ignored.</t>
  </si>
  <si>
    <t>Implementation note:</t>
  </si>
  <si>
    <t>any dictionary element violates the description above</t>
  </si>
  <si>
    <t>Specific examples:</t>
  </si>
  <si>
    <t>dispatch   … provided to you as a partially-completed function</t>
  </si>
  <si>
    <t>Sample return:</t>
  </si>
  <si>
    <t>Plan Project</t>
  </si>
  <si>
    <t>• Write as many acceptance tests as you feel are necessary to understand the assignment</t>
  </si>
  <si>
    <t>• repeat</t>
  </si>
  <si>
    <t>• • select/write a test case and run it as a red light test</t>
  </si>
  <si>
    <t>• • while the test is not red</t>
  </si>
  <si>
    <t>• • • diagnose why the test was not red</t>
  </si>
  <si>
    <t>• • • if the problem was due to incorrect test code</t>
  </si>
  <si>
    <t>• • • • fix the defect and log it in the change log</t>
  </si>
  <si>
    <t>• • • else</t>
  </si>
  <si>
    <t>• • • • continue to the next red light test</t>
  </si>
  <si>
    <t>• • • run the test as a green light test</t>
  </si>
  <si>
    <t>• until test coverage is sufficient and all tests pass</t>
  </si>
  <si>
    <t>• Record acceptance test results</t>
  </si>
  <si>
    <t>• Count production LOC</t>
  </si>
  <si>
    <t>• Push to GitHub.com</t>
  </si>
  <si>
    <t>Monitor</t>
  </si>
  <si>
    <t>• Record defects, changes to requirements.</t>
  </si>
  <si>
    <t>Is test code in a separate folder?</t>
  </si>
  <si>
    <t>Assignment 6</t>
  </si>
  <si>
    <t>New lines of production code</t>
  </si>
  <si>
    <t>Previous Project</t>
  </si>
  <si>
    <t>• Commit all code to git</t>
  </si>
  <si>
    <t>Changes Identified</t>
  </si>
  <si>
    <t xml:space="preserve">We are building a software representation of Rubik's Cube (see https://en.wikipedia.org/wiki/Rubik%27s_Cube for background on the cube).  </t>
  </si>
  <si>
    <t>dispatch(parm)</t>
  </si>
  <si>
    <t>Performs the  function specified by the "op" value passed as one of the input elements.</t>
  </si>
  <si>
    <t>Return a python dictionary containing the key "status" having the value "error:  xxx", where xxx is a meaningful diagnostic.</t>
  </si>
  <si>
    <t>Invocation Prototype:</t>
  </si>
  <si>
    <r>
      <t>parm</t>
    </r>
    <r>
      <rPr>
        <sz val="10"/>
        <rFont val="Arial"/>
        <family val="2"/>
      </rPr>
      <t xml:space="preserve"> is a python dictionary consisting of  name-value pairs representing the query string portion of the URL.  Mandatory.  Arrives validated.  </t>
    </r>
  </si>
  <si>
    <t>Valid (Input is represented as an abbreviated URL; output is represented as a python dictionary)</t>
  </si>
  <si>
    <t>Invalid (Input is represented as an abbreviated URL; output is represented as a python dictionary)</t>
  </si>
  <si>
    <t>{'status': 'error: op code is missing'}</t>
  </si>
  <si>
    <t>http:// ... /rcube</t>
  </si>
  <si>
    <t>http:// ... /rcube?</t>
  </si>
  <si>
    <t>Returns a dictionary consisting of the the following key-value pairs:</t>
  </si>
  <si>
    <t>This tab is optional.  Use it to record great ideas, suggestions, etc.  Whining is not productive :)</t>
  </si>
  <si>
    <t>• • build enough production code to make the test pass</t>
  </si>
  <si>
    <t>• • run the test as a green light test</t>
  </si>
  <si>
    <t>• • while the test is not green</t>
  </si>
  <si>
    <t>• • • fix the defect and log it in the change log</t>
  </si>
  <si>
    <t>• • clean up the code as appropriate</t>
  </si>
  <si>
    <t>• Record lessons learned (optional)</t>
  </si>
  <si>
    <t>Lessons</t>
  </si>
  <si>
    <t>The production code must contain, at a minimum, the components listed below:</t>
  </si>
  <si>
    <t xml:space="preserve">Our implementation will ultimately consist of microservices that manipulate Rubik's cube.   Each individual microservice performs a specific cube function.  When a microservice is passed information about the current state of the cube, it carries out its function and outputs a new cube state.   The microservices serve as middleware, meaning, it operates without a user interface, and is triggered by an HTTP request.  Information is carried to the microservice via a URL query string; the microservice returns information via an HTTP response.   You will get some details in this assignment, with other details being explained incrementally in subsequent assignments.        </t>
  </si>
  <si>
    <t>Performs the function named by the value of the 'op' dictionary key.    Returns a python dictionary that represents the resulting state.</t>
  </si>
  <si>
    <t>Return a dictionary consisting soley of the "status" key having a value of "error:  xxx", where xxx is a meaningful diagnostic.</t>
  </si>
  <si>
    <t>Does the production code contain any packages that aren't part of the customer's production environment.</t>
  </si>
  <si>
    <t>Has the spreadsheet been pushed to GitHub?</t>
  </si>
  <si>
    <t>Does the git respository reflect commits at the specified process points?</t>
  </si>
  <si>
    <t xml:space="preserve"> '{"op": "create"}'</t>
  </si>
  <si>
    <t>Carries out the "create" operation</t>
  </si>
  <si>
    <t>http:// ... /rcube?key=value</t>
  </si>
  <si>
    <t>Server interface code parses the HTTP request query string into a python dictionary, passes the dictionary to dispatch(), then coverts the results of dispatch() to a string that is returned as the HTTP response.  You should not have to modify this code.    Provided to you is a skeletal version of dispatch(), which will require your modification.</t>
  </si>
  <si>
    <t>"f"</t>
  </si>
  <si>
    <t>"r"</t>
  </si>
  <si>
    <t>"b"</t>
  </si>
  <si>
    <t>"l"</t>
  </si>
  <si>
    <t>"t"</t>
  </si>
  <si>
    <t>"u"</t>
  </si>
  <si>
    <t>Specifies the color of the front side of the cube.  It is a string of length .GT. 0.  Optional.  Defaults to "green" if missing.  Arrives unvalidated.</t>
  </si>
  <si>
    <t>Specifies the color of the back side of the cube.  It is a string of length .GT. 0.  Optional.  Defaults to "blue" if missing.  Arrives unvalidated.</t>
  </si>
  <si>
    <t>Specifies the color of the right side of the cube.  It is a string of length .GT. 0.  Optional.  Defaults to "yellow" if missing.  Arrives unvalidated.</t>
  </si>
  <si>
    <t xml:space="preserve">2D illustration of a 3D cube.  </t>
  </si>
  <si>
    <t>"status" is a key-value pair whose value is the string, "created".</t>
  </si>
  <si>
    <t>any face does not have a unique color</t>
  </si>
  <si>
    <t>http:// ... /rcube?op=create</t>
  </si>
  <si>
    <t>{'status': 'created', 'cube': ['green',  'green', 'green', 'green', 'green', 'green', 'green', 'green', 'green', 'yellow', 'yellow', 'yellow', 'yellow', 'yellow', 'yellow', 'yellow', 'yellow', 'yellow',  'blue', 'blue', 'blue', 'blue', 'blue', 'blue', 'blue', 'blue', 'blue', 'white', 'white', 'white', 'white', 'white', 'white', 'white', 'white', 'white', 'red', 'red', 'red', 'red', 'red', 'red', 'red', 'red', 'red', 'orange', 'orange', 'orange', 'orange', 'orange', 'orange', 'orange', 'orange', 'orange']}</t>
  </si>
  <si>
    <t>{'status': 'created', 'cube': ['f',  'f',  'f',  'f',  'f',  'f',  'f',  'f',  'f',  'r', 'r', 'r', 'r', 'r', 'r', 'r', 'r', 'r', 'b', 'b', 'b', 'b', 'b', 'b', 'b', 'b', 'b', 'l', 'l', 'l', 'l', 'l', 'l', 'l', 'l', 'l', 't', 't', 't', 't', 't', 't', 't', 't', 't', 'u', 'u', 'u', 'u', 'u', 'u', 'u', 'u', 'u', 'u',]}</t>
  </si>
  <si>
    <t>{'status': 'created', 'cube': ['f',  'f',  'f',  'f',  'f',  'f',  'f',  'f',  'f',  'r', 'r', 'r', 'r', 'r', 'r', 'r', 'r', 'r', 'b', 'b', 'b', 'b', 'b', 'b', 'b', 'b', 'b', 'l', 'l', 'l', 'l', 'l', 'l', 'l', 'l', 'l', '1', '1', '1', '1', '1', '1', '1', '1', '1', 'orange', 'orange', 'orange', 'orange', 'orange', 'orange', 'orange', 'orange', 'orange']}</t>
  </si>
  <si>
    <t>http:// ... /rcube?op=create&amp;r=r&amp;l=l&amp;t=t&amp;u=u&amp;f=f&amp; b=b</t>
  </si>
  <si>
    <t>http:// ... /rcube?op=create&amp;f=f&amp;r=r&amp;b=b&amp;l=l&amp;t=1</t>
  </si>
  <si>
    <t>http:// ... /rcube?op=create&amp;f=f&amp;r=r&amp;b=b&amp;l=l&amp;t=1&amp;under=42</t>
  </si>
  <si>
    <t>top-1</t>
  </si>
  <si>
    <t>top-2</t>
  </si>
  <si>
    <t>top-6</t>
  </si>
  <si>
    <t>top-3</t>
  </si>
  <si>
    <t>top-4</t>
  </si>
  <si>
    <t>top-5</t>
  </si>
  <si>
    <t>top-7</t>
  </si>
  <si>
    <t>top-8</t>
  </si>
  <si>
    <t>top-9</t>
  </si>
  <si>
    <t>front-1</t>
  </si>
  <si>
    <t>front-2</t>
  </si>
  <si>
    <t>front-3</t>
  </si>
  <si>
    <t>front-4</t>
  </si>
  <si>
    <t>front-5</t>
  </si>
  <si>
    <t>front-6</t>
  </si>
  <si>
    <t>front-7</t>
  </si>
  <si>
    <t>front-8</t>
  </si>
  <si>
    <t>front-9</t>
  </si>
  <si>
    <t>left-1</t>
  </si>
  <si>
    <t>left-2</t>
  </si>
  <si>
    <t>left-3</t>
  </si>
  <si>
    <t>left-4</t>
  </si>
  <si>
    <t>left-5</t>
  </si>
  <si>
    <t>left-6</t>
  </si>
  <si>
    <t>left-7</t>
  </si>
  <si>
    <t>left-8</t>
  </si>
  <si>
    <t>left-9</t>
  </si>
  <si>
    <t>under-1</t>
  </si>
  <si>
    <t>under-2</t>
  </si>
  <si>
    <t>under-3</t>
  </si>
  <si>
    <t>under-4</t>
  </si>
  <si>
    <t>under-5</t>
  </si>
  <si>
    <t>under-6</t>
  </si>
  <si>
    <t>under-7</t>
  </si>
  <si>
    <t>under-8</t>
  </si>
  <si>
    <t>under-9</t>
  </si>
  <si>
    <t>right-1</t>
  </si>
  <si>
    <t>right-2</t>
  </si>
  <si>
    <t>right-3</t>
  </si>
  <si>
    <t>right-5</t>
  </si>
  <si>
    <t>right-6</t>
  </si>
  <si>
    <t>right-7</t>
  </si>
  <si>
    <t>right-8</t>
  </si>
  <si>
    <t>right-9</t>
  </si>
  <si>
    <t>right-4</t>
  </si>
  <si>
    <t>back-1</t>
  </si>
  <si>
    <t>back-2</t>
  </si>
  <si>
    <t>back-3</t>
  </si>
  <si>
    <t>back-4</t>
  </si>
  <si>
    <t>back-5</t>
  </si>
  <si>
    <t>back-6</t>
  </si>
  <si>
    <t>back-8</t>
  </si>
  <si>
    <t>back-9</t>
  </si>
  <si>
    <t>back-7</t>
  </si>
  <si>
    <t>A coding standard provides a map so that the code generated by a group of programmers will be consistent and, therefore, easier to read and maintain.</t>
  </si>
  <si>
    <t>Place a doc string at the beginning of each file.  The doc string should state the purpose of the file's contents, the date the file was baselined, the date of any modifications subsequent to being baselined, and the name of the author.  Each line of the doc string should be indented by four spaces.  It can be delimited by either three double quotes or three single quotes. [Rationale:  This provides identifying information for the file.]</t>
  </si>
  <si>
    <t>Example</t>
  </si>
  <si>
    <t>'''</t>
  </si>
  <si>
    <t xml:space="preserve">    Created on Aug 27, 2018</t>
  </si>
  <si>
    <t xml:space="preserve">    @author:    David Umphress</t>
  </si>
  <si>
    <t>Use of docstrings elsewhere is optional.  If used, they may be free form; i.e., this coding standard specifies no format.</t>
  </si>
  <si>
    <t>Use # for comments other than doc strings.  [Rationale:  This style of commenting makes comments consistent across other programming languages.]</t>
  </si>
  <si>
    <t># Return the answer to the universe</t>
  </si>
  <si>
    <t>return 42</t>
  </si>
  <si>
    <t>Avoid multiple assignment statements.  Use only in situations where readability would be significantly affected by using single assignment statements.  [Rationale:  Multiple logical lines per physical line result in an inaccurate LOC count.]</t>
  </si>
  <si>
    <t>Not OK</t>
  </si>
  <si>
    <t>OK</t>
  </si>
  <si>
    <t>myVar1, myVar2 = 0, 1</t>
  </si>
  <si>
    <t>import os, sys</t>
  </si>
  <si>
    <t>myVar1 = 0</t>
  </si>
  <si>
    <t>myVar2 = 1</t>
  </si>
  <si>
    <t>import os</t>
  </si>
  <si>
    <t>import sys</t>
  </si>
  <si>
    <t>Logical lines can span multiple physical lines.  In such cases, the continuation lines must be indented one indentation beyond the initial line.  Break lines after operators or commas.  [Rationale:  Indentation improves readability.]</t>
  </si>
  <si>
    <t>Do not span strings over more than one physical line.  In cases where a string won’t fit on a physical line, break the string into individual parts that will fit on a line and concatenate the parts.  [Rationale:  This simplifies construction of tools that count lines of code.]</t>
  </si>
  <si>
    <t>myVar1 = myVar2 + myVar3 + \</t>
  </si>
  <si>
    <t>myVar4</t>
  </si>
  <si>
    <t>myString = '''multi-line</t>
  </si>
  <si>
    <t>string'''</t>
  </si>
  <si>
    <t xml:space="preserve">    myVar4;</t>
  </si>
  <si>
    <t>myString='multi-line ’ + \</t>
  </si>
  <si>
    <t xml:space="preserve">    ‘string’</t>
  </si>
  <si>
    <t>Use blank lines to break up related chunks of code.  Use at least one blank line between all methods. [Rationale:  Blank lines visually segment blocks of related code, thus making it more understandable.]</t>
  </si>
  <si>
    <t>Code should be as self-documenting as possible.  For example:</t>
  </si>
  <si>
    <t>[Rationale:  These practices improve comprehension of code.]</t>
  </si>
  <si>
    <t>Variables should follow a camel-case convention (i.e., the identifier consists of a series of words with the spaces removed; the beginning letter should be lower case; the beginning letter of each word should be uppercase.)</t>
  </si>
  <si>
    <t xml:space="preserve">Class names should be nouns in camel-case, with the first letter capitalized. </t>
  </si>
  <si>
    <t>class MyClass</t>
  </si>
  <si>
    <t>Function names and method names should be in camel-case, with the first letter in lower case.  The name should connote action and thus should be a verb or verb phrase.</t>
  </si>
  <si>
    <t>def run()</t>
  </si>
  <si>
    <t>isEnabled()</t>
  </si>
  <si>
    <t>Identifiers designated to be constant should be nouns in all upper case with words separated by an underscore.  All other identifiers should be nouns in camel-case, with the first letter in lower case.</t>
  </si>
  <si>
    <t>Do not use multiple inheritance.  [Rationale:  This practice decreases understandability.]</t>
  </si>
  <si>
    <t>Code should be developed in your IDE using a directory/file structure along the lines of the following:</t>
  </si>
  <si>
    <t>Note that we differentiating “production” code from “test” code.  The former fulfulls requirements and the latter verifies that the requirements are fulfilled.  “Sandbox” code is code used to experiment with concepts or programming language constructs.  It is not to be used to develop production code.</t>
  </si>
  <si>
    <t>Unless specified otherwise, each class should be stored in its own file.  The name of the file should be the name of the class followed by a “.py” extension.  For example, class “MyComponent” should be located in a file named “MyComponent.py”.</t>
  </si>
  <si>
    <t>Test code should be placed in a file whose file name clearly reflects what component is being tested.  In most cases, the file name will be the component name appended with “Test.py”.  For example, “MyComponentTest.py” would contain the code that tests “MyComponent.py”.</t>
  </si>
  <si>
    <t>Do not include comments such as "#end if" to denote end of structural constructs. [Rationale:    Indentation gives a visual cue to nesting; comments that indicate end of blocks of code decrease readability.]</t>
  </si>
  <si>
    <t>def getValue()</t>
  </si>
  <si>
    <t>File headings</t>
  </si>
  <si>
    <t>Multiple assignment statements</t>
  </si>
  <si>
    <t>Spanning physical lines</t>
  </si>
  <si>
    <t>Blank lines</t>
  </si>
  <si>
    <t>Code readability</t>
  </si>
  <si>
    <t>Identifier naming</t>
  </si>
  <si>
    <t>Multiple inheritance</t>
  </si>
  <si>
    <t>File structure</t>
  </si>
  <si>
    <t>File contents</t>
  </si>
  <si>
    <t>Coding Standard</t>
  </si>
  <si>
    <t>Counting Standard</t>
  </si>
  <si>
    <t>A counting standard defines how to determine the number of lines of code.</t>
  </si>
  <si>
    <t>Each non-blank, non-comment, non-doc string line of production code counts as one line of code.</t>
  </si>
  <si>
    <t>·      Identifiers should be given meaningful names that indicate purpose or use.</t>
  </si>
  <si>
    <t xml:space="preserve">·      Single letters should only be used as names for loop indices when mirroring a mathematical equation specified in the requirements, otherwise, loop indices should be given names that indicate their use. </t>
  </si>
  <si>
    <t xml:space="preserve">·      Magic numbers – meaning, numbers that appear without explanation in source code  – are to be avoided.  If they appear, they should be assigned to identifiers that describe their purpose. </t>
  </si>
  <si>
    <t>·      Comments should be used sparingly as an aid to understanding non-intuitive code structure, complex calculations, unique circumstances, etc.  It should not be a substitute for unreadable code.</t>
  </si>
  <si>
    <r>
      <t xml:space="preserve">Methods that retrieve a Boolean object state must use the prefix </t>
    </r>
    <r>
      <rPr>
        <i/>
        <sz val="10"/>
        <rFont val="Arial"/>
        <family val="2"/>
      </rPr>
      <t>is</t>
    </r>
    <r>
      <rPr>
        <sz val="10"/>
        <rFont val="Arial"/>
        <family val="2"/>
      </rPr>
      <t xml:space="preserve"> in the method name.</t>
    </r>
  </si>
  <si>
    <t xml:space="preserve">    Created to demonstrate the counting standard</t>
  </si>
  <si>
    <t xml:space="preserve">    Baselined:  1 Aug 2016</t>
  </si>
  <si>
    <t xml:space="preserve">    Modified:  29 Sep 2016</t>
  </si>
  <si>
    <t xml:space="preserve">    @author:  D. Umphress</t>
  </si>
  <si>
    <t>import something</t>
  </si>
  <si>
    <t>def fib(n):</t>
  </si>
  <si>
    <t xml:space="preserve">    ''' fib(n) calculates the Fibbanacci value of n '''</t>
  </si>
  <si>
    <t xml:space="preserve">    prev = 0</t>
  </si>
  <si>
    <t xml:space="preserve">    next = 1</t>
  </si>
  <si>
    <t xml:space="preserve">    for i in range(n - 1):</t>
  </si>
  <si>
    <t xml:space="preserve">        temp = next</t>
  </si>
  <si>
    <t xml:space="preserve">        next = next + prev</t>
  </si>
  <si>
    <t xml:space="preserve">        prev = temp</t>
  </si>
  <si>
    <t xml:space="preserve">    return next</t>
  </si>
  <si>
    <t>doc string … not a line of code</t>
  </si>
  <si>
    <t>line of code</t>
  </si>
  <si>
    <t>blank line … not a line of code</t>
  </si>
  <si>
    <t>total number of components: 1</t>
  </si>
  <si>
    <t xml:space="preserve">     name:  fib</t>
  </si>
  <si>
    <t xml:space="preserve">Example:  </t>
  </si>
  <si>
    <t>total lines of code in the file:  9</t>
  </si>
  <si>
    <t xml:space="preserve">     component LOC count= 8 </t>
  </si>
  <si>
    <t xml:space="preserve">     component method count = 1</t>
  </si>
  <si>
    <t>Faces are highlighted with a bold border.  The name of each face is indicated, along with the row-major ordering of the face elements.</t>
  </si>
  <si>
    <t xml:space="preserve">The cube we are modeling has 6 faces, with each face consisting of 9 elements arranged in a 3 x 3 matrix.    </t>
  </si>
  <si>
    <t>Activity Where Injected</t>
  </si>
  <si>
    <t>Interation Where Injected</t>
  </si>
  <si>
    <t>Activity Where Removed</t>
  </si>
  <si>
    <t>Iteration Where Removed</t>
  </si>
  <si>
    <t>Change Type</t>
  </si>
  <si>
    <t>Change Number</t>
  </si>
  <si>
    <t>http:// ... /rcube?op=xxx</t>
  </si>
  <si>
    <t>A python dictionary resulting from the 'xxx' operaiton</t>
  </si>
  <si>
    <t xml:space="preserve">Creates a solved cube of a specified size. </t>
  </si>
  <si>
    <t>http:// ... /rcube?op=create&amp;f=red&amp;u=red</t>
  </si>
  <si>
    <t>{'status': 'error: at least two faces have the same color'}</t>
  </si>
  <si>
    <t>Are unit tests written to the level of boundary value analysis?</t>
  </si>
  <si>
    <t>Are acceptance tests written to the level of boundary value analysis?</t>
  </si>
  <si>
    <t xml:space="preserve">Product satisfies all functional requirements, has insignificant nonfunctional requirement nonconformance </t>
  </si>
  <si>
    <t>Product satisfies all functional requirements, has minor nonfunctional requiement nonconformance</t>
  </si>
  <si>
    <t>Product satisfies all functional requirements, has major nonfunctional requirement noncomformance</t>
  </si>
  <si>
    <t>Product encounters minor functional deviations, has insignificant nonfunctional requirement nonconfirmance</t>
  </si>
  <si>
    <t>Product encounters minor functional deviations, has minor nonfunctional requirement nonconfirmance</t>
  </si>
  <si>
    <t>Product encounters minor functional deviations, has major nonfunctional requirement nonconfirmance</t>
  </si>
  <si>
    <t>Product encounters multiple significant problems in  functional and nonfunctional requirements</t>
  </si>
  <si>
    <t xml:space="preserve">Use this worksheet to record tests that, if passed, tell you that your software is complete.   It is not a chronology, so do not list a history of tests. List only tests that are directly linked to requirements (in other words, do not list  tests for methods or components that you create over and above what is required to fulfill the specified interface definition -- these tests will appear in your individual unit test files).  Write the expected results at planning time.  Modify if necessary later.  Don’t write actual results in advance.  </t>
  </si>
  <si>
    <t>Activity</t>
  </si>
  <si>
    <t>Min</t>
  </si>
  <si>
    <t>Hour</t>
  </si>
  <si>
    <t>AM</t>
  </si>
  <si>
    <t>PM</t>
  </si>
  <si>
    <t>The "Reference to a Previous Change" column allows you to indicate that you are fixing a fix.  The value in the column  should be the number on the change log of the fix you are repairing.</t>
  </si>
  <si>
    <t>Reference To A Previous Change</t>
  </si>
  <si>
    <t>Date Of Change</t>
  </si>
  <si>
    <t>https://rubiks-cube-solver.com/</t>
  </si>
  <si>
    <t>More info:</t>
  </si>
  <si>
    <t>URL of microservice:</t>
  </si>
  <si>
    <t>Push your code to GitHub Classroom</t>
  </si>
  <si>
    <t>Does the "Assessment" tab include your name, your AU username, etc.</t>
  </si>
  <si>
    <t>Valid (Input is represented as an abbreviated URL; output is represented as a string of a python dictionary)</t>
  </si>
  <si>
    <t>Specifies the color of the left side of the cube.  It is a string of length .GT. 0.  Optional.  Defaults to "white" if missing.  Arrives unvalidated.</t>
  </si>
  <si>
    <t>Specifies the color of the top side of the cube.  It is a string of length .GT. 0.  Optional.  Defaults to "red" if missing.  Arrives unvalidated.</t>
  </si>
  <si>
    <t>Specifies the color of the under of the cube.  It is a string of length .GT. 0.  Optional.  Defaults to "orange" if missing.  Arrives unvalidated.</t>
  </si>
  <si>
    <t>Determines if the cube is in a specific configuration</t>
  </si>
  <si>
    <t>"cube"</t>
  </si>
  <si>
    <t>"status" is a key-value pair whose value is one of the following strings:</t>
  </si>
  <si>
    <t>Value of "status"</t>
  </si>
  <si>
    <t>Returned if ...</t>
  </si>
  <si>
    <t>Each face consists of a single color.</t>
  </si>
  <si>
    <t>otherwise</t>
  </si>
  <si>
    <t>{'status': 'full'}</t>
  </si>
  <si>
    <t>{'status': 'crosses'}</t>
  </si>
  <si>
    <t>{'status': 'spots'}</t>
  </si>
  <si>
    <t>{'status': 'unknown'}</t>
  </si>
  <si>
    <t>http:// ... /rcube?op=check</t>
  </si>
  <si>
    <t>{'status': 'error: cube must be specified'}</t>
  </si>
  <si>
    <t>{'status': 'error: cube is not sized properly'}</t>
  </si>
  <si>
    <t>Notes:</t>
  </si>
  <si>
    <t>Example:</t>
  </si>
  <si>
    <t>results in</t>
  </si>
  <si>
    <t>{"op": "create"}</t>
  </si>
  <si>
    <t>{"op": "check"}</t>
  </si>
  <si>
    <t>Names in the query string may be designated as empty, in which case they have an empty string as a value.</t>
  </si>
  <si>
    <t>rcube?op=op1&amp;op=op2</t>
  </si>
  <si>
    <t>rcube?op=op1&amp;parm1=&amp;parm2=</t>
  </si>
  <si>
    <t>{"op": "op1", "parm1": "", "parm2": ""}</t>
  </si>
  <si>
    <t>Note:  changes/clarifications to specifications are designated with a red revision bar.</t>
  </si>
  <si>
    <t xml:space="preserve">"cube" models the physical Rubik's cube.  It is the key whose value describes the six faces of the cube.   The value is a list having exactly 54 strings.  The first 9 strings represent the elements on the front face, the second 9 strings represent the elements on the right face, and so forth for the back, left, top, and under faces, respectively.   Each face's elements are arranged in row-major order, beginning with the upper left corner.  The "Support Info" tab illustrates the layout of the cube. </t>
  </si>
  <si>
    <t>"full"</t>
  </si>
  <si>
    <t>"spots"</t>
  </si>
  <si>
    <t>"crosses"</t>
  </si>
  <si>
    <t>"unknown"</t>
  </si>
  <si>
    <t>Each face consists of exactly two colors such that the middle element is one color and the remaining elements are another color.</t>
  </si>
  <si>
    <t>Each face consists of two colors such that  the corner elements are one color and the remaining elements are another color.</t>
  </si>
  <si>
    <t>Special Note:</t>
  </si>
  <si>
    <t>In some cases, it is not feasible to completely validate the cube without first attempting to solve it.   A cube should be considered invalid if it fails to meet any of the following properties:</t>
  </si>
  <si>
    <t>∙ The cube consists of 54 elements.</t>
  </si>
  <si>
    <t>∙ The cube's colors match the default/designated set of face values.</t>
  </si>
  <si>
    <t>∙ The middle element of each face is a unique color.</t>
  </si>
  <si>
    <t>∙ The middle element of each face matches the color designated for that face.</t>
  </si>
  <si>
    <t>∙ Adjacent elements (i.e., the 3 elements that make up the cube's corners and the 2 elements that make up the cube's middle edges) must consist of colors that are possible with a physical cube.</t>
  </si>
  <si>
    <r>
      <rPr>
        <i/>
        <sz val="10"/>
        <color indexed="8"/>
        <rFont val="Arial"/>
        <family val="2"/>
      </rPr>
      <t>parm</t>
    </r>
    <r>
      <rPr>
        <sz val="10"/>
        <color indexed="8"/>
        <rFont val="Arial"/>
        <family val="2"/>
      </rPr>
      <t xml:space="preserve"> does not contain 'op' as a name-value pair</t>
    </r>
  </si>
  <si>
    <t>the value of  "op" does not match any of the actionable values.</t>
  </si>
  <si>
    <t>http:// ... /rcube?op=noSuchOp</t>
  </si>
  <si>
    <t>http:// ... /rcube?op=</t>
  </si>
  <si>
    <t>http:// ... /rcube?op=create&amp;f=&amp;r=r</t>
  </si>
  <si>
    <t>{'status': 'error: face color is missing'}</t>
  </si>
  <si>
    <t>http:// ... /rcube?op=create&amp;f=yellow</t>
  </si>
  <si>
    <t>Valid (Input is represented as an abbreviated URL; output is represented as the HTTP response)</t>
  </si>
  <si>
    <t>• Transfer process information from the previous assignment</t>
  </si>
  <si>
    <t>• Analyze past defects and develop code review checklist</t>
  </si>
  <si>
    <t>• Perform rubber duck review of test code</t>
  </si>
  <si>
    <t>Refactor</t>
  </si>
  <si>
    <t>• Refactor production code to remove odious smells</t>
  </si>
  <si>
    <t>• Upload spreadsheet to Canvas</t>
  </si>
  <si>
    <t>∙ The cube consists of 6 unique colors.</t>
  </si>
  <si>
    <t>∙ Each color is on 9 cube elements.</t>
  </si>
  <si>
    <t>http:// ... /rcube?op=check&amp;f=2&amp;r=o&amp;b=g&amp;l=r&amp;t=b&amp;u=y&amp;cube=y,y,b,b,o,g,o,b,w,r</t>
  </si>
  <si>
    <t xml:space="preserve">"cube" models the physical Rubik's cube.  It is the key whose value describes the six faces of the cube.   The value is a string representing the color of each element of the cube.  Colors are separated by commas.  The string contains no extraneous white space.  The first 9 elements represent the colors on the front face, the second 9 elements represent the colors on the right face, and so forth for the back, left, top, and under faces, respectively.   Each face's elements are arranged in row-major order, beginning with the upper left corner.  Each element's color comes from the designated set of colors. The "Support Info" tab illustrates the layout of the cube.  Mandatory.  Arrives unvalidated.  </t>
  </si>
  <si>
    <t>http:// ... /rcube?op=check&amp;f=f&amp;r=r&amp;b=b&amp;l=l&amp;t=t&amp;u=u&amp;cube=f,f,f,f,f,f,f,f,f,r,r,r,r,r,r,r,r,r,b,b,b,b,b,b,b,b,b,l,l,l,l,l,l,l,l,l,t,t,t,t,t,t,t,t,t,u,u,u,u,u,u,u,u,u</t>
  </si>
  <si>
    <t>http:// ... /rcube?op=check&amp;f=f&amp;r=r&amp;b=b&amp;l=l&amp;t=t&amp;u=u&amp;cube=f,f,f,f,f,b,f,f,f,r,r,r,r,r,r,r,r,r,f,b,b,b,b,b,b,b,b,l,l,l,l,l,l,l,l,l,t,t,t,t,t,t,t,t,t,u,u,u,u,u,u,u,u,u</t>
  </si>
  <si>
    <t>Include this spreadsheet with completed process information with your Canvas submission.</t>
  </si>
  <si>
    <t>f</t>
  </si>
  <si>
    <t>b</t>
  </si>
  <si>
    <t>http:// ... /rcube?op=check&amp;f=w&amp;r=g&amp;b=y&amp;l=b&amp;t=r&amp;u=o&amp;cube=r,w,r,w,w,w,r,w,r, w,g,w,g,g,g,w,g,w,o,y,o,y,y,y,o,y,o,y,b,y,b,b,b,y,b,y,g,r,g,r,r,r,g,r,g, b,o,b,o,o,o,b,o,b</t>
  </si>
  <si>
    <t>http:// ... /rcube?op=check&amp;f=r&amp;r=b&amp;b=o&amp;l=g&amp;t=w&amp;u=y&amp;cube=y,y,y,y,r,y,y,y,y, o,o,o,o,b,o,o,o,o,w,w,w,w,o,w,w,w,w,r,r,r,r,g,r,r,r,r,b,b,b,b,w,b,b,b,b, g,g,g,g,y,g,g,g,g,g</t>
  </si>
  <si>
    <t>http:// ... /rcube?op=check&amp;f=o&amp;r=b&amp;b=r&amp;l=g&amp;t=y&amp;u=w&amp;cube=y,y,b,b,o,g,o,b,w, r,b,b,r,b,w,b,w,r,o,g,g,o,r,g,g,b,b,y,y,o,y,g,o,o,o,g,r,w,w,r,y,r,g,o,y, w,y,r,g,w,r,y,w,w</t>
  </si>
  <si>
    <t>Rotates a specific face of the cube.</t>
  </si>
  <si>
    <t>"face"</t>
  </si>
  <si>
    <t>Specifies the face to rotate.  It is a string having one of the values listed below.  Mandatory.  Arrives unvalidated.</t>
  </si>
  <si>
    <t>Value of "face"</t>
  </si>
  <si>
    <t>Meaning</t>
  </si>
  <si>
    <t>Turn the right face such that the top moves to the back</t>
  </si>
  <si>
    <t>Turn the right face such that the top moves to the front</t>
  </si>
  <si>
    <t>Turn the left face such that the top moves to the front</t>
  </si>
  <si>
    <t>U</t>
  </si>
  <si>
    <t>"status" is a key-value pair whose value is the string, "rotated".</t>
  </si>
  <si>
    <t>http:// ... /rcube?op=rotate</t>
  </si>
  <si>
    <t>{'status': 'error: face is unknown'}</t>
  </si>
  <si>
    <t>{'status': 'error: face is missing'}</t>
  </si>
  <si>
    <t>{'status': 'error:  unsolvable cube configuration'}</t>
  </si>
  <si>
    <t>If names are duplicated in the query string, the leftmost value is associated with the name.</t>
  </si>
  <si>
    <t>{"op": "op1"}</t>
  </si>
  <si>
    <t xml:space="preserve">r </t>
  </si>
  <si>
    <t xml:space="preserve">R </t>
  </si>
  <si>
    <t>l</t>
  </si>
  <si>
    <t>u</t>
  </si>
  <si>
    <t>t</t>
  </si>
  <si>
    <t>T</t>
  </si>
  <si>
    <t>Turn the front face such that the top moves to the right.</t>
  </si>
  <si>
    <t>Turn the front face such that the top moves to the left.</t>
  </si>
  <si>
    <t>Turn the back face such that the top moves to the left</t>
  </si>
  <si>
    <t>Turn the back face such that the top moves to the right</t>
  </si>
  <si>
    <t>Turn the left face such that the top moves to the back</t>
  </si>
  <si>
    <t>Turn the top face such that the front moves to the left</t>
  </si>
  <si>
    <t>Turn the bottom face such that the front moves to the right.</t>
  </si>
  <si>
    <t>Turn the bottom face such that the front moves to the left.</t>
  </si>
  <si>
    <t>Turn the top face such that the front moves to the right</t>
  </si>
  <si>
    <t>{'status': 'rotated', 'cube': ['g', 'g', 'g', 'g', 'g', 'g', 'g', 'g', 'g', 'y', 'r', 'r', 'y', 'r', 'r', 'y', 'r', 'r',          'b', 'b', 'b', 'b', 'b', 'b', 'b', 'b', 'b', 'o', 'o', 'w', 'o', 'o', 'w', 'o', 'o', 'w', 'w','w','w','w','w','w','r','r','r','o','o','o','y','y','y','y','y','y']}</t>
  </si>
  <si>
    <t>{'status': 'rotated', 'cube': ['g', 'g', 'g', 'g', 'g', 'g', 'g', 'g', 'g', 'w', 'r', 'r', 'w', 'r', 'r', 'w', 'r', 'r',          'b', 'b', 'b', 'b', 'b', 'b', 'b', 'b', 'b', 'o', 'o', 'y', 'o', 'o', 'y', 'o', 'o', 'y', 'w','w','w','w','w','w','o','o','o','r','r','r','y','y','y','y','y','y']}</t>
  </si>
  <si>
    <t xml:space="preserve">"cube" is the key-value pair that models the physical Rubik's cube after it has been rotated.  The value is a list of 54 items, where each element is a color represented as a string.  The first 9 elements represent the colors on the front face, the second 9 elements represent the colors on the right face, and so forth for the back, left, top, and under faces, respectively.   Each face's elements are arranged in row-major order, beginning with the upper left corner.  The "Support Info" tab illustrates the layout of the cube. </t>
  </si>
  <si>
    <t>An interactive example of face rotations can be found at the URL below.   The example uses different names for faces and notations for the direction of rotation, but the concepts should be evident.</t>
  </si>
  <si>
    <t>Architect</t>
  </si>
  <si>
    <t>• Create CRC cards for each component you plan to build/modify</t>
  </si>
  <si>
    <t>changes from the previous assignment are in red</t>
  </si>
  <si>
    <t>{"op": "rotate"}</t>
  </si>
  <si>
    <t>To gain experience with estimation</t>
  </si>
  <si>
    <t>Write software to scramble a cube.</t>
  </si>
  <si>
    <t>Estimation</t>
  </si>
  <si>
    <t>• Estimate projected production code LOC based on CRC cards</t>
  </si>
  <si>
    <t>• Estimate projected effort (in minutes) based on projected production code LOC</t>
  </si>
  <si>
    <t xml:space="preserve">As of the end of </t>
  </si>
  <si>
    <t>Assignment6</t>
  </si>
  <si>
    <t>All previous</t>
  </si>
  <si>
    <t>LOCr</t>
  </si>
  <si>
    <t>LOC</t>
  </si>
  <si>
    <t>LOCr=</t>
  </si>
  <si>
    <t>LOCa=</t>
  </si>
  <si>
    <t>LOCp</t>
  </si>
  <si>
    <t>LOCa</t>
  </si>
  <si>
    <t>Use this worksheet to show how much production code you plan to write and the amount of time to write it.  Values are extracted from the Estimation tab.</t>
  </si>
  <si>
    <t>Does the value of LOCa reflect effort expended on creating, adding, or modifying production code?</t>
  </si>
  <si>
    <t>Ep</t>
  </si>
  <si>
    <t>Ea</t>
  </si>
  <si>
    <t>Changes implemented in the activities below:</t>
  </si>
  <si>
    <t>Changes traced to the activities below:</t>
  </si>
  <si>
    <t>changes</t>
  </si>
  <si>
    <t>{"op": "scramble"}</t>
  </si>
  <si>
    <t>"n"</t>
  </si>
  <si>
    <t>"method"</t>
  </si>
  <si>
    <t>Value</t>
  </si>
  <si>
    <t>Method</t>
  </si>
  <si>
    <t>transition</t>
  </si>
  <si>
    <t>http:// ... /rcube?op=scramble</t>
  </si>
  <si>
    <t>http:// ... /rcube?op=scramble&amp;n=1</t>
  </si>
  <si>
    <t>http:// ... /rcube?op=scramble&amp;method=none</t>
  </si>
  <si>
    <t>{'status': 'error: method is unknown'}</t>
  </si>
  <si>
    <t>http:// ... /rcube?op=scramble&amp;n=999</t>
  </si>
  <si>
    <t>{'status': 'error: n is invalid'}</t>
  </si>
  <si>
    <t>Samples</t>
  </si>
  <si>
    <t>http:// ... /rcube?op=rotate&amp;f=g&amp;r=r&amp;b=b&amp;l=o&amp;t=w&amp;u=y&amp;cube=g,g,g,g,g,g,g,g,g,r,r,r,r,r,r,r,r,r, b,b,b,b,b,b,b,b,b,o,o,o,o,o,o,o,o,o,w,w,w,w,w,w,w,w,w,y,y,y,y,y,y,y,y,y</t>
  </si>
  <si>
    <t>http:// ... /rcube?op=rotate&amp;f=g&amp;r=r&amp;b=b&amp;l=o&amp;t=w&amp;u=y&amp;cube=g,g,g,g,g,g,g,g,g,r,r,r,r,r,r,r,r,r,b,b,b,b,b,b,b,b,b,o,o,o,o,o,o,o,o,o,w,w,w,w,w,w,w,w,w,y,y,y,y,y,y,y,y,y&amp;face=w</t>
  </si>
  <si>
    <t>http:// ... /rcube?op=check&amp;f=g&amp;r=r&amp;b=b&amp;l=o&amp;t=w&amp;u=y&amp;cube=g,g,g,g,g,g,g,g,g,r,r,r,r,r,r,r,r,r, b,b,b,b,b,b,b,b,b, o,o,o,o,o,o,o,o,o,w,w,w,w,w,w,w,w,w,y,y,y,y,y,y,y,y,y&amp;face=F</t>
  </si>
  <si>
    <t>http:// ... /rcube?op=check&amp;f=g&amp;r=r&amp;b=b&amp;l=o&amp;t=w&amp;u=y&amp;cube=g,g,g,g,g,g,g,g,g,r,r,r,r,r,r,r,r,r,b,b,b,b,b,b,b,b,b,o,o,o,o,o,o,o,o,o,w,w,w,w,w,w,w,w,w,y,y,y,y,y,y,y,y,y&amp;face=f</t>
  </si>
  <si>
    <t>Specifies the method for generating the sequence of rotations for transforming a solved cube into a scrambled cube.  It is a string whose value is either "random" or "transition".   Optional.  Defaults to "random" if missing.   Arrives unvalidated.</t>
  </si>
  <si>
    <t>Specifies the number of rotations to generate.   It is a string representing an integer in the range 0 to 99, inclusive.  Optional.  Defaults to 0 if missing.   Arrives unvalidated.</t>
  </si>
  <si>
    <t>"rotations" is the key-value pair that describes the sequence of face rotations for transforming a solved cube into a scrambled cube.  The value is an n-element list of individual rotations, where "n" is the number of applications of the scramble method and each list element is one of the values listed below.   The list is empty when n=0.</t>
  </si>
  <si>
    <t>random</t>
  </si>
  <si>
    <t>A rotation is selected at random.</t>
  </si>
  <si>
    <t>{'status': 'scrambled 100', 'random': []}</t>
  </si>
  <si>
    <t>Examples:</t>
  </si>
  <si>
    <t>Response:</t>
  </si>
  <si>
    <t>Note:</t>
  </si>
  <si>
    <t xml:space="preserve">Because "n" is omitted, no rotations are generated to transform a solved cube.  </t>
  </si>
  <si>
    <t>One rotation was randomly generated, in this case, "f".  The front face of the a solved cube was rotated such that the top moved to the right.  The resulting arrangement resulted in a randomness measure of 67.</t>
  </si>
  <si>
    <t>Generates a sequence of rotations for producing a scrambled cube from a solved cube.</t>
  </si>
  <si>
    <t xml:space="preserve">The sequence of rotations is determined by the scramble method specified in the "method" input key-value pair.  </t>
  </si>
  <si>
    <t xml:space="preserve">We measure the degree to which a cube is scrambled by the probability that two elements chosen at random from the same face have the same color.  For convenience, we'll express probability as a value between 0 and 100, inclusive, rounded to the nearest integer.   A perfectly solved cube has a probability of 100, whereas an unsolved cube will have a probability of less than 100.   The lower the probability, the more the cube is considered scrambled.  We can express probability using the formula below, where  F is the number of faces (6) and e is the number of elements per face (9).  </t>
  </si>
  <si>
    <t>randomness( ['f', 'f', 'f', 'f', 'f', 'f', 'f', 'f', 'f', 'r', 'r', 'r', 'r', 'r', 'r', 'r', 'r', 'r', 'b', 'b', 'b', 'b', 'b', 'b', 'b', 'b', 'b',  'l', 'l', 'l', 'l', 'l', 'l', 'l', 'l', 'l', 't','t','t','t','t','t','t','t','t','u','u','u','u','u','u','u','u','u'])  would result in 100.</t>
  </si>
  <si>
    <t>randomness( ['g', 'g', 'g', 'g', 'g', 'g', 'g', 'g', 'g', 'y', 'r', 'r', 'y', 'r', 'r', 'y', 'r', 'r', 'b', 'b', 'b', 'b', 'b', 'b', 'b', 'b', 'b', 'o', 'o', 'w', 'o', 'o', 'w', 'o', 'o', 'w', 'w','w','w','w','w','w','r','r','r','o','o','o','y','y','y','y','y','y']) would result in 67.</t>
  </si>
  <si>
    <t>"status" is a key-value pair whose value is the string, "scrambled &lt;randomness&gt;", where &lt;randomness&gt; represents the degree to which a cube is scrambled once the entire sequence of rotations has been applied to a solved cube.  &lt;randomness&gt; is expressed as a value between 0 and 100, inclusive, rounded to the nearest integer.  For example, {'status':'scrambled 36'} indicates that applying the sequence of rotations to a solved cube will result in a scrambled cube having 36 as its measure of random placement of elements.  See implementation note below.</t>
  </si>
  <si>
    <t>The rotation that randomizes the cube the most is selected.  Ties are resolved by random selection.   See implementation note below for calculating "randomness".</t>
  </si>
  <si>
    <t>Relative Size</t>
  </si>
  <si>
    <t>LOC/Method</t>
  </si>
  <si>
    <t>Changes to existing code</t>
  </si>
  <si>
    <t>New code</t>
  </si>
  <si>
    <t>Number of new methods added</t>
  </si>
  <si>
    <t>Number of LOC modified in base</t>
  </si>
  <si>
    <t>Number of LOC added to base</t>
  </si>
  <si>
    <t>Number of LOC deleted from base</t>
  </si>
  <si>
    <t>Base LOC count</t>
  </si>
  <si>
    <t>Number of new LOC contributing to effort</t>
  </si>
  <si>
    <t>Is this component reusable?</t>
  </si>
  <si>
    <t>Total number of LOC contributing to effort (LOCr)</t>
  </si>
  <si>
    <t>Total number of LOC contributing to effort (LOCa)</t>
  </si>
  <si>
    <t>Number of base LOC contributing to effort</t>
  </si>
  <si>
    <t>Base</t>
  </si>
  <si>
    <t>New</t>
  </si>
  <si>
    <t>Reusable</t>
  </si>
  <si>
    <t>Actual:</t>
  </si>
  <si>
    <t>Estimation:</t>
  </si>
  <si>
    <t>Analysis</t>
  </si>
  <si>
    <t>Added acceptance tests</t>
  </si>
  <si>
    <t>rcube?op=scramble</t>
  </si>
  <si>
    <t>rcube?op=scramble&amp;n=1</t>
  </si>
  <si>
    <t>len(httpResponse['random']) = 1</t>
  </si>
  <si>
    <t>len(httpResponse['random']) = 0</t>
  </si>
  <si>
    <t>rcube?op=scramble&amp;n=50</t>
  </si>
  <si>
    <t>httpResponse[''status']) != 'scrambled 100'</t>
  </si>
  <si>
    <t>len(httpResponse['random']) = 5</t>
  </si>
  <si>
    <t>rcube?op=scramble&amp;n=-1</t>
  </si>
  <si>
    <t>rcube?op=scramble&amp;n='a'</t>
  </si>
  <si>
    <t>Cube</t>
  </si>
  <si>
    <t>scramble, random, transition, calculateRandomness</t>
  </si>
  <si>
    <t>Added CRC cards</t>
  </si>
  <si>
    <t>cube.scramble, cube.random, cube.transition, cube.calculateRandomness</t>
  </si>
  <si>
    <t>scramble, getHttpResponse</t>
  </si>
  <si>
    <t>Project Planning</t>
  </si>
  <si>
    <t>_setupColorsForCube</t>
  </si>
  <si>
    <t>_getPassedValue</t>
  </si>
  <si>
    <t>_checkCube</t>
  </si>
  <si>
    <t>_rotatateCube</t>
  </si>
  <si>
    <t>_getError</t>
  </si>
  <si>
    <t>_getHttpResponse</t>
  </si>
  <si>
    <t>Make sure you understand excel document before diving in</t>
  </si>
  <si>
    <t>Do unit tests if there are functions that face inward</t>
  </si>
  <si>
    <t>Added in historical data, review, and estimation</t>
  </si>
  <si>
    <t>Product Logic</t>
  </si>
  <si>
    <t>had a conditional statement that was or logic, should have been and</t>
  </si>
  <si>
    <t>Test Logic</t>
  </si>
  <si>
    <t>HTTP string incorrect format for test case</t>
  </si>
  <si>
    <t>Passed</t>
  </si>
  <si>
    <t>rcube?op=scramble&amp;transition&amp;n=5</t>
  </si>
  <si>
    <t>{status': 'error n must be an integer between 0 to 99'}</t>
  </si>
  <si>
    <t>rcube?op=scramble&amp;n=100</t>
  </si>
  <si>
    <t>error was 'error: n must be an integer between 0 and 99' shouldve been 'error: n must be an integer between 0 to 99'</t>
  </si>
  <si>
    <t>Added happy acceptance tests for dispatch for n</t>
  </si>
  <si>
    <t>Added happy unit tests for n to get added acceptence tests to work</t>
  </si>
  <si>
    <t>Added sad unit and acceptences tests for n</t>
  </si>
  <si>
    <t>Added unit and acceptance tests for scrambled %</t>
  </si>
  <si>
    <t>Added code for n to get unit tests to work</t>
  </si>
  <si>
    <t>Added code for n to get acceptence tests to work</t>
  </si>
  <si>
    <t>Added code for sad path n</t>
  </si>
  <si>
    <t>Worked on code for scrambled</t>
  </si>
  <si>
    <t>Worked on sandbox code for scrambled</t>
  </si>
  <si>
    <t>Worked on acceptence/unit test and code for method random</t>
  </si>
  <si>
    <t xml:space="preserve">self.assertTrue(5 &lt;= value &lt;= 19) </t>
  </si>
  <si>
    <t>Fixed error that TA's code showed</t>
  </si>
  <si>
    <t>Wrong indexes swaped for rotate right side counter clockwise</t>
  </si>
  <si>
    <t>Removed paramter from CubeTest</t>
  </si>
  <si>
    <t>Worked on acceptence/unit test and code for method transition</t>
  </si>
  <si>
    <t>method = random wasn’t doing counter clockwise roations, dispatch had a wrong if statement</t>
  </si>
  <si>
    <t>Test didn’t have coutner clockwise options</t>
  </si>
  <si>
    <t>Added in comments in dispatch test</t>
  </si>
  <si>
    <t>httpResponse[''status']) == 'scrambled 100' *at some point</t>
  </si>
  <si>
    <t>rcube?op=scramble&amp;transition&amp;n=2 * called 60 times</t>
  </si>
  <si>
    <t>rcube?op=scramble&amp;random&amp;n=2 * called 60 times</t>
  </si>
  <si>
    <t xml:space="preserve">httpResponse[''status']) != 'scrambled 100'  *none </t>
  </si>
  <si>
    <t>Added in acceptence test  and code for testig random and transition method</t>
  </si>
  <si>
    <t>rcube?op=scramble&amp;method=test</t>
  </si>
  <si>
    <t>{status': 'error: n must be an integer between 0 to 99'}</t>
  </si>
  <si>
    <t>{status': 'error: unknown function for scramble'}</t>
  </si>
  <si>
    <t>Check to see if methods were correct before doing anything else in scramble. Fixed issue</t>
  </si>
  <si>
    <t>Added acceptance test unit test and code for checking to see if method key was provided but an invalue method value was given</t>
  </si>
  <si>
    <t>1816 1630:  The sequence of rotations that is returned by the microservice should have a key of "rotations".  The samples in the "Customer Needs" tab incorrectly use "random"</t>
  </si>
  <si>
    <t>{'status': 'scrambled 67', 'rotations': ['f']}</t>
  </si>
  <si>
    <t>{'status': 'scrambled 100', 'rotations': []}</t>
  </si>
  <si>
    <t>rcube?op=scramble&amp;random&amp;n=5 * called 120 times</t>
  </si>
  <si>
    <t>Removed bad smells from dispatch, dispatch test, and Cube</t>
  </si>
  <si>
    <t>Bad Smell</t>
  </si>
  <si>
    <t>Added requirement clarifications by Dr. Umphress</t>
  </si>
  <si>
    <t>_scrambleCube</t>
  </si>
  <si>
    <t>rotateCounterclockwise</t>
  </si>
  <si>
    <t>rotateClockwise</t>
  </si>
  <si>
    <t>convert2DlistToList</t>
  </si>
  <si>
    <t>convertListTo2Dlist</t>
  </si>
  <si>
    <t>Added/Removed comments throughout the project and changed imports</t>
  </si>
  <si>
    <t>_rotateCube</t>
  </si>
  <si>
    <t>Recorded estimation actual values</t>
  </si>
  <si>
    <t>Recorded acceptance tests and estimation actual values</t>
  </si>
  <si>
    <t>Changed back function name to what it was originally</t>
  </si>
  <si>
    <t>Reverted function name back</t>
  </si>
  <si>
    <t>Jordan Sosnowski</t>
  </si>
  <si>
    <t>nadroj-isk</t>
  </si>
  <si>
    <t>jjs0029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</si>
</sst>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54" x14ac:knownFonts="1">
    <font>
      <sz val="10"/>
      <name val="Arial"/>
    </font>
    <font>
      <sz val="10"/>
      <name val="Arial"/>
      <family val="2"/>
    </font>
    <font>
      <b/>
      <sz val="16"/>
      <name val="Arial"/>
      <family val="2"/>
    </font>
    <font>
      <b/>
      <sz val="10"/>
      <name val="Arial"/>
      <family val="2"/>
    </font>
    <font>
      <sz val="10"/>
      <name val="Arial"/>
      <family val="2"/>
    </font>
    <font>
      <u/>
      <sz val="10"/>
      <color indexed="12"/>
      <name val="Arial"/>
      <family val="2"/>
    </font>
    <font>
      <sz val="16"/>
      <name val="Arial"/>
      <family val="2"/>
    </font>
    <font>
      <sz val="8"/>
      <color indexed="81"/>
      <name val="Tahoma"/>
      <family val="2"/>
    </font>
    <font>
      <b/>
      <sz val="8"/>
      <color indexed="81"/>
      <name val="Tahoma"/>
      <family val="2"/>
    </font>
    <font>
      <sz val="8"/>
      <name val="Arial"/>
      <family val="2"/>
    </font>
    <font>
      <i/>
      <sz val="10"/>
      <name val="Arial"/>
      <family val="2"/>
    </font>
    <font>
      <b/>
      <sz val="14"/>
      <name val="Arial"/>
      <family val="2"/>
    </font>
    <font>
      <u/>
      <sz val="10"/>
      <name val="Arial"/>
      <family val="2"/>
    </font>
    <font>
      <b/>
      <sz val="9"/>
      <color indexed="81"/>
      <name val="Arial"/>
      <family val="2"/>
    </font>
    <font>
      <sz val="8"/>
      <name val="Verdana"/>
      <family val="2"/>
    </font>
    <font>
      <b/>
      <sz val="12"/>
      <name val="Arial"/>
      <family val="2"/>
    </font>
    <font>
      <sz val="14"/>
      <name val="Arial"/>
      <family val="2"/>
    </font>
    <font>
      <sz val="9"/>
      <color indexed="81"/>
      <name val="Arial"/>
      <family val="2"/>
    </font>
    <font>
      <sz val="12"/>
      <name val="Arial"/>
      <family val="2"/>
    </font>
    <font>
      <b/>
      <u/>
      <sz val="10"/>
      <color indexed="10"/>
      <name val="Arial"/>
      <family val="2"/>
    </font>
    <font>
      <sz val="10"/>
      <color indexed="8"/>
      <name val="Arial"/>
      <family val="2"/>
    </font>
    <font>
      <i/>
      <sz val="10"/>
      <color indexed="8"/>
      <name val="Arial"/>
      <family val="2"/>
    </font>
    <font>
      <sz val="10"/>
      <name val="Arial"/>
      <family val="2"/>
    </font>
    <font>
      <sz val="10"/>
      <color indexed="8"/>
      <name val="Arial"/>
      <family val="2"/>
    </font>
    <font>
      <sz val="9"/>
      <color indexed="8"/>
      <name val="Arial"/>
      <family val="2"/>
    </font>
    <font>
      <sz val="14"/>
      <color rgb="FF008040"/>
      <name val="Zapf Dingbats"/>
      <charset val="2"/>
    </font>
    <font>
      <sz val="11"/>
      <color rgb="FFFF0000"/>
      <name val="Arial"/>
      <family val="2"/>
    </font>
    <font>
      <b/>
      <sz val="10"/>
      <color rgb="FFFF0000"/>
      <name val="Arial"/>
      <family val="2"/>
    </font>
    <font>
      <sz val="11"/>
      <color rgb="FFFF0000"/>
      <name val="Wingdings"/>
      <charset val="2"/>
    </font>
    <font>
      <b/>
      <i/>
      <sz val="10"/>
      <color rgb="FFFF0000"/>
      <name val="Arial"/>
      <family val="2"/>
    </font>
    <font>
      <sz val="11"/>
      <color rgb="FF000000"/>
      <name val="Calibri"/>
      <family val="2"/>
    </font>
    <font>
      <b/>
      <sz val="14"/>
      <color rgb="FF000000"/>
      <name val="Arial"/>
      <family val="2"/>
    </font>
    <font>
      <u/>
      <sz val="11"/>
      <color rgb="FF000000"/>
      <name val="Calibri"/>
      <family val="2"/>
    </font>
    <font>
      <sz val="11"/>
      <name val="Calibri"/>
      <family val="2"/>
      <scheme val="minor"/>
    </font>
    <font>
      <sz val="11"/>
      <color rgb="FF000000"/>
      <name val="Calibri"/>
      <family val="2"/>
      <scheme val="minor"/>
    </font>
    <font>
      <sz val="14"/>
      <color rgb="FF152935"/>
      <name val="Helvetica Neue"/>
      <family val="2"/>
    </font>
    <font>
      <sz val="10"/>
      <color rgb="FF152935"/>
      <name val="Arial"/>
      <family val="2"/>
    </font>
    <font>
      <sz val="10"/>
      <color theme="1"/>
      <name val="Arial"/>
      <family val="2"/>
    </font>
    <font>
      <b/>
      <sz val="10"/>
      <color theme="0"/>
      <name val="Arial"/>
      <family val="2"/>
    </font>
    <font>
      <b/>
      <sz val="11"/>
      <name val="Arial"/>
      <family val="2"/>
    </font>
    <font>
      <b/>
      <sz val="8"/>
      <color rgb="FF000000"/>
      <name val="Tahoma"/>
      <family val="2"/>
    </font>
    <font>
      <b/>
      <sz val="9"/>
      <color rgb="FF000000"/>
      <name val="Arial"/>
      <family val="2"/>
    </font>
    <font>
      <sz val="9"/>
      <color rgb="FF000000"/>
      <name val="Arial"/>
      <family val="2"/>
    </font>
    <font>
      <sz val="14"/>
      <color rgb="FFFF0000"/>
      <name val="Arial"/>
      <family val="2"/>
    </font>
    <font>
      <sz val="10"/>
      <color theme="0"/>
      <name val="Arial"/>
      <family val="2"/>
    </font>
    <font>
      <sz val="10"/>
      <color rgb="FF000000"/>
      <name val="Arial"/>
      <family val="2"/>
    </font>
    <font>
      <sz val="10"/>
      <color rgb="FFFF0000"/>
      <name val="Arial"/>
      <family val="2"/>
    </font>
    <font>
      <i/>
      <sz val="10"/>
      <color theme="1"/>
      <name val="Arial"/>
      <family val="2"/>
    </font>
    <font>
      <b/>
      <sz val="10"/>
      <color rgb="FF000000"/>
      <name val="Arial"/>
      <family val="2"/>
    </font>
    <font>
      <b/>
      <sz val="11"/>
      <color rgb="FFFF0000"/>
      <name val="Calibri"/>
      <family val="2"/>
    </font>
    <font>
      <b/>
      <sz val="11"/>
      <color rgb="FFFF0000"/>
      <name val="Calibri"/>
      <family val="2"/>
      <scheme val="minor"/>
    </font>
    <font>
      <b/>
      <u/>
      <sz val="14"/>
      <name val="Arial"/>
      <family val="2"/>
    </font>
    <font>
      <u/>
      <sz val="12"/>
      <name val="Arial"/>
      <family val="2"/>
    </font>
    <font>
      <sz val="11"/>
      <color rgb="FF006100"/>
      <name val="Calibri"/>
      <family val="2"/>
      <scheme val="minor"/>
    </font>
  </fonts>
  <fills count="13">
    <fill>
      <patternFill patternType="none"/>
    </fill>
    <fill>
      <patternFill patternType="gray125"/>
    </fill>
    <fill>
      <patternFill patternType="solid">
        <fgColor indexed="43"/>
        <bgColor indexed="64"/>
      </patternFill>
    </fill>
    <fill>
      <patternFill patternType="solid">
        <fgColor indexed="48"/>
        <bgColor indexed="64"/>
      </patternFill>
    </fill>
    <fill>
      <patternFill patternType="solid">
        <fgColor theme="0"/>
        <bgColor indexed="64"/>
      </patternFill>
    </fill>
    <fill>
      <patternFill patternType="solid">
        <fgColor rgb="FFFFFF99"/>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4" tint="-0.249977111117893"/>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FF0000"/>
        <bgColor indexed="64"/>
      </patternFill>
    </fill>
    <fill>
      <patternFill patternType="solid">
        <fgColor rgb="FFC6EFCE"/>
      </patternFill>
    </fill>
  </fills>
  <borders count="7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diagonalUp="1">
      <left/>
      <right/>
      <top/>
      <bottom/>
      <diagonal style="medium">
        <color indexed="64"/>
      </diagonal>
    </border>
    <border diagonalUp="1">
      <left/>
      <right style="thick">
        <color indexed="64"/>
      </right>
      <top style="thick">
        <color indexed="64"/>
      </top>
      <bottom/>
      <diagonal style="medium">
        <color indexed="64"/>
      </diagonal>
    </border>
    <border>
      <left style="thick">
        <color indexed="64"/>
      </left>
      <right style="dashed">
        <color indexed="64"/>
      </right>
      <top style="thick">
        <color indexed="64"/>
      </top>
      <bottom style="dashed">
        <color indexed="64"/>
      </bottom>
      <diagonal/>
    </border>
    <border>
      <left style="dashed">
        <color indexed="64"/>
      </left>
      <right style="dashed">
        <color indexed="64"/>
      </right>
      <top style="thick">
        <color indexed="64"/>
      </top>
      <bottom style="dashed">
        <color indexed="64"/>
      </bottom>
      <diagonal/>
    </border>
    <border>
      <left style="dashed">
        <color indexed="64"/>
      </left>
      <right style="thick">
        <color indexed="64"/>
      </right>
      <top style="thick">
        <color indexed="64"/>
      </top>
      <bottom style="dashed">
        <color indexed="64"/>
      </bottom>
      <diagonal/>
    </border>
    <border>
      <left style="thick">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thick">
        <color indexed="64"/>
      </right>
      <top style="dashed">
        <color indexed="64"/>
      </top>
      <bottom style="dashed">
        <color indexed="64"/>
      </bottom>
      <diagonal/>
    </border>
    <border>
      <left style="thick">
        <color indexed="64"/>
      </left>
      <right style="dashed">
        <color indexed="64"/>
      </right>
      <top style="dashed">
        <color indexed="64"/>
      </top>
      <bottom style="thick">
        <color indexed="64"/>
      </bottom>
      <diagonal/>
    </border>
    <border>
      <left/>
      <right style="thick">
        <color indexed="64"/>
      </right>
      <top/>
      <bottom style="thick">
        <color indexed="64"/>
      </bottom>
      <diagonal/>
    </border>
    <border>
      <left style="dashed">
        <color indexed="64"/>
      </left>
      <right style="dashed">
        <color indexed="64"/>
      </right>
      <top style="dashed">
        <color indexed="64"/>
      </top>
      <bottom style="thick">
        <color indexed="64"/>
      </bottom>
      <diagonal/>
    </border>
    <border diagonalUp="1">
      <left/>
      <right/>
      <top/>
      <bottom style="thick">
        <color indexed="64"/>
      </bottom>
      <diagonal style="dashed">
        <color indexed="64"/>
      </diagonal>
    </border>
    <border diagonalUp="1">
      <left/>
      <right/>
      <top/>
      <bottom style="dashed">
        <color indexed="64"/>
      </bottom>
      <diagonal style="medium">
        <color indexed="64"/>
      </diagonal>
    </border>
    <border diagonalUp="1">
      <left/>
      <right/>
      <top style="dashed">
        <color indexed="64"/>
      </top>
      <bottom style="dashed">
        <color indexed="64"/>
      </bottom>
      <diagonal style="dashed">
        <color indexed="64"/>
      </diagonal>
    </border>
    <border diagonalUp="1">
      <left/>
      <right/>
      <top style="thick">
        <color indexed="64"/>
      </top>
      <bottom/>
      <diagonal style="dashed">
        <color indexed="64"/>
      </diagonal>
    </border>
    <border diagonalUp="1">
      <left/>
      <right style="dashed">
        <color indexed="64"/>
      </right>
      <top style="dashed">
        <color indexed="64"/>
      </top>
      <bottom/>
      <diagonal style="medium">
        <color indexed="64"/>
      </diagonal>
    </border>
    <border diagonalUp="1">
      <left style="dashed">
        <color indexed="64"/>
      </left>
      <right style="thick">
        <color indexed="64"/>
      </right>
      <top/>
      <bottom/>
      <diagonal style="dashed">
        <color indexed="64"/>
      </diagonal>
    </border>
    <border diagonalUp="1">
      <left style="dashed">
        <color indexed="64"/>
      </left>
      <right style="dashed">
        <color indexed="64"/>
      </right>
      <top/>
      <bottom/>
      <diagonal style="dashed">
        <color indexed="64"/>
      </diagonal>
    </border>
    <border diagonalUp="1">
      <left style="thick">
        <color indexed="64"/>
      </left>
      <right style="dashed">
        <color indexed="64"/>
      </right>
      <top/>
      <bottom/>
      <diagonal style="dashed">
        <color indexed="64"/>
      </diagonal>
    </border>
    <border>
      <left/>
      <right/>
      <top style="thin">
        <color indexed="64"/>
      </top>
      <bottom style="thin">
        <color indexed="64"/>
      </bottom>
      <diagonal/>
    </border>
    <border>
      <left/>
      <right style="thin">
        <color indexed="64"/>
      </right>
      <top style="thin">
        <color indexed="64"/>
      </top>
      <bottom/>
      <diagonal/>
    </border>
    <border>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bottom/>
      <diagonal/>
    </border>
    <border>
      <left style="medium">
        <color rgb="FF000000"/>
      </left>
      <right/>
      <top/>
      <bottom/>
      <diagonal/>
    </border>
    <border>
      <left/>
      <right/>
      <top/>
      <bottom style="medium">
        <color rgb="FF000000"/>
      </bottom>
      <diagonal/>
    </border>
    <border>
      <left style="medium">
        <color rgb="FF000000"/>
      </left>
      <right/>
      <top style="medium">
        <color theme="0" tint="-0.249977111117893"/>
      </top>
      <bottom/>
      <diagonal/>
    </border>
    <border>
      <left/>
      <right/>
      <top style="medium">
        <color theme="0" tint="-0.249977111117893"/>
      </top>
      <bottom/>
      <diagonal/>
    </border>
    <border>
      <left style="thin">
        <color indexed="64"/>
      </left>
      <right/>
      <top/>
      <bottom style="thin">
        <color theme="0" tint="-0.14996795556505021"/>
      </bottom>
      <diagonal/>
    </border>
    <border>
      <left/>
      <right style="thick">
        <color rgb="FF000000"/>
      </right>
      <top/>
      <bottom/>
      <diagonal/>
    </border>
    <border>
      <left/>
      <right style="thick">
        <color rgb="FF000000"/>
      </right>
      <top style="medium">
        <color theme="0" tint="-0.249977111117893"/>
      </top>
      <bottom/>
      <diagonal/>
    </border>
    <border>
      <left style="thick">
        <color rgb="FF000000"/>
      </left>
      <right/>
      <top style="medium">
        <color theme="0" tint="-0.249977111117893"/>
      </top>
      <bottom/>
      <diagonal/>
    </border>
    <border>
      <left/>
      <right/>
      <top/>
      <bottom style="thin">
        <color theme="0" tint="-0.14996795556505021"/>
      </bottom>
      <diagonal/>
    </border>
    <border>
      <left style="thin">
        <color indexed="64"/>
      </left>
      <right/>
      <top style="thin">
        <color theme="0" tint="-0.14996795556505021"/>
      </top>
      <bottom/>
      <diagonal/>
    </border>
    <border>
      <left/>
      <right/>
      <top style="thin">
        <color theme="0" tint="-0.14996795556505021"/>
      </top>
      <bottom/>
      <diagonal/>
    </border>
    <border>
      <left style="thin">
        <color indexed="64"/>
      </left>
      <right/>
      <top style="thin">
        <color indexed="64"/>
      </top>
      <bottom style="thin">
        <color theme="0" tint="-0.14996795556505021"/>
      </bottom>
      <diagonal/>
    </border>
    <border>
      <left/>
      <right/>
      <top style="thin">
        <color indexed="64"/>
      </top>
      <bottom style="thin">
        <color theme="0" tint="-0.14996795556505021"/>
      </bottom>
      <diagonal/>
    </border>
    <border>
      <left/>
      <right style="medium">
        <color indexed="64"/>
      </right>
      <top/>
      <bottom style="medium">
        <color indexed="64"/>
      </bottom>
      <diagonal/>
    </border>
    <border>
      <left/>
      <right style="medium">
        <color indexed="64"/>
      </right>
      <top/>
      <bottom/>
      <diagonal/>
    </border>
    <border>
      <left/>
      <right/>
      <top/>
      <bottom style="thick">
        <color indexed="64"/>
      </bottom>
      <diagonal/>
    </border>
    <border>
      <left style="thick">
        <color rgb="FFFF0000"/>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style="thick">
        <color rgb="FFFF0000"/>
      </right>
      <top/>
      <bottom style="thick">
        <color rgb="FFFF0000"/>
      </bottom>
      <diagonal/>
    </border>
  </borders>
  <cellStyleXfs count="3">
    <xf numFmtId="0" fontId="0" fillId="0" borderId="0"/>
    <xf numFmtId="0" fontId="5" fillId="0" borderId="0" applyNumberFormat="0" applyFill="0" applyBorder="0" applyAlignment="0" applyProtection="0">
      <alignment vertical="top"/>
      <protection locked="0"/>
    </xf>
    <xf numFmtId="0" fontId="53" fillId="12" borderId="0" applyNumberFormat="0" applyBorder="0" applyAlignment="0" applyProtection="0"/>
  </cellStyleXfs>
  <cellXfs count="647">
    <xf numFmtId="0" fontId="0" fillId="0" borderId="0" xfId="0"/>
    <xf numFmtId="0" fontId="2" fillId="0" borderId="0" xfId="0" applyFont="1" applyAlignment="1" applyProtection="1">
      <alignment horizontal="left"/>
    </xf>
    <xf numFmtId="0" fontId="3" fillId="0" borderId="0" xfId="0" applyFont="1" applyAlignment="1" applyProtection="1"/>
    <xf numFmtId="0" fontId="0" fillId="0" borderId="0" xfId="0" applyAlignment="1" applyProtection="1"/>
    <xf numFmtId="0" fontId="4" fillId="0" borderId="0" xfId="0" applyFont="1" applyAlignment="1" applyProtection="1"/>
    <xf numFmtId="0" fontId="4" fillId="2" borderId="1" xfId="0" applyFont="1" applyFill="1" applyBorder="1" applyAlignment="1" applyProtection="1">
      <protection locked="0"/>
    </xf>
    <xf numFmtId="0" fontId="4" fillId="0" borderId="0" xfId="0" applyFont="1" applyBorder="1" applyAlignment="1" applyProtection="1"/>
    <xf numFmtId="1" fontId="0" fillId="2" borderId="1" xfId="0" applyNumberFormat="1" applyFill="1" applyBorder="1" applyAlignment="1" applyProtection="1">
      <protection locked="0"/>
    </xf>
    <xf numFmtId="0" fontId="0" fillId="0" borderId="0" xfId="0" applyFill="1" applyBorder="1" applyAlignment="1" applyProtection="1"/>
    <xf numFmtId="0" fontId="0" fillId="2" borderId="1" xfId="0" applyFill="1" applyBorder="1" applyAlignment="1" applyProtection="1">
      <protection locked="0"/>
    </xf>
    <xf numFmtId="14" fontId="0" fillId="2" borderId="1" xfId="0" applyNumberFormat="1" applyFill="1" applyBorder="1" applyAlignment="1" applyProtection="1">
      <protection locked="0"/>
    </xf>
    <xf numFmtId="0" fontId="0" fillId="0" borderId="0" xfId="0" applyAlignment="1" applyProtection="1">
      <protection locked="0"/>
    </xf>
    <xf numFmtId="0" fontId="0" fillId="2" borderId="0" xfId="0" applyFill="1" applyAlignment="1" applyProtection="1">
      <protection locked="0"/>
    </xf>
    <xf numFmtId="0" fontId="0" fillId="0" borderId="2" xfId="0" applyBorder="1" applyAlignment="1" applyProtection="1"/>
    <xf numFmtId="0" fontId="0" fillId="0" borderId="0" xfId="0" applyBorder="1"/>
    <xf numFmtId="0" fontId="3" fillId="0" borderId="3" xfId="0" applyFont="1" applyBorder="1" applyAlignment="1">
      <alignment horizontal="right"/>
    </xf>
    <xf numFmtId="0" fontId="3" fillId="0" borderId="3" xfId="0" applyFont="1" applyBorder="1" applyAlignment="1">
      <alignment horizontal="right" vertical="top"/>
    </xf>
    <xf numFmtId="0" fontId="3" fillId="0" borderId="3" xfId="0" applyFont="1" applyBorder="1" applyAlignment="1">
      <alignment horizontal="right" vertical="top" wrapText="1"/>
    </xf>
    <xf numFmtId="0" fontId="3" fillId="0" borderId="0" xfId="0" applyFont="1" applyAlignment="1">
      <alignment horizontal="right"/>
    </xf>
    <xf numFmtId="0" fontId="0" fillId="0" borderId="0" xfId="0" applyBorder="1" applyAlignment="1" applyProtection="1"/>
    <xf numFmtId="0" fontId="0" fillId="0" borderId="0" xfId="0" applyAlignment="1">
      <alignment horizontal="left" vertical="top"/>
    </xf>
    <xf numFmtId="1" fontId="0" fillId="0" borderId="0" xfId="0" applyNumberFormat="1" applyAlignment="1" applyProtection="1"/>
    <xf numFmtId="0" fontId="0" fillId="0" borderId="0" xfId="0" applyFill="1" applyBorder="1" applyAlignment="1" applyProtection="1">
      <alignment horizontal="left"/>
    </xf>
    <xf numFmtId="165" fontId="0" fillId="0" borderId="0" xfId="0" applyNumberFormat="1" applyAlignment="1" applyProtection="1"/>
    <xf numFmtId="0" fontId="0" fillId="0" borderId="0" xfId="0" applyBorder="1" applyAlignment="1"/>
    <xf numFmtId="0" fontId="0" fillId="3" borderId="2" xfId="0" applyFill="1" applyBorder="1" applyAlignment="1" applyProtection="1"/>
    <xf numFmtId="0" fontId="0" fillId="3" borderId="0" xfId="0" applyFill="1" applyAlignment="1" applyProtection="1"/>
    <xf numFmtId="0" fontId="0" fillId="3" borderId="0" xfId="0" applyFill="1" applyBorder="1" applyAlignment="1" applyProtection="1"/>
    <xf numFmtId="0" fontId="4" fillId="0" borderId="0" xfId="0" applyFont="1" applyFill="1" applyBorder="1" applyAlignment="1" applyProtection="1">
      <alignment wrapText="1"/>
    </xf>
    <xf numFmtId="0" fontId="0" fillId="0" borderId="0" xfId="0" applyFill="1" applyAlignment="1" applyProtection="1"/>
    <xf numFmtId="0" fontId="4" fillId="2" borderId="1" xfId="0" applyFont="1" applyFill="1" applyBorder="1" applyAlignment="1" applyProtection="1">
      <alignment vertical="top" wrapText="1"/>
      <protection locked="0"/>
    </xf>
    <xf numFmtId="0" fontId="6" fillId="0" borderId="0" xfId="0" applyFont="1" applyAlignment="1" applyProtection="1">
      <alignment horizontal="left"/>
    </xf>
    <xf numFmtId="0" fontId="3" fillId="0" borderId="0" xfId="0" applyFont="1" applyAlignment="1" applyProtection="1">
      <alignment horizontal="left"/>
    </xf>
    <xf numFmtId="0" fontId="4" fillId="0" borderId="0" xfId="0" applyFont="1" applyAlignment="1" applyProtection="1">
      <alignment horizontal="right"/>
    </xf>
    <xf numFmtId="0" fontId="11" fillId="0" borderId="0" xfId="0" applyFont="1" applyAlignment="1" applyProtection="1">
      <alignment horizontal="left"/>
    </xf>
    <xf numFmtId="0" fontId="2" fillId="0" borderId="0" xfId="0" applyFont="1" applyAlignment="1" applyProtection="1"/>
    <xf numFmtId="0" fontId="0" fillId="2" borderId="1" xfId="0" applyFill="1" applyBorder="1" applyAlignment="1" applyProtection="1">
      <alignment wrapText="1"/>
      <protection locked="0"/>
    </xf>
    <xf numFmtId="1" fontId="0" fillId="0" borderId="1" xfId="0" applyNumberFormat="1" applyFill="1" applyBorder="1" applyAlignment="1" applyProtection="1"/>
    <xf numFmtId="0" fontId="0" fillId="0" borderId="1" xfId="0" applyBorder="1" applyAlignment="1" applyProtection="1">
      <alignment horizontal="center"/>
    </xf>
    <xf numFmtId="0" fontId="0" fillId="0" borderId="0" xfId="0" applyAlignment="1" applyProtection="1">
      <alignment horizontal="center"/>
    </xf>
    <xf numFmtId="0" fontId="0" fillId="3" borderId="0" xfId="0" applyFill="1"/>
    <xf numFmtId="14" fontId="0" fillId="3" borderId="0" xfId="0" applyNumberFormat="1" applyFill="1"/>
    <xf numFmtId="0" fontId="0" fillId="0" borderId="0" xfId="0" applyFill="1"/>
    <xf numFmtId="0" fontId="3" fillId="0" borderId="0" xfId="0" applyFont="1" applyBorder="1" applyAlignment="1" applyProtection="1">
      <alignment horizontal="center"/>
    </xf>
    <xf numFmtId="0" fontId="3" fillId="0" borderId="0" xfId="0" applyFont="1" applyFill="1" applyBorder="1" applyAlignment="1" applyProtection="1"/>
    <xf numFmtId="0" fontId="3" fillId="0" borderId="0" xfId="0" applyFont="1" applyAlignment="1" applyProtection="1">
      <alignment horizontal="center"/>
    </xf>
    <xf numFmtId="0" fontId="1" fillId="0" borderId="0" xfId="0" applyFont="1" applyAlignment="1" applyProtection="1"/>
    <xf numFmtId="1" fontId="1" fillId="2" borderId="1" xfId="0" applyNumberFormat="1" applyFont="1" applyFill="1" applyBorder="1" applyAlignment="1" applyProtection="1">
      <protection locked="0"/>
    </xf>
    <xf numFmtId="1" fontId="1" fillId="2" borderId="1" xfId="0" applyNumberFormat="1" applyFont="1" applyFill="1" applyBorder="1" applyProtection="1">
      <protection locked="0"/>
    </xf>
    <xf numFmtId="0" fontId="0" fillId="0" borderId="0" xfId="0" applyAlignment="1">
      <alignment horizontal="left" vertical="top" wrapText="1"/>
    </xf>
    <xf numFmtId="0" fontId="3" fillId="0" borderId="0" xfId="0" applyNumberFormat="1" applyFont="1" applyFill="1" applyBorder="1" applyAlignment="1" applyProtection="1">
      <alignment horizontal="left"/>
    </xf>
    <xf numFmtId="0" fontId="3" fillId="0" borderId="0" xfId="0" applyNumberFormat="1" applyFont="1" applyBorder="1" applyAlignment="1" applyProtection="1"/>
    <xf numFmtId="0" fontId="0" fillId="0" borderId="0" xfId="0" applyNumberFormat="1" applyAlignment="1" applyProtection="1"/>
    <xf numFmtId="0" fontId="0" fillId="0" borderId="0" xfId="0" applyNumberFormat="1" applyFill="1" applyBorder="1" applyAlignment="1" applyProtection="1">
      <alignment horizontal="left" vertical="top"/>
    </xf>
    <xf numFmtId="0" fontId="1" fillId="2" borderId="1" xfId="0" applyNumberFormat="1" applyFont="1" applyFill="1" applyBorder="1" applyAlignment="1" applyProtection="1">
      <alignment horizontal="left" vertical="top" wrapText="1"/>
      <protection locked="0"/>
    </xf>
    <xf numFmtId="0" fontId="1" fillId="2" borderId="1" xfId="0" applyNumberFormat="1" applyFont="1" applyFill="1" applyBorder="1" applyAlignment="1" applyProtection="1">
      <alignment horizontal="left" vertical="top"/>
      <protection locked="0"/>
    </xf>
    <xf numFmtId="0" fontId="0" fillId="3" borderId="0" xfId="0" applyFill="1" applyProtection="1"/>
    <xf numFmtId="14" fontId="0" fillId="3" borderId="0" xfId="0" applyNumberFormat="1" applyFill="1" applyProtection="1"/>
    <xf numFmtId="0" fontId="1" fillId="0" borderId="0" xfId="0" applyFont="1" applyAlignment="1" applyProtection="1">
      <alignment horizontal="left"/>
    </xf>
    <xf numFmtId="1" fontId="0" fillId="0" borderId="0" xfId="0" applyNumberFormat="1" applyFill="1" applyBorder="1" applyAlignment="1" applyProtection="1"/>
    <xf numFmtId="0" fontId="0" fillId="0" borderId="0" xfId="0" applyFill="1" applyProtection="1"/>
    <xf numFmtId="0" fontId="15" fillId="0" borderId="0" xfId="0" applyFont="1" applyProtection="1"/>
    <xf numFmtId="0" fontId="0" fillId="0" borderId="0" xfId="0" applyProtection="1"/>
    <xf numFmtId="1" fontId="0" fillId="2" borderId="1" xfId="0" applyNumberFormat="1" applyFill="1" applyBorder="1" applyProtection="1"/>
    <xf numFmtId="0" fontId="1" fillId="0" borderId="0" xfId="0" applyFont="1" applyFill="1" applyBorder="1" applyAlignment="1" applyProtection="1"/>
    <xf numFmtId="0" fontId="11" fillId="0" borderId="0" xfId="0" applyFont="1" applyFill="1" applyBorder="1" applyProtection="1"/>
    <xf numFmtId="0" fontId="0" fillId="0" borderId="0" xfId="0" applyFill="1" applyBorder="1" applyProtection="1"/>
    <xf numFmtId="0" fontId="0" fillId="0" borderId="4" xfId="0" applyBorder="1" applyAlignment="1" applyProtection="1">
      <alignment horizontal="center"/>
    </xf>
    <xf numFmtId="0" fontId="0" fillId="0" borderId="5" xfId="0" applyBorder="1" applyAlignment="1" applyProtection="1">
      <alignment horizontal="center"/>
    </xf>
    <xf numFmtId="0" fontId="0" fillId="0" borderId="6" xfId="0" applyBorder="1" applyAlignment="1" applyProtection="1">
      <alignment horizontal="center"/>
    </xf>
    <xf numFmtId="2" fontId="1" fillId="0" borderId="0" xfId="0" applyNumberFormat="1" applyFont="1" applyAlignment="1" applyProtection="1"/>
    <xf numFmtId="0" fontId="15" fillId="0" borderId="0" xfId="0" applyFont="1" applyFill="1" applyBorder="1" applyProtection="1"/>
    <xf numFmtId="1" fontId="0" fillId="0" borderId="0" xfId="0" applyNumberFormat="1" applyProtection="1"/>
    <xf numFmtId="1" fontId="0" fillId="2" borderId="1" xfId="0" applyNumberFormat="1" applyFill="1" applyBorder="1" applyProtection="1">
      <protection locked="0"/>
    </xf>
    <xf numFmtId="1" fontId="0" fillId="0" borderId="1" xfId="0" applyNumberFormat="1" applyFill="1" applyBorder="1" applyProtection="1"/>
    <xf numFmtId="0" fontId="16" fillId="0" borderId="0" xfId="0" applyFont="1" applyAlignment="1" applyProtection="1"/>
    <xf numFmtId="0" fontId="2" fillId="0" borderId="0" xfId="0" applyFont="1" applyBorder="1" applyAlignment="1" applyProtection="1">
      <alignment horizontal="left"/>
    </xf>
    <xf numFmtId="0" fontId="3" fillId="0" borderId="0" xfId="0" applyFont="1" applyFill="1" applyBorder="1" applyProtection="1"/>
    <xf numFmtId="1" fontId="1" fillId="2" borderId="7" xfId="0" applyNumberFormat="1" applyFont="1" applyFill="1" applyBorder="1" applyAlignment="1" applyProtection="1">
      <protection locked="0"/>
    </xf>
    <xf numFmtId="0" fontId="2" fillId="0" borderId="0" xfId="0" applyFont="1" applyFill="1" applyBorder="1" applyAlignment="1" applyProtection="1">
      <alignment horizontal="left"/>
    </xf>
    <xf numFmtId="0" fontId="3" fillId="0" borderId="0" xfId="0" applyFont="1" applyProtection="1"/>
    <xf numFmtId="0" fontId="0" fillId="0" borderId="0" xfId="0" applyFill="1" applyBorder="1" applyAlignment="1" applyProtection="1">
      <alignment vertical="top"/>
    </xf>
    <xf numFmtId="0" fontId="1" fillId="0" borderId="0" xfId="0" applyFont="1" applyFill="1" applyBorder="1" applyAlignment="1" applyProtection="1">
      <alignment horizontal="left"/>
    </xf>
    <xf numFmtId="0" fontId="0" fillId="0" borderId="0" xfId="0" applyFill="1" applyBorder="1" applyAlignment="1" applyProtection="1">
      <alignment horizontal="center" vertical="top"/>
    </xf>
    <xf numFmtId="0" fontId="0" fillId="0" borderId="0" xfId="0" applyFill="1" applyBorder="1" applyAlignment="1" applyProtection="1">
      <alignment horizontal="center"/>
    </xf>
    <xf numFmtId="0" fontId="0" fillId="0" borderId="0" xfId="0" applyFill="1" applyBorder="1" applyAlignment="1">
      <alignment horizontal="left"/>
    </xf>
    <xf numFmtId="0" fontId="0" fillId="2" borderId="1" xfId="0" applyFill="1" applyBorder="1" applyAlignment="1" applyProtection="1">
      <alignment vertical="top"/>
      <protection locked="0"/>
    </xf>
    <xf numFmtId="165" fontId="0" fillId="0" borderId="0" xfId="0" applyNumberFormat="1" applyFill="1" applyBorder="1" applyAlignment="1" applyProtection="1">
      <alignment vertical="top"/>
    </xf>
    <xf numFmtId="0" fontId="0" fillId="0" borderId="0" xfId="0" applyFill="1" applyBorder="1" applyAlignment="1" applyProtection="1">
      <alignment horizontal="left" vertical="top"/>
    </xf>
    <xf numFmtId="0" fontId="0" fillId="0" borderId="0" xfId="0" applyFill="1" applyBorder="1" applyAlignment="1" applyProtection="1">
      <alignment horizontal="left" vertical="top" indent="3"/>
    </xf>
    <xf numFmtId="0" fontId="0" fillId="0" borderId="0" xfId="0" applyAlignment="1">
      <alignment horizontal="center"/>
    </xf>
    <xf numFmtId="0" fontId="0" fillId="0" borderId="0" xfId="0" applyFill="1" applyBorder="1" applyAlignment="1" applyProtection="1">
      <alignment horizontal="center" vertical="top" wrapText="1"/>
    </xf>
    <xf numFmtId="0" fontId="0" fillId="0" borderId="0" xfId="0" applyBorder="1" applyAlignment="1">
      <alignment horizontal="left" vertical="top" wrapText="1"/>
    </xf>
    <xf numFmtId="0" fontId="2" fillId="3" borderId="0" xfId="0" applyFont="1" applyFill="1" applyAlignment="1" applyProtection="1">
      <alignment horizontal="left"/>
    </xf>
    <xf numFmtId="14" fontId="0" fillId="3" borderId="0" xfId="0" applyNumberFormat="1" applyFill="1" applyAlignment="1" applyProtection="1"/>
    <xf numFmtId="0" fontId="4" fillId="3" borderId="0" xfId="0" applyFont="1" applyFill="1" applyProtection="1"/>
    <xf numFmtId="0" fontId="0" fillId="0" borderId="0" xfId="0" applyAlignment="1" applyProtection="1">
      <alignment horizontal="center" wrapText="1"/>
    </xf>
    <xf numFmtId="1" fontId="0" fillId="0" borderId="8" xfId="0" applyNumberFormat="1" applyFill="1" applyBorder="1" applyAlignment="1" applyProtection="1">
      <alignment horizontal="right"/>
    </xf>
    <xf numFmtId="1" fontId="0" fillId="2" borderId="8" xfId="0" applyNumberFormat="1" applyFill="1" applyBorder="1" applyProtection="1">
      <protection locked="0"/>
    </xf>
    <xf numFmtId="1" fontId="0" fillId="0" borderId="9" xfId="0" applyNumberFormat="1" applyFill="1" applyBorder="1" applyAlignment="1" applyProtection="1">
      <alignment horizontal="right"/>
    </xf>
    <xf numFmtId="1" fontId="0" fillId="2" borderId="9" xfId="0" applyNumberFormat="1" applyFill="1" applyBorder="1" applyProtection="1">
      <protection locked="0"/>
    </xf>
    <xf numFmtId="1" fontId="0" fillId="0" borderId="10" xfId="0" applyNumberFormat="1" applyFill="1" applyBorder="1" applyProtection="1"/>
    <xf numFmtId="0" fontId="0" fillId="0" borderId="0" xfId="0" applyAlignment="1" applyProtection="1">
      <alignment vertical="top"/>
    </xf>
    <xf numFmtId="0" fontId="0" fillId="0" borderId="0" xfId="0" applyAlignment="1" applyProtection="1">
      <alignment horizontal="center" vertical="top" wrapText="1"/>
    </xf>
    <xf numFmtId="1" fontId="0" fillId="0" borderId="1" xfId="0" applyNumberFormat="1" applyFill="1" applyBorder="1" applyAlignment="1" applyProtection="1">
      <alignment vertical="top"/>
    </xf>
    <xf numFmtId="14" fontId="0" fillId="0" borderId="11" xfId="0" applyNumberFormat="1" applyFill="1" applyBorder="1" applyAlignment="1" applyProtection="1"/>
    <xf numFmtId="1" fontId="0" fillId="2" borderId="8" xfId="0" applyNumberFormat="1" applyFill="1" applyBorder="1" applyAlignment="1" applyProtection="1">
      <alignment vertical="top"/>
      <protection locked="0"/>
    </xf>
    <xf numFmtId="1" fontId="0" fillId="2" borderId="9" xfId="0" applyNumberFormat="1" applyFill="1" applyBorder="1" applyAlignment="1" applyProtection="1">
      <alignment vertical="top"/>
      <protection locked="0"/>
    </xf>
    <xf numFmtId="1" fontId="0" fillId="0" borderId="10" xfId="0" applyNumberFormat="1" applyFill="1" applyBorder="1" applyAlignment="1" applyProtection="1">
      <alignment vertical="top"/>
    </xf>
    <xf numFmtId="0" fontId="0" fillId="0" borderId="12" xfId="0" applyBorder="1" applyAlignment="1" applyProtection="1">
      <alignment horizontal="center" wrapText="1"/>
    </xf>
    <xf numFmtId="0" fontId="0" fillId="0" borderId="13" xfId="0" applyBorder="1" applyAlignment="1" applyProtection="1">
      <alignment horizontal="center" wrapText="1"/>
    </xf>
    <xf numFmtId="0" fontId="0" fillId="0" borderId="14" xfId="0" applyBorder="1" applyAlignment="1" applyProtection="1">
      <alignment horizontal="center" wrapText="1"/>
    </xf>
    <xf numFmtId="14" fontId="0" fillId="2" borderId="15" xfId="0" applyNumberFormat="1" applyFill="1" applyBorder="1" applyAlignment="1" applyProtection="1">
      <protection locked="0"/>
    </xf>
    <xf numFmtId="14" fontId="0" fillId="2" borderId="16" xfId="0" applyNumberFormat="1" applyFill="1" applyBorder="1" applyAlignment="1" applyProtection="1">
      <protection locked="0"/>
    </xf>
    <xf numFmtId="1" fontId="0" fillId="0" borderId="1" xfId="0" applyNumberFormat="1" applyBorder="1" applyProtection="1"/>
    <xf numFmtId="1" fontId="0" fillId="0" borderId="10" xfId="0" applyNumberFormat="1" applyBorder="1" applyProtection="1"/>
    <xf numFmtId="1" fontId="0" fillId="2" borderId="10" xfId="0" applyNumberFormat="1" applyFill="1" applyBorder="1" applyProtection="1">
      <protection locked="0"/>
    </xf>
    <xf numFmtId="0" fontId="5" fillId="0" borderId="0" xfId="1" applyFont="1" applyBorder="1" applyAlignment="1" applyProtection="1"/>
    <xf numFmtId="0" fontId="0" fillId="0" borderId="17" xfId="0" applyBorder="1" applyAlignment="1" applyProtection="1">
      <alignment horizontal="center" wrapText="1"/>
    </xf>
    <xf numFmtId="1" fontId="0" fillId="0" borderId="8" xfId="0" applyNumberFormat="1" applyFill="1" applyBorder="1" applyAlignment="1" applyProtection="1">
      <alignment vertical="top"/>
    </xf>
    <xf numFmtId="1" fontId="0" fillId="2" borderId="1" xfId="0" applyNumberFormat="1" applyFill="1" applyBorder="1" applyAlignment="1" applyProtection="1">
      <alignment vertical="top"/>
      <protection locked="0"/>
    </xf>
    <xf numFmtId="1" fontId="0" fillId="0" borderId="18" xfId="0" applyNumberFormat="1" applyBorder="1" applyAlignment="1" applyProtection="1">
      <alignment vertical="top"/>
    </xf>
    <xf numFmtId="1" fontId="0" fillId="2" borderId="10" xfId="0" applyNumberFormat="1" applyFill="1" applyBorder="1" applyAlignment="1" applyProtection="1">
      <alignment vertical="top"/>
      <protection locked="0"/>
    </xf>
    <xf numFmtId="1" fontId="0" fillId="0" borderId="19" xfId="0" applyNumberFormat="1" applyBorder="1" applyAlignment="1" applyProtection="1">
      <alignment vertical="top"/>
    </xf>
    <xf numFmtId="1" fontId="0" fillId="0" borderId="9" xfId="0" applyNumberFormat="1" applyFill="1" applyBorder="1" applyAlignment="1" applyProtection="1">
      <alignment vertical="top"/>
    </xf>
    <xf numFmtId="0" fontId="2" fillId="0" borderId="0" xfId="0" applyFont="1" applyFill="1" applyAlignment="1" applyProtection="1">
      <alignment horizontal="left"/>
    </xf>
    <xf numFmtId="0" fontId="2" fillId="3" borderId="0" xfId="0" applyFont="1" applyFill="1" applyBorder="1" applyAlignment="1" applyProtection="1">
      <alignment horizontal="left"/>
    </xf>
    <xf numFmtId="14" fontId="0" fillId="3" borderId="0" xfId="0" applyNumberFormat="1" applyFill="1" applyBorder="1" applyAlignment="1" applyProtection="1"/>
    <xf numFmtId="0" fontId="4" fillId="3" borderId="0" xfId="0" applyFont="1" applyFill="1" applyBorder="1" applyProtection="1"/>
    <xf numFmtId="0" fontId="0" fillId="0" borderId="0" xfId="0" applyFill="1" applyAlignment="1" applyProtection="1">
      <alignment horizontal="center"/>
    </xf>
    <xf numFmtId="0" fontId="4" fillId="0" borderId="0" xfId="0" applyFont="1" applyFill="1" applyBorder="1" applyAlignment="1" applyProtection="1"/>
    <xf numFmtId="0" fontId="4" fillId="2" borderId="1" xfId="0" applyFont="1" applyFill="1" applyBorder="1" applyProtection="1">
      <protection locked="0"/>
    </xf>
    <xf numFmtId="1" fontId="4" fillId="2" borderId="1" xfId="0" applyNumberFormat="1" applyFont="1" applyFill="1" applyBorder="1" applyProtection="1">
      <protection locked="0"/>
    </xf>
    <xf numFmtId="0" fontId="4" fillId="0" borderId="0" xfId="0" applyFont="1" applyFill="1" applyBorder="1" applyProtection="1"/>
    <xf numFmtId="1" fontId="4" fillId="2" borderId="20" xfId="0" applyNumberFormat="1" applyFont="1" applyFill="1" applyBorder="1" applyProtection="1">
      <protection locked="0"/>
    </xf>
    <xf numFmtId="0" fontId="3" fillId="2" borderId="1" xfId="0" applyFont="1" applyFill="1" applyBorder="1" applyProtection="1"/>
    <xf numFmtId="1" fontId="4" fillId="2" borderId="1" xfId="0" applyNumberFormat="1" applyFont="1" applyFill="1" applyBorder="1" applyProtection="1"/>
    <xf numFmtId="0" fontId="4" fillId="0" borderId="0" xfId="0" applyFont="1" applyFill="1" applyBorder="1" applyAlignment="1" applyProtection="1">
      <alignment horizontal="right"/>
    </xf>
    <xf numFmtId="1" fontId="0" fillId="0" borderId="0" xfId="0" applyNumberFormat="1" applyFill="1" applyBorder="1" applyProtection="1"/>
    <xf numFmtId="0" fontId="4" fillId="0" borderId="0" xfId="0" applyFont="1" applyFill="1" applyAlignment="1" applyProtection="1"/>
    <xf numFmtId="0" fontId="0" fillId="0" borderId="6" xfId="0" applyFill="1" applyBorder="1" applyAlignment="1" applyProtection="1">
      <alignment horizontal="center"/>
    </xf>
    <xf numFmtId="0" fontId="4" fillId="2" borderId="20" xfId="0" applyFont="1" applyFill="1" applyBorder="1" applyProtection="1">
      <protection locked="0"/>
    </xf>
    <xf numFmtId="1" fontId="4" fillId="2" borderId="20" xfId="0" applyNumberFormat="1" applyFont="1" applyFill="1" applyBorder="1" applyAlignment="1" applyProtection="1">
      <alignment horizontal="center"/>
      <protection locked="0"/>
    </xf>
    <xf numFmtId="0" fontId="0" fillId="0" borderId="21" xfId="0" applyFill="1" applyBorder="1" applyAlignment="1" applyProtection="1">
      <alignment horizontal="center"/>
    </xf>
    <xf numFmtId="0" fontId="0" fillId="0" borderId="20" xfId="0" applyBorder="1" applyAlignment="1" applyProtection="1">
      <alignment horizontal="center"/>
    </xf>
    <xf numFmtId="0" fontId="3" fillId="2" borderId="1" xfId="0" applyFont="1" applyFill="1" applyBorder="1" applyProtection="1">
      <protection locked="0"/>
    </xf>
    <xf numFmtId="1" fontId="0" fillId="2" borderId="20" xfId="0" applyNumberFormat="1" applyFill="1" applyBorder="1" applyProtection="1">
      <protection locked="0"/>
    </xf>
    <xf numFmtId="1" fontId="0" fillId="0" borderId="0" xfId="0" applyNumberFormat="1" applyBorder="1" applyAlignment="1" applyProtection="1"/>
    <xf numFmtId="2" fontId="0" fillId="0" borderId="0" xfId="0" applyNumberFormat="1" applyBorder="1" applyAlignment="1" applyProtection="1"/>
    <xf numFmtId="0" fontId="0" fillId="0" borderId="0" xfId="0" applyBorder="1" applyAlignment="1" applyProtection="1">
      <alignment horizontal="center"/>
    </xf>
    <xf numFmtId="0" fontId="1" fillId="0" borderId="0" xfId="0" applyFont="1" applyBorder="1" applyAlignment="1" applyProtection="1"/>
    <xf numFmtId="2" fontId="1" fillId="0" borderId="0" xfId="0" applyNumberFormat="1" applyFont="1" applyBorder="1" applyAlignment="1" applyProtection="1"/>
    <xf numFmtId="0" fontId="0" fillId="0" borderId="0" xfId="0" applyFont="1" applyAlignment="1" applyProtection="1"/>
    <xf numFmtId="0" fontId="3" fillId="0" borderId="0" xfId="0" applyFont="1" applyBorder="1" applyAlignment="1" applyProtection="1"/>
    <xf numFmtId="1" fontId="1" fillId="0" borderId="0" xfId="0" applyNumberFormat="1" applyFont="1" applyBorder="1" applyAlignment="1" applyProtection="1"/>
    <xf numFmtId="0" fontId="3" fillId="4" borderId="0" xfId="0" applyFont="1" applyFill="1" applyBorder="1" applyAlignment="1" applyProtection="1"/>
    <xf numFmtId="1" fontId="0" fillId="4" borderId="0" xfId="0" applyNumberFormat="1" applyFill="1" applyBorder="1" applyAlignment="1" applyProtection="1"/>
    <xf numFmtId="0" fontId="0" fillId="4" borderId="0" xfId="0" applyFill="1" applyBorder="1" applyAlignment="1" applyProtection="1"/>
    <xf numFmtId="0" fontId="0" fillId="0" borderId="0" xfId="0" applyFont="1" applyBorder="1"/>
    <xf numFmtId="0" fontId="0" fillId="2" borderId="1" xfId="0" applyNumberFormat="1" applyFont="1" applyFill="1" applyBorder="1" applyAlignment="1" applyProtection="1">
      <alignment horizontal="left" vertical="top" wrapText="1"/>
      <protection locked="0"/>
    </xf>
    <xf numFmtId="1" fontId="4" fillId="2" borderId="1" xfId="0" applyNumberFormat="1" applyFont="1" applyFill="1" applyBorder="1" applyAlignment="1" applyProtection="1">
      <protection locked="0"/>
    </xf>
    <xf numFmtId="0" fontId="0" fillId="2" borderId="1" xfId="0" applyFont="1" applyFill="1" applyBorder="1" applyAlignment="1" applyProtection="1">
      <alignment wrapText="1"/>
      <protection locked="0"/>
    </xf>
    <xf numFmtId="0" fontId="0" fillId="0" borderId="0" xfId="0" applyFont="1" applyBorder="1" applyAlignment="1">
      <alignment horizontal="left"/>
    </xf>
    <xf numFmtId="0" fontId="0" fillId="0" borderId="0" xfId="0" applyFont="1"/>
    <xf numFmtId="0" fontId="10" fillId="0" borderId="0" xfId="0" applyFont="1" applyBorder="1"/>
    <xf numFmtId="0" fontId="0" fillId="5" borderId="1" xfId="0" applyFill="1" applyBorder="1" applyAlignment="1" applyProtection="1">
      <alignment horizontal="center"/>
      <protection locked="0"/>
    </xf>
    <xf numFmtId="0" fontId="0" fillId="4" borderId="0" xfId="0" applyFill="1" applyAlignment="1" applyProtection="1"/>
    <xf numFmtId="0" fontId="0" fillId="0" borderId="0" xfId="0" applyNumberFormat="1" applyFill="1" applyBorder="1" applyAlignment="1" applyProtection="1">
      <alignment wrapText="1"/>
    </xf>
    <xf numFmtId="0" fontId="18" fillId="0" borderId="0" xfId="0" applyFont="1" applyAlignment="1" applyProtection="1">
      <alignment horizontal="left"/>
    </xf>
    <xf numFmtId="0" fontId="0" fillId="2" borderId="1" xfId="0" applyNumberFormat="1" applyFill="1" applyBorder="1" applyAlignment="1" applyProtection="1">
      <alignment horizontal="center" vertical="center" wrapText="1"/>
      <protection locked="0"/>
    </xf>
    <xf numFmtId="0" fontId="0" fillId="5" borderId="1" xfId="0" applyFill="1" applyBorder="1" applyAlignment="1" applyProtection="1">
      <alignment horizontal="center"/>
    </xf>
    <xf numFmtId="14" fontId="0" fillId="0" borderId="0" xfId="0" applyNumberFormat="1" applyFill="1" applyProtection="1"/>
    <xf numFmtId="1" fontId="1" fillId="0" borderId="0" xfId="0" applyNumberFormat="1" applyFont="1" applyFill="1" applyBorder="1" applyAlignment="1" applyProtection="1"/>
    <xf numFmtId="0" fontId="0" fillId="0" borderId="0" xfId="0" applyFont="1" applyAlignment="1">
      <alignment horizontal="right"/>
    </xf>
    <xf numFmtId="0" fontId="0" fillId="4" borderId="0" xfId="0" applyFill="1" applyBorder="1" applyAlignment="1" applyProtection="1">
      <alignment horizontal="center"/>
    </xf>
    <xf numFmtId="0" fontId="0" fillId="4" borderId="0" xfId="0" applyFill="1" applyAlignment="1" applyProtection="1">
      <alignment horizontal="center"/>
    </xf>
    <xf numFmtId="14" fontId="0" fillId="0" borderId="12" xfId="0" applyNumberFormat="1" applyFill="1" applyBorder="1" applyAlignment="1" applyProtection="1">
      <alignment wrapText="1"/>
    </xf>
    <xf numFmtId="0" fontId="0" fillId="2" borderId="13" xfId="0" applyNumberFormat="1" applyFill="1" applyBorder="1" applyAlignment="1" applyProtection="1">
      <alignment wrapText="1"/>
      <protection locked="0"/>
    </xf>
    <xf numFmtId="0" fontId="0" fillId="2" borderId="14" xfId="0" applyNumberFormat="1" applyFill="1" applyBorder="1" applyAlignment="1" applyProtection="1">
      <alignment wrapText="1"/>
      <protection locked="0"/>
    </xf>
    <xf numFmtId="14" fontId="0" fillId="0" borderId="8" xfId="0" applyNumberFormat="1" applyFill="1" applyBorder="1" applyAlignment="1" applyProtection="1">
      <alignment wrapText="1"/>
    </xf>
    <xf numFmtId="0" fontId="0" fillId="2" borderId="1" xfId="0" applyNumberFormat="1" applyFill="1" applyBorder="1" applyAlignment="1" applyProtection="1">
      <alignment wrapText="1"/>
      <protection locked="0"/>
    </xf>
    <xf numFmtId="0" fontId="0" fillId="2" borderId="18" xfId="0" applyNumberFormat="1" applyFill="1" applyBorder="1" applyAlignment="1" applyProtection="1">
      <alignment wrapText="1"/>
      <protection locked="0"/>
    </xf>
    <xf numFmtId="14" fontId="0" fillId="0" borderId="9" xfId="0" applyNumberFormat="1" applyFill="1" applyBorder="1" applyAlignment="1" applyProtection="1">
      <alignment wrapText="1"/>
    </xf>
    <xf numFmtId="0" fontId="0" fillId="2" borderId="10" xfId="0" applyNumberFormat="1" applyFill="1" applyBorder="1" applyAlignment="1" applyProtection="1">
      <alignment wrapText="1"/>
      <protection locked="0"/>
    </xf>
    <xf numFmtId="0" fontId="0" fillId="2" borderId="19" xfId="0" applyNumberFormat="1" applyFill="1" applyBorder="1" applyAlignment="1" applyProtection="1">
      <alignment wrapText="1"/>
      <protection locked="0"/>
    </xf>
    <xf numFmtId="0" fontId="18" fillId="0" borderId="0" xfId="0" applyFont="1" applyFill="1" applyBorder="1" applyAlignment="1" applyProtection="1">
      <alignment horizontal="center" textRotation="90"/>
    </xf>
    <xf numFmtId="14" fontId="0" fillId="0" borderId="0" xfId="0" applyNumberFormat="1" applyFill="1" applyBorder="1" applyAlignment="1" applyProtection="1">
      <alignment wrapText="1"/>
    </xf>
    <xf numFmtId="1" fontId="0" fillId="4" borderId="0" xfId="0" applyNumberFormat="1" applyFont="1" applyFill="1" applyBorder="1" applyAlignment="1" applyProtection="1">
      <alignment horizontal="right"/>
    </xf>
    <xf numFmtId="1" fontId="0" fillId="4" borderId="0" xfId="0" applyNumberFormat="1" applyFill="1" applyAlignment="1" applyProtection="1"/>
    <xf numFmtId="0" fontId="0" fillId="0" borderId="0" xfId="0" applyFont="1" applyAlignment="1" applyProtection="1">
      <alignment horizontal="right"/>
    </xf>
    <xf numFmtId="2" fontId="0" fillId="0" borderId="0" xfId="0" applyNumberFormat="1" applyAlignment="1" applyProtection="1"/>
    <xf numFmtId="0" fontId="3" fillId="7" borderId="0" xfId="0" applyFont="1" applyFill="1"/>
    <xf numFmtId="9" fontId="0" fillId="0" borderId="0" xfId="0" applyNumberFormat="1" applyFill="1" applyAlignment="1" applyProtection="1"/>
    <xf numFmtId="0" fontId="0" fillId="3" borderId="0" xfId="0" applyFont="1" applyFill="1" applyBorder="1" applyAlignment="1" applyProtection="1"/>
    <xf numFmtId="0" fontId="2" fillId="0" borderId="22" xfId="0" applyFont="1" applyFill="1" applyBorder="1" applyAlignment="1" applyProtection="1"/>
    <xf numFmtId="0" fontId="0" fillId="0" borderId="0" xfId="0" applyFont="1" applyFill="1" applyBorder="1" applyAlignment="1" applyProtection="1"/>
    <xf numFmtId="9" fontId="0" fillId="0" borderId="0" xfId="0" applyNumberFormat="1" applyFill="1" applyBorder="1" applyAlignment="1" applyProtection="1"/>
    <xf numFmtId="0" fontId="0" fillId="0" borderId="2" xfId="0" applyFill="1" applyBorder="1"/>
    <xf numFmtId="0" fontId="0" fillId="0" borderId="2" xfId="0" applyBorder="1" applyAlignment="1"/>
    <xf numFmtId="0" fontId="25" fillId="0" borderId="2" xfId="0" applyFont="1" applyBorder="1" applyAlignment="1"/>
    <xf numFmtId="0" fontId="0" fillId="0" borderId="2" xfId="0" applyFill="1" applyBorder="1" applyAlignment="1" applyProtection="1"/>
    <xf numFmtId="9" fontId="0" fillId="0" borderId="2" xfId="0" applyNumberFormat="1" applyFill="1" applyBorder="1" applyAlignment="1" applyProtection="1"/>
    <xf numFmtId="0" fontId="2" fillId="0" borderId="23" xfId="0" applyFont="1" applyBorder="1" applyAlignment="1" applyProtection="1">
      <alignment horizontal="left"/>
    </xf>
    <xf numFmtId="1" fontId="3" fillId="0" borderId="0" xfId="0" applyNumberFormat="1" applyFont="1" applyFill="1" applyBorder="1" applyAlignment="1" applyProtection="1"/>
    <xf numFmtId="0" fontId="26" fillId="0" borderId="0" xfId="0" applyFont="1" applyAlignment="1" applyProtection="1"/>
    <xf numFmtId="165" fontId="0" fillId="0" borderId="0" xfId="0" applyNumberFormat="1"/>
    <xf numFmtId="0" fontId="0" fillId="0" borderId="0" xfId="0" applyFill="1" applyAlignment="1" applyProtection="1">
      <alignment horizontal="right"/>
    </xf>
    <xf numFmtId="164" fontId="0" fillId="0" borderId="1" xfId="0" applyNumberFormat="1" applyFill="1" applyBorder="1" applyProtection="1"/>
    <xf numFmtId="164" fontId="0" fillId="0" borderId="1" xfId="0" applyNumberFormat="1" applyFill="1" applyBorder="1" applyAlignment="1" applyProtection="1"/>
    <xf numFmtId="0" fontId="0" fillId="2" borderId="1" xfId="0" applyFont="1" applyFill="1" applyBorder="1" applyProtection="1">
      <protection locked="0"/>
    </xf>
    <xf numFmtId="0" fontId="3" fillId="0" borderId="0" xfId="0" applyFont="1" applyBorder="1"/>
    <xf numFmtId="0" fontId="3" fillId="0" borderId="0" xfId="0" applyFont="1"/>
    <xf numFmtId="0" fontId="3" fillId="4" borderId="0" xfId="0" applyFont="1" applyFill="1" applyBorder="1" applyAlignment="1" applyProtection="1">
      <alignment horizontal="right"/>
    </xf>
    <xf numFmtId="0" fontId="3" fillId="0" borderId="0" xfId="0" applyFont="1" applyBorder="1" applyAlignment="1" applyProtection="1">
      <alignment horizontal="right"/>
    </xf>
    <xf numFmtId="0" fontId="3" fillId="0" borderId="0" xfId="0" applyFont="1" applyAlignment="1" applyProtection="1">
      <alignment horizontal="right"/>
    </xf>
    <xf numFmtId="0" fontId="0" fillId="0" borderId="3" xfId="0" applyBorder="1" applyAlignment="1">
      <alignment horizontal="left" vertical="top" wrapText="1"/>
    </xf>
    <xf numFmtId="0" fontId="0" fillId="0" borderId="24" xfId="0" applyBorder="1" applyAlignment="1">
      <alignment horizontal="right" vertical="top" wrapText="1"/>
    </xf>
    <xf numFmtId="0" fontId="3" fillId="0" borderId="25" xfId="0" applyFont="1" applyBorder="1" applyAlignment="1">
      <alignment horizontal="left" vertical="top" wrapText="1"/>
    </xf>
    <xf numFmtId="0" fontId="27" fillId="0" borderId="0" xfId="0" applyFont="1" applyBorder="1"/>
    <xf numFmtId="0" fontId="26" fillId="0" borderId="0" xfId="0" applyFont="1"/>
    <xf numFmtId="0" fontId="28" fillId="0" borderId="0" xfId="0" applyFont="1" applyAlignment="1">
      <alignment horizontal="right"/>
    </xf>
    <xf numFmtId="0" fontId="27" fillId="0" borderId="0" xfId="0" applyFont="1" applyBorder="1" applyAlignment="1"/>
    <xf numFmtId="0" fontId="0" fillId="2" borderId="26" xfId="0" applyNumberFormat="1" applyFill="1" applyBorder="1" applyAlignment="1" applyProtection="1">
      <alignment wrapText="1"/>
      <protection locked="0"/>
    </xf>
    <xf numFmtId="0" fontId="0" fillId="2" borderId="7" xfId="0" applyNumberFormat="1" applyFill="1" applyBorder="1" applyAlignment="1" applyProtection="1">
      <alignment wrapText="1"/>
      <protection locked="0"/>
    </xf>
    <xf numFmtId="0" fontId="0" fillId="2" borderId="27" xfId="0" applyNumberFormat="1" applyFill="1" applyBorder="1" applyAlignment="1" applyProtection="1">
      <alignment wrapText="1"/>
      <protection locked="0"/>
    </xf>
    <xf numFmtId="0" fontId="0" fillId="0" borderId="0" xfId="0" applyFont="1" applyAlignment="1" applyProtection="1">
      <alignment horizontal="left" vertical="top" wrapText="1"/>
    </xf>
    <xf numFmtId="0" fontId="30" fillId="0" borderId="50" xfId="0" applyFont="1" applyBorder="1" applyAlignment="1">
      <alignment horizontal="left" vertical="center" wrapText="1"/>
    </xf>
    <xf numFmtId="0" fontId="30" fillId="0" borderId="51" xfId="0" applyFont="1" applyBorder="1" applyAlignment="1">
      <alignment horizontal="left" vertical="center" wrapText="1"/>
    </xf>
    <xf numFmtId="0" fontId="30" fillId="0" borderId="52" xfId="0" applyFont="1" applyBorder="1" applyAlignment="1">
      <alignment horizontal="left" vertical="center" wrapText="1"/>
    </xf>
    <xf numFmtId="0" fontId="0" fillId="0" borderId="53" xfId="0" applyBorder="1" applyAlignment="1">
      <alignment horizontal="left" vertical="center" wrapText="1"/>
    </xf>
    <xf numFmtId="0" fontId="30" fillId="0" borderId="53" xfId="0" applyFont="1" applyBorder="1" applyAlignment="1">
      <alignment horizontal="left" vertical="center" wrapText="1"/>
    </xf>
    <xf numFmtId="0" fontId="30" fillId="0" borderId="0" xfId="0" applyFont="1" applyAlignment="1">
      <alignment horizontal="left" vertical="center"/>
    </xf>
    <xf numFmtId="0" fontId="30"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30" fillId="0" borderId="54" xfId="0" applyFont="1" applyBorder="1" applyAlignment="1">
      <alignment horizontal="center" vertical="center" wrapText="1"/>
    </xf>
    <xf numFmtId="0" fontId="11" fillId="0" borderId="0" xfId="0" applyFont="1"/>
    <xf numFmtId="0" fontId="31" fillId="0" borderId="0" xfId="0" applyFont="1" applyAlignment="1">
      <alignment horizontal="left" vertical="center"/>
    </xf>
    <xf numFmtId="0" fontId="30" fillId="0" borderId="0" xfId="0" applyFont="1" applyAlignment="1">
      <alignment horizontal="left" vertical="center" indent="2"/>
    </xf>
    <xf numFmtId="0" fontId="32" fillId="0" borderId="0" xfId="0" applyFont="1" applyAlignment="1">
      <alignment horizontal="left" vertical="center"/>
    </xf>
    <xf numFmtId="0" fontId="12" fillId="0" borderId="0" xfId="0" applyFont="1"/>
    <xf numFmtId="0" fontId="30" fillId="0" borderId="0" xfId="0" applyFont="1" applyAlignment="1">
      <alignment horizontal="left" vertical="center" indent="3"/>
    </xf>
    <xf numFmtId="0" fontId="0" fillId="8" borderId="0" xfId="0" applyFill="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right" vertical="top" wrapText="1"/>
    </xf>
    <xf numFmtId="0" fontId="0" fillId="0" borderId="0" xfId="0" applyFill="1" applyBorder="1" applyAlignment="1"/>
    <xf numFmtId="0" fontId="0" fillId="0" borderId="0" xfId="0" applyFont="1" applyAlignment="1" applyProtection="1">
      <alignment vertical="top" wrapText="1"/>
    </xf>
    <xf numFmtId="0" fontId="0" fillId="0" borderId="3" xfId="0" applyNumberFormat="1" applyFont="1" applyBorder="1" applyAlignment="1">
      <alignment horizontal="right" vertical="top" wrapText="1"/>
    </xf>
    <xf numFmtId="0" fontId="0" fillId="0" borderId="3" xfId="0" applyNumberFormat="1" applyFont="1" applyBorder="1" applyAlignment="1">
      <alignment horizontal="right" vertical="top"/>
    </xf>
    <xf numFmtId="0" fontId="30" fillId="0" borderId="52" xfId="0" applyFont="1" applyBorder="1" applyAlignment="1">
      <alignment horizontal="left" vertical="center" wrapText="1" indent="1"/>
    </xf>
    <xf numFmtId="0" fontId="30" fillId="0" borderId="52" xfId="0" applyFont="1" applyBorder="1" applyAlignment="1">
      <alignment horizontal="left" vertical="center" wrapText="1" indent="2"/>
    </xf>
    <xf numFmtId="0" fontId="3" fillId="0" borderId="0" xfId="0" applyFont="1" applyAlignment="1" applyProtection="1">
      <alignment vertical="top" wrapText="1"/>
    </xf>
    <xf numFmtId="0" fontId="3" fillId="0" borderId="5" xfId="0" applyFont="1" applyBorder="1" applyAlignment="1" applyProtection="1">
      <alignment vertical="top" wrapText="1"/>
    </xf>
    <xf numFmtId="0" fontId="11" fillId="0" borderId="0" xfId="0" applyFont="1" applyAlignment="1"/>
    <xf numFmtId="0" fontId="30" fillId="0" borderId="54" xfId="0" applyFont="1" applyBorder="1" applyAlignment="1">
      <alignment horizontal="left" vertical="center" wrapText="1"/>
    </xf>
    <xf numFmtId="0" fontId="33" fillId="0" borderId="0" xfId="0" applyFont="1" applyBorder="1" applyAlignment="1">
      <alignment horizontal="left" vertical="center" wrapText="1" indent="1"/>
    </xf>
    <xf numFmtId="0" fontId="0" fillId="0" borderId="0" xfId="0" applyAlignment="1">
      <alignment horizontal="left"/>
    </xf>
    <xf numFmtId="0" fontId="0" fillId="0" borderId="25" xfId="0" applyBorder="1" applyAlignment="1">
      <alignment vertical="top" wrapText="1"/>
    </xf>
    <xf numFmtId="0" fontId="0" fillId="0" borderId="25" xfId="0" applyBorder="1" applyAlignment="1">
      <alignment horizontal="right" vertical="top" wrapText="1"/>
    </xf>
    <xf numFmtId="0" fontId="20" fillId="0" borderId="25" xfId="0" applyFont="1" applyFill="1" applyBorder="1" applyAlignment="1">
      <alignment horizontal="left" vertical="top" indent="2"/>
    </xf>
    <xf numFmtId="0" fontId="30" fillId="0" borderId="0" xfId="0" applyFont="1" applyBorder="1" applyAlignment="1">
      <alignment horizontal="left" vertical="center" wrapText="1"/>
    </xf>
    <xf numFmtId="0" fontId="33" fillId="0" borderId="56" xfId="0" applyFont="1" applyBorder="1" applyAlignment="1">
      <alignment horizontal="left" vertical="center" wrapText="1" indent="1"/>
    </xf>
    <xf numFmtId="0" fontId="12" fillId="0" borderId="25" xfId="0" applyFont="1" applyBorder="1" applyAlignment="1">
      <alignment horizontal="left" vertical="top" wrapText="1"/>
    </xf>
    <xf numFmtId="0" fontId="0" fillId="0" borderId="0" xfId="0" applyAlignment="1">
      <alignment horizontal="right"/>
    </xf>
    <xf numFmtId="0" fontId="0" fillId="0" borderId="0" xfId="0" applyFont="1" applyBorder="1" applyAlignment="1">
      <alignment vertical="top"/>
    </xf>
    <xf numFmtId="0" fontId="20" fillId="0" borderId="57" xfId="0" applyFont="1" applyFill="1" applyBorder="1" applyAlignment="1">
      <alignment horizontal="left" vertical="top" indent="2"/>
    </xf>
    <xf numFmtId="0" fontId="0" fillId="0" borderId="0" xfId="0" applyAlignment="1">
      <alignment horizontal="right" vertical="top"/>
    </xf>
    <xf numFmtId="0" fontId="0" fillId="0" borderId="58" xfId="0" applyBorder="1"/>
    <xf numFmtId="0" fontId="34" fillId="0" borderId="59" xfId="0" applyFont="1" applyBorder="1" applyAlignment="1">
      <alignment horizontal="left" vertical="top" wrapText="1"/>
    </xf>
    <xf numFmtId="0" fontId="34" fillId="0" borderId="58" xfId="0" applyFont="1" applyBorder="1" applyAlignment="1">
      <alignment horizontal="left" vertical="top" wrapText="1"/>
    </xf>
    <xf numFmtId="0" fontId="33" fillId="0" borderId="53" xfId="0" applyFont="1" applyBorder="1" applyAlignment="1">
      <alignment horizontal="left" vertical="center" wrapText="1" indent="2"/>
    </xf>
    <xf numFmtId="0" fontId="33" fillId="0" borderId="53" xfId="0" applyFont="1" applyBorder="1" applyAlignment="1">
      <alignment horizontal="left" vertical="center" wrapText="1" indent="3"/>
    </xf>
    <xf numFmtId="0" fontId="33" fillId="0" borderId="53" xfId="0" applyFont="1" applyBorder="1" applyAlignment="1">
      <alignment horizontal="left" vertical="center" wrapText="1" indent="4"/>
    </xf>
    <xf numFmtId="0" fontId="33" fillId="0" borderId="53" xfId="0" applyFont="1" applyBorder="1" applyAlignment="1">
      <alignment horizontal="left" vertical="center" wrapText="1" indent="6"/>
    </xf>
    <xf numFmtId="0" fontId="33" fillId="0" borderId="60" xfId="0" applyFont="1" applyBorder="1" applyAlignment="1">
      <alignment horizontal="left" vertical="center" wrapText="1" indent="1"/>
    </xf>
    <xf numFmtId="0" fontId="33" fillId="0" borderId="56" xfId="0" applyFont="1" applyBorder="1" applyAlignment="1">
      <alignment horizontal="left" vertical="center" wrapText="1"/>
    </xf>
    <xf numFmtId="0" fontId="33" fillId="0" borderId="0" xfId="0" applyFont="1" applyBorder="1"/>
    <xf numFmtId="0" fontId="33" fillId="0" borderId="0" xfId="0" applyFont="1" applyBorder="1" applyAlignment="1">
      <alignment horizontal="left" vertical="center" wrapText="1"/>
    </xf>
    <xf numFmtId="0" fontId="0" fillId="0" borderId="0" xfId="0" applyFont="1" applyAlignment="1" applyProtection="1">
      <alignment horizontal="left"/>
    </xf>
    <xf numFmtId="0" fontId="27" fillId="0" borderId="3" xfId="0" applyNumberFormat="1" applyFont="1" applyBorder="1" applyAlignment="1">
      <alignment horizontal="right" vertical="top" wrapText="1"/>
    </xf>
    <xf numFmtId="0" fontId="3" fillId="4" borderId="0" xfId="0" applyFont="1" applyFill="1" applyBorder="1" applyAlignment="1" applyProtection="1">
      <alignment horizontal="center"/>
    </xf>
    <xf numFmtId="0" fontId="12" fillId="0" borderId="5" xfId="0" applyFont="1" applyBorder="1" applyAlignment="1">
      <alignment horizontal="left" vertical="top" wrapText="1"/>
    </xf>
    <xf numFmtId="0" fontId="3" fillId="7" borderId="0" xfId="0" applyFont="1" applyFill="1" applyAlignment="1">
      <alignment horizontal="center"/>
    </xf>
    <xf numFmtId="0" fontId="35" fillId="0" borderId="0" xfId="0" applyFont="1"/>
    <xf numFmtId="0" fontId="22" fillId="0" borderId="25" xfId="0" applyFont="1" applyBorder="1" applyAlignment="1">
      <alignment horizontal="right" vertical="top" wrapText="1"/>
    </xf>
    <xf numFmtId="0" fontId="36" fillId="0" borderId="1" xfId="0" applyFont="1" applyBorder="1" applyAlignment="1">
      <alignment horizontal="center"/>
    </xf>
    <xf numFmtId="0" fontId="0" fillId="0" borderId="30" xfId="0" applyBorder="1"/>
    <xf numFmtId="0" fontId="4" fillId="0" borderId="29" xfId="0" applyFont="1" applyBorder="1" applyAlignment="1">
      <alignment horizontal="center"/>
    </xf>
    <xf numFmtId="0" fontId="4" fillId="0" borderId="29" xfId="0" applyFont="1" applyBorder="1" applyAlignment="1">
      <alignment horizontal="right" vertical="center"/>
    </xf>
    <xf numFmtId="0" fontId="4" fillId="0" borderId="0" xfId="0" applyFont="1"/>
    <xf numFmtId="0" fontId="4" fillId="0" borderId="31" xfId="0" applyFont="1" applyBorder="1" applyAlignment="1">
      <alignment horizontal="center" vertical="center"/>
    </xf>
    <xf numFmtId="0" fontId="0" fillId="0" borderId="44" xfId="0" applyBorder="1"/>
    <xf numFmtId="0" fontId="0" fillId="0" borderId="47" xfId="0" applyBorder="1"/>
    <xf numFmtId="0" fontId="33" fillId="0" borderId="53" xfId="0" applyFont="1" applyBorder="1" applyAlignment="1">
      <alignment horizontal="left" vertical="center" wrapText="1" indent="5"/>
    </xf>
    <xf numFmtId="0" fontId="0" fillId="9" borderId="0" xfId="0" applyFill="1" applyBorder="1" applyAlignment="1">
      <alignment vertical="top" wrapText="1"/>
    </xf>
    <xf numFmtId="0" fontId="22" fillId="9" borderId="0" xfId="0" quotePrefix="1" applyFont="1" applyFill="1" applyBorder="1" applyAlignment="1">
      <alignment vertical="top" wrapText="1"/>
    </xf>
    <xf numFmtId="0" fontId="0" fillId="9" borderId="3" xfId="0" applyFill="1" applyBorder="1" applyAlignment="1">
      <alignment vertical="top"/>
    </xf>
    <xf numFmtId="0" fontId="3" fillId="0" borderId="0" xfId="0" quotePrefix="1" applyNumberFormat="1" applyFont="1" applyBorder="1" applyAlignment="1">
      <alignment horizontal="left" vertical="top" wrapText="1" indent="1"/>
    </xf>
    <xf numFmtId="0" fontId="3" fillId="0" borderId="5" xfId="0" applyFont="1" applyBorder="1" applyAlignment="1" applyProtection="1">
      <alignment horizontal="left" vertical="top" wrapText="1"/>
    </xf>
    <xf numFmtId="0" fontId="4" fillId="0" borderId="25" xfId="0" quotePrefix="1" applyFont="1" applyBorder="1" applyAlignment="1">
      <alignment horizontal="left" vertical="top"/>
    </xf>
    <xf numFmtId="0" fontId="4" fillId="0" borderId="0" xfId="0" applyFont="1" applyBorder="1" applyAlignment="1">
      <alignment vertical="top"/>
    </xf>
    <xf numFmtId="0" fontId="20" fillId="0" borderId="57" xfId="0" applyFont="1" applyFill="1" applyBorder="1" applyAlignment="1">
      <alignment horizontal="left" vertical="top" indent="4"/>
    </xf>
    <xf numFmtId="0" fontId="20" fillId="0" borderId="64" xfId="0" applyFont="1" applyFill="1" applyBorder="1" applyAlignment="1">
      <alignment horizontal="left" vertical="top" indent="4"/>
    </xf>
    <xf numFmtId="0" fontId="20" fillId="0" borderId="28" xfId="0" applyFont="1" applyFill="1" applyBorder="1" applyAlignment="1">
      <alignment horizontal="right" vertical="top" wrapText="1"/>
    </xf>
    <xf numFmtId="0" fontId="20" fillId="0" borderId="25" xfId="0" applyFont="1" applyFill="1" applyBorder="1" applyAlignment="1">
      <alignment horizontal="right" vertical="top" wrapText="1"/>
    </xf>
    <xf numFmtId="0" fontId="20" fillId="0" borderId="57" xfId="0" applyFont="1" applyFill="1" applyBorder="1" applyAlignment="1">
      <alignment horizontal="right" vertical="top"/>
    </xf>
    <xf numFmtId="0" fontId="0" fillId="0" borderId="4" xfId="0" applyFont="1" applyBorder="1" applyAlignment="1">
      <alignment horizontal="right" vertical="top" wrapText="1"/>
    </xf>
    <xf numFmtId="0" fontId="0" fillId="0" borderId="43" xfId="0" applyBorder="1" applyAlignment="1">
      <alignment horizontal="right" vertical="center"/>
    </xf>
    <xf numFmtId="0" fontId="0" fillId="0" borderId="41" xfId="0" applyBorder="1" applyAlignment="1">
      <alignment horizontal="right" vertical="center"/>
    </xf>
    <xf numFmtId="0" fontId="0" fillId="0" borderId="42" xfId="0" applyBorder="1" applyAlignment="1">
      <alignment horizontal="right" vertical="center"/>
    </xf>
    <xf numFmtId="0" fontId="0" fillId="0" borderId="29" xfId="0" applyBorder="1" applyAlignment="1">
      <alignment horizontal="right" vertical="center"/>
    </xf>
    <xf numFmtId="0" fontId="0" fillId="0" borderId="40" xfId="0" applyBorder="1" applyAlignment="1">
      <alignment horizontal="right" vertical="center"/>
    </xf>
    <xf numFmtId="0" fontId="0" fillId="0" borderId="46" xfId="0" applyBorder="1" applyAlignment="1">
      <alignment horizontal="center" vertical="top"/>
    </xf>
    <xf numFmtId="0" fontId="0" fillId="0" borderId="45" xfId="0" applyBorder="1" applyAlignment="1">
      <alignment horizontal="center" vertical="top"/>
    </xf>
    <xf numFmtId="0" fontId="0" fillId="0" borderId="47" xfId="0" applyBorder="1" applyAlignment="1">
      <alignment horizontal="center" vertical="top"/>
    </xf>
    <xf numFmtId="0" fontId="0" fillId="0" borderId="29" xfId="0" applyBorder="1" applyAlignment="1">
      <alignment horizontal="center" vertical="top"/>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38" xfId="0" applyBorder="1" applyAlignment="1">
      <alignment horizontal="center" vertical="center"/>
    </xf>
    <xf numFmtId="0" fontId="4" fillId="9" borderId="3" xfId="0" quotePrefix="1" applyFont="1" applyFill="1" applyBorder="1" applyAlignment="1">
      <alignment horizontal="right" vertical="top"/>
    </xf>
    <xf numFmtId="0" fontId="4" fillId="6" borderId="0" xfId="0" applyFont="1" applyFill="1"/>
    <xf numFmtId="0" fontId="3" fillId="6" borderId="0" xfId="0" applyFont="1" applyFill="1"/>
    <xf numFmtId="0" fontId="3" fillId="0" borderId="0" xfId="0" applyFont="1" applyAlignment="1">
      <alignment horizontal="left"/>
    </xf>
    <xf numFmtId="0" fontId="4" fillId="0" borderId="0" xfId="0" applyFont="1" applyAlignment="1">
      <alignment vertical="top"/>
    </xf>
    <xf numFmtId="0" fontId="4" fillId="0" borderId="67" xfId="0" applyFont="1" applyBorder="1" applyAlignment="1">
      <alignment vertical="top" wrapText="1"/>
    </xf>
    <xf numFmtId="0" fontId="4" fillId="0" borderId="0" xfId="0" applyFont="1" applyAlignment="1">
      <alignment vertical="top" wrapText="1"/>
    </xf>
    <xf numFmtId="0" fontId="6" fillId="0" borderId="0" xfId="0" applyFont="1" applyAlignment="1" applyProtection="1"/>
    <xf numFmtId="0" fontId="3" fillId="0" borderId="0" xfId="0" applyFont="1" applyAlignment="1">
      <alignment horizontal="left" vertical="top" wrapText="1"/>
    </xf>
    <xf numFmtId="0" fontId="4" fillId="0" borderId="2" xfId="0" applyFont="1" applyBorder="1" applyAlignment="1">
      <alignment vertical="top" wrapText="1"/>
    </xf>
    <xf numFmtId="0" fontId="3" fillId="0" borderId="0" xfId="0" applyFont="1" applyAlignment="1">
      <alignment vertical="top" wrapText="1"/>
    </xf>
    <xf numFmtId="0" fontId="3" fillId="0" borderId="0" xfId="0" applyFont="1" applyAlignment="1">
      <alignment horizontal="left" vertical="center" wrapText="1"/>
    </xf>
    <xf numFmtId="0" fontId="4" fillId="0" borderId="0" xfId="0" applyFont="1" applyAlignment="1">
      <alignment vertical="center" wrapText="1"/>
    </xf>
    <xf numFmtId="0" fontId="4" fillId="0" borderId="66" xfId="0" applyFont="1" applyBorder="1" applyAlignment="1">
      <alignment vertical="center" wrapText="1"/>
    </xf>
    <xf numFmtId="0" fontId="4" fillId="0" borderId="2" xfId="0" applyFont="1" applyBorder="1" applyAlignment="1">
      <alignment vertical="center" wrapText="1"/>
    </xf>
    <xf numFmtId="0" fontId="4" fillId="0" borderId="67" xfId="0" applyFont="1" applyBorder="1" applyAlignment="1">
      <alignment vertical="center" wrapText="1"/>
    </xf>
    <xf numFmtId="0" fontId="39" fillId="0" borderId="0" xfId="0" applyFont="1" applyAlignment="1">
      <alignment vertical="center" wrapText="1"/>
    </xf>
    <xf numFmtId="0" fontId="3" fillId="0" borderId="0" xfId="0" applyFont="1" applyBorder="1" applyAlignment="1" applyProtection="1">
      <alignment horizontal="center" wrapText="1"/>
    </xf>
    <xf numFmtId="0" fontId="3" fillId="0" borderId="0" xfId="0" applyFont="1" applyFill="1" applyBorder="1" applyAlignment="1" applyProtection="1">
      <alignment horizontal="center" wrapText="1"/>
    </xf>
    <xf numFmtId="22" fontId="0" fillId="0" borderId="0" xfId="0" applyNumberFormat="1" applyFill="1" applyAlignment="1" applyProtection="1"/>
    <xf numFmtId="14" fontId="0" fillId="0" borderId="0" xfId="0" applyNumberFormat="1" applyAlignment="1" applyProtection="1"/>
    <xf numFmtId="14" fontId="0" fillId="0" borderId="1" xfId="0" applyNumberFormat="1" applyBorder="1" applyAlignment="1" applyProtection="1"/>
    <xf numFmtId="0" fontId="0" fillId="0" borderId="0" xfId="0" applyFont="1" applyAlignment="1" applyProtection="1">
      <alignment horizontal="left" vertical="top"/>
    </xf>
    <xf numFmtId="18" fontId="0" fillId="0" borderId="0" xfId="0" applyNumberFormat="1" applyAlignment="1" applyProtection="1"/>
    <xf numFmtId="0" fontId="0" fillId="0" borderId="0" xfId="0" applyBorder="1" applyAlignment="1">
      <alignment horizontal="left" vertical="top" wrapText="1"/>
    </xf>
    <xf numFmtId="0" fontId="4" fillId="0" borderId="0" xfId="0" applyFont="1" applyBorder="1" applyAlignment="1">
      <alignment horizontal="left" vertical="top" wrapText="1"/>
    </xf>
    <xf numFmtId="0" fontId="12" fillId="0" borderId="0" xfId="0" applyFont="1" applyBorder="1" applyAlignment="1">
      <alignment horizontal="left" vertical="top" wrapText="1"/>
    </xf>
    <xf numFmtId="0" fontId="0" fillId="0" borderId="0" xfId="0"/>
    <xf numFmtId="0" fontId="0" fillId="0" borderId="0" xfId="0"/>
    <xf numFmtId="0" fontId="4" fillId="9" borderId="0" xfId="0" quotePrefix="1" applyFont="1" applyFill="1" applyBorder="1" applyAlignment="1">
      <alignment vertical="top" wrapText="1"/>
    </xf>
    <xf numFmtId="0" fontId="4" fillId="0" borderId="25" xfId="0" applyFont="1" applyBorder="1" applyAlignment="1">
      <alignment horizontal="left" vertical="top" indent="4"/>
    </xf>
    <xf numFmtId="0" fontId="12" fillId="0" borderId="0" xfId="0" applyFont="1" applyBorder="1" applyAlignment="1">
      <alignment horizontal="center" vertical="top" wrapText="1"/>
    </xf>
    <xf numFmtId="0" fontId="4" fillId="0" borderId="0" xfId="0" applyFont="1" applyBorder="1" applyAlignment="1">
      <alignment horizontal="center" vertical="top" wrapText="1"/>
    </xf>
    <xf numFmtId="0" fontId="10" fillId="0" borderId="25" xfId="0" applyFont="1" applyBorder="1" applyAlignment="1">
      <alignment horizontal="left" vertical="top" wrapText="1"/>
    </xf>
    <xf numFmtId="0" fontId="10" fillId="0" borderId="25" xfId="0" applyFont="1" applyBorder="1" applyAlignment="1">
      <alignment horizontal="right" vertical="top" wrapText="1"/>
    </xf>
    <xf numFmtId="0" fontId="10" fillId="0" borderId="4" xfId="0" applyFont="1" applyBorder="1" applyAlignment="1">
      <alignment horizontal="right" vertical="top" wrapText="1"/>
    </xf>
    <xf numFmtId="0" fontId="0" fillId="0" borderId="25" xfId="0" applyFont="1" applyBorder="1" applyAlignment="1">
      <alignment horizontal="right" vertical="top" wrapText="1"/>
    </xf>
    <xf numFmtId="0" fontId="20" fillId="0" borderId="4" xfId="0" applyFont="1" applyFill="1" applyBorder="1" applyAlignment="1">
      <alignment horizontal="left" vertical="top" indent="2"/>
    </xf>
    <xf numFmtId="0" fontId="20" fillId="11" borderId="0" xfId="0" applyFont="1" applyFill="1" applyBorder="1" applyAlignment="1">
      <alignment vertical="top"/>
    </xf>
    <xf numFmtId="0" fontId="33" fillId="0" borderId="55" xfId="0" applyFont="1" applyBorder="1" applyAlignment="1">
      <alignment horizontal="left" vertical="center" wrapText="1"/>
    </xf>
    <xf numFmtId="0" fontId="33" fillId="0" borderId="53" xfId="0" applyFont="1" applyBorder="1" applyAlignment="1">
      <alignment horizontal="left" vertical="center" wrapText="1"/>
    </xf>
    <xf numFmtId="0" fontId="4" fillId="6" borderId="0" xfId="0" applyFont="1" applyFill="1" applyBorder="1" applyAlignment="1">
      <alignment horizontal="left"/>
    </xf>
    <xf numFmtId="0" fontId="0" fillId="6" borderId="0" xfId="0" applyFont="1" applyFill="1" applyBorder="1"/>
    <xf numFmtId="0" fontId="0" fillId="0" borderId="0" xfId="0" applyBorder="1" applyAlignment="1">
      <alignment horizontal="left" vertical="top" wrapText="1"/>
    </xf>
    <xf numFmtId="0" fontId="12" fillId="0" borderId="0" xfId="0" applyFont="1" applyBorder="1" applyAlignment="1">
      <alignment horizontal="left" vertical="top" wrapText="1"/>
    </xf>
    <xf numFmtId="0" fontId="0" fillId="0" borderId="0" xfId="0"/>
    <xf numFmtId="0" fontId="0" fillId="0" borderId="0" xfId="0" applyAlignment="1">
      <alignment horizontal="left"/>
    </xf>
    <xf numFmtId="0" fontId="0" fillId="0" borderId="0" xfId="0" applyBorder="1" applyAlignment="1">
      <alignment horizontal="left" vertical="top" wrapText="1"/>
    </xf>
    <xf numFmtId="0" fontId="0" fillId="0" borderId="0" xfId="0"/>
    <xf numFmtId="0" fontId="1" fillId="9" borderId="0" xfId="0" quotePrefix="1" applyFont="1" applyFill="1" applyBorder="1" applyAlignment="1">
      <alignment vertical="top" wrapText="1"/>
    </xf>
    <xf numFmtId="0" fontId="1" fillId="9" borderId="3" xfId="0" quotePrefix="1" applyFont="1" applyFill="1" applyBorder="1" applyAlignment="1">
      <alignment horizontal="right" vertical="top"/>
    </xf>
    <xf numFmtId="0" fontId="1" fillId="0" borderId="25" xfId="0" applyFont="1" applyBorder="1" applyAlignment="1">
      <alignment horizontal="left" vertical="top" indent="4"/>
    </xf>
    <xf numFmtId="0" fontId="1" fillId="0" borderId="0" xfId="0" applyFont="1" applyBorder="1" applyAlignment="1">
      <alignment horizontal="left" vertical="top" wrapText="1"/>
    </xf>
    <xf numFmtId="0" fontId="44" fillId="0" borderId="0" xfId="0" applyFont="1" applyFill="1" applyBorder="1" applyProtection="1"/>
    <xf numFmtId="0" fontId="44" fillId="0" borderId="0" xfId="0" applyFont="1" applyFill="1"/>
    <xf numFmtId="0" fontId="44" fillId="11" borderId="0" xfId="0" applyFont="1" applyFill="1"/>
    <xf numFmtId="0" fontId="44" fillId="0" borderId="0" xfId="0" applyFont="1" applyFill="1" applyBorder="1" applyAlignment="1">
      <alignment vertical="top"/>
    </xf>
    <xf numFmtId="0" fontId="1" fillId="0" borderId="0" xfId="0" applyFont="1" applyBorder="1" applyAlignment="1">
      <alignment horizontal="center" vertical="top"/>
    </xf>
    <xf numFmtId="0" fontId="37" fillId="0" borderId="0" xfId="0" applyFont="1" applyBorder="1" applyAlignment="1"/>
    <xf numFmtId="0" fontId="1" fillId="0" borderId="0" xfId="0" applyFont="1"/>
    <xf numFmtId="0" fontId="37" fillId="0" borderId="0" xfId="0" applyFont="1" applyBorder="1"/>
    <xf numFmtId="0" fontId="37" fillId="0" borderId="0" xfId="0" applyFont="1"/>
    <xf numFmtId="0" fontId="47" fillId="0" borderId="0" xfId="0" applyFont="1"/>
    <xf numFmtId="0" fontId="37" fillId="0" borderId="0" xfId="0" applyFont="1" applyAlignment="1">
      <alignment horizontal="left"/>
    </xf>
    <xf numFmtId="0" fontId="6" fillId="0" borderId="23" xfId="0" applyFont="1" applyBorder="1" applyAlignment="1" applyProtection="1">
      <alignment horizontal="left"/>
    </xf>
    <xf numFmtId="0" fontId="1" fillId="0" borderId="23" xfId="0" applyFont="1" applyBorder="1" applyAlignment="1" applyProtection="1">
      <alignment horizontal="left"/>
    </xf>
    <xf numFmtId="2" fontId="44" fillId="0" borderId="0" xfId="0" applyNumberFormat="1" applyFont="1" applyFill="1" applyBorder="1" applyAlignment="1" applyProtection="1">
      <protection hidden="1"/>
    </xf>
    <xf numFmtId="0" fontId="44" fillId="0" borderId="0" xfId="0" applyFont="1" applyBorder="1" applyProtection="1">
      <protection hidden="1"/>
    </xf>
    <xf numFmtId="164" fontId="44" fillId="4" borderId="0" xfId="0" applyNumberFormat="1" applyFont="1" applyFill="1" applyBorder="1" applyAlignment="1" applyProtection="1">
      <alignment horizontal="center"/>
      <protection hidden="1"/>
    </xf>
    <xf numFmtId="1" fontId="44" fillId="0" borderId="0" xfId="0" applyNumberFormat="1" applyFont="1" applyBorder="1" applyProtection="1">
      <protection hidden="1"/>
    </xf>
    <xf numFmtId="2" fontId="44" fillId="0" borderId="0" xfId="0" applyNumberFormat="1" applyFont="1" applyBorder="1" applyProtection="1">
      <protection hidden="1"/>
    </xf>
    <xf numFmtId="0" fontId="44" fillId="0" borderId="0" xfId="0" applyFont="1" applyBorder="1" applyAlignment="1" applyProtection="1">
      <protection hidden="1"/>
    </xf>
    <xf numFmtId="0" fontId="44" fillId="0" borderId="0" xfId="0" applyFont="1" applyBorder="1" applyAlignment="1" applyProtection="1">
      <alignment horizontal="right"/>
      <protection hidden="1"/>
    </xf>
    <xf numFmtId="0" fontId="1" fillId="0" borderId="0" xfId="0" applyFont="1" applyAlignment="1" applyProtection="1">
      <alignment vertical="top"/>
    </xf>
    <xf numFmtId="0" fontId="1" fillId="2" borderId="1" xfId="0" applyFont="1" applyFill="1" applyBorder="1" applyAlignment="1" applyProtection="1">
      <protection locked="0"/>
    </xf>
    <xf numFmtId="0" fontId="0" fillId="0" borderId="0" xfId="0" applyBorder="1" applyAlignment="1">
      <alignment horizontal="left" vertical="top" wrapText="1"/>
    </xf>
    <xf numFmtId="0" fontId="1" fillId="0" borderId="0" xfId="0" applyFont="1" applyBorder="1" applyAlignment="1">
      <alignment horizontal="left" vertical="top" wrapText="1"/>
    </xf>
    <xf numFmtId="0" fontId="12" fillId="0" borderId="0" xfId="0" applyFont="1" applyBorder="1" applyAlignment="1">
      <alignment horizontal="left" vertical="top" wrapText="1"/>
    </xf>
    <xf numFmtId="0" fontId="2" fillId="0" borderId="0" xfId="0" applyFont="1" applyAlignment="1" applyProtection="1">
      <alignment horizontal="left"/>
    </xf>
    <xf numFmtId="0" fontId="0" fillId="0" borderId="0" xfId="0"/>
    <xf numFmtId="0" fontId="0" fillId="0" borderId="0" xfId="0" applyAlignment="1">
      <alignment horizontal="left"/>
    </xf>
    <xf numFmtId="0" fontId="37" fillId="0" borderId="0" xfId="0" applyFont="1" applyAlignment="1">
      <alignment horizontal="left"/>
    </xf>
    <xf numFmtId="0" fontId="29" fillId="0" borderId="0" xfId="0" applyFont="1" applyBorder="1" applyAlignment="1">
      <alignment horizontal="left"/>
    </xf>
    <xf numFmtId="0" fontId="37" fillId="0" borderId="0" xfId="0" applyFont="1" applyBorder="1" applyAlignment="1">
      <alignment horizontal="left"/>
    </xf>
    <xf numFmtId="0" fontId="11" fillId="0" borderId="0" xfId="0" applyFont="1" applyAlignment="1" applyProtection="1">
      <alignment horizontal="left"/>
    </xf>
    <xf numFmtId="0" fontId="3" fillId="4" borderId="0" xfId="0" applyFont="1" applyFill="1" applyBorder="1" applyAlignment="1" applyProtection="1">
      <alignment horizontal="center"/>
    </xf>
    <xf numFmtId="0" fontId="3" fillId="0" borderId="0" xfId="0" applyFont="1" applyAlignment="1" applyProtection="1">
      <alignment horizontal="center"/>
    </xf>
    <xf numFmtId="0" fontId="0" fillId="0" borderId="0" xfId="0" applyBorder="1" applyAlignment="1">
      <alignment horizontal="left" vertical="top" wrapText="1"/>
    </xf>
    <xf numFmtId="0" fontId="0" fillId="0" borderId="0" xfId="0"/>
    <xf numFmtId="0" fontId="27" fillId="0" borderId="0" xfId="0" applyFont="1" applyAlignment="1">
      <alignment horizontal="left" vertical="top" wrapText="1"/>
    </xf>
    <xf numFmtId="0" fontId="1" fillId="0" borderId="0" xfId="0" applyFont="1" applyProtection="1"/>
    <xf numFmtId="0" fontId="18" fillId="0" borderId="0" xfId="0" applyFont="1" applyAlignment="1" applyProtection="1">
      <alignment horizontal="right"/>
    </xf>
    <xf numFmtId="0" fontId="0" fillId="0" borderId="1" xfId="0" applyBorder="1" applyProtection="1"/>
    <xf numFmtId="0" fontId="11" fillId="0" borderId="0" xfId="0" applyFont="1" applyAlignment="1" applyProtection="1">
      <alignment horizontal="right"/>
    </xf>
    <xf numFmtId="0" fontId="1" fillId="0" borderId="5" xfId="0" applyFont="1" applyBorder="1" applyAlignment="1" applyProtection="1">
      <alignment horizontal="center"/>
    </xf>
    <xf numFmtId="0" fontId="0" fillId="0" borderId="0" xfId="0" applyFont="1" applyFill="1" applyBorder="1" applyAlignment="1" applyProtection="1">
      <alignment horizontal="center"/>
    </xf>
    <xf numFmtId="0" fontId="0" fillId="0" borderId="0" xfId="0" applyBorder="1" applyProtection="1"/>
    <xf numFmtId="1" fontId="4" fillId="2" borderId="1" xfId="0" applyNumberFormat="1" applyFont="1" applyFill="1" applyBorder="1" applyAlignment="1" applyProtection="1"/>
    <xf numFmtId="1" fontId="1" fillId="2" borderId="1" xfId="0" applyNumberFormat="1" applyFont="1" applyFill="1" applyBorder="1" applyAlignment="1" applyProtection="1"/>
    <xf numFmtId="0" fontId="3" fillId="7" borderId="0" xfId="0" applyFont="1" applyFill="1" applyProtection="1"/>
    <xf numFmtId="0" fontId="3" fillId="7" borderId="0" xfId="0" applyFont="1" applyFill="1" applyAlignment="1" applyProtection="1">
      <alignment horizontal="center"/>
    </xf>
    <xf numFmtId="165" fontId="0" fillId="0" borderId="0" xfId="0" applyNumberFormat="1" applyProtection="1"/>
    <xf numFmtId="0" fontId="49" fillId="0" borderId="0" xfId="0" applyFont="1" applyBorder="1" applyAlignment="1">
      <alignment horizontal="left" vertical="center" wrapText="1"/>
    </xf>
    <xf numFmtId="0" fontId="50" fillId="0" borderId="0" xfId="0" applyFont="1" applyBorder="1" applyAlignment="1">
      <alignment horizontal="left" vertical="center" wrapText="1"/>
    </xf>
    <xf numFmtId="0" fontId="47" fillId="0" borderId="0" xfId="0" applyFont="1" applyBorder="1"/>
    <xf numFmtId="0" fontId="3" fillId="0" borderId="0" xfId="0" applyFont="1" applyFill="1" applyBorder="1" applyAlignment="1" applyProtection="1">
      <alignment horizontal="center"/>
    </xf>
    <xf numFmtId="0" fontId="0" fillId="0" borderId="0" xfId="0" applyFill="1" applyAlignment="1" applyProtection="1">
      <alignment horizontal="left" indent="1"/>
    </xf>
    <xf numFmtId="0" fontId="0" fillId="0" borderId="0" xfId="0" applyAlignment="1" applyProtection="1">
      <alignment horizontal="left" indent="1"/>
    </xf>
    <xf numFmtId="0" fontId="0" fillId="0" borderId="0" xfId="0" applyFont="1" applyAlignment="1" applyProtection="1">
      <alignment horizontal="left" indent="1"/>
    </xf>
    <xf numFmtId="0" fontId="51" fillId="0" borderId="0" xfId="0" applyFont="1" applyAlignment="1" applyProtection="1">
      <alignment horizontal="left"/>
    </xf>
    <xf numFmtId="0" fontId="46" fillId="0" borderId="0" xfId="0" applyFont="1" applyFill="1"/>
    <xf numFmtId="0" fontId="20" fillId="0" borderId="0" xfId="0" applyFont="1" applyFill="1" applyBorder="1" applyAlignment="1">
      <alignment vertical="top"/>
    </xf>
    <xf numFmtId="0" fontId="1" fillId="0" borderId="0" xfId="0" applyFont="1" applyBorder="1" applyAlignment="1">
      <alignment horizontal="left" vertical="top" indent="4"/>
    </xf>
    <xf numFmtId="0" fontId="12" fillId="0" borderId="0" xfId="0" applyFont="1" applyBorder="1" applyAlignment="1">
      <alignment horizontal="center" vertical="top"/>
    </xf>
    <xf numFmtId="0" fontId="0" fillId="0" borderId="24" xfId="0" applyBorder="1" applyAlignment="1">
      <alignment horizontal="right" vertical="top"/>
    </xf>
    <xf numFmtId="0" fontId="1" fillId="0" borderId="0" xfId="0" applyFont="1" applyBorder="1" applyAlignment="1">
      <alignment horizontal="right" vertical="top" wrapText="1"/>
    </xf>
    <xf numFmtId="0" fontId="0" fillId="0" borderId="0" xfId="0"/>
    <xf numFmtId="0" fontId="20" fillId="0" borderId="25" xfId="0" applyFont="1" applyFill="1" applyBorder="1" applyAlignment="1">
      <alignment horizontal="center" vertical="top" wrapText="1"/>
    </xf>
    <xf numFmtId="0" fontId="20" fillId="0" borderId="0" xfId="0" applyFont="1" applyFill="1" applyBorder="1" applyAlignment="1">
      <alignment horizontal="center" vertical="top" wrapText="1"/>
    </xf>
    <xf numFmtId="0" fontId="46" fillId="11" borderId="0" xfId="0" applyFont="1" applyFill="1"/>
    <xf numFmtId="0" fontId="20" fillId="0" borderId="0" xfId="0" applyFont="1" applyFill="1" applyBorder="1" applyAlignment="1">
      <alignment horizontal="left" vertical="top" indent="2"/>
    </xf>
    <xf numFmtId="0" fontId="20" fillId="0" borderId="28" xfId="0" applyFont="1" applyFill="1" applyBorder="1" applyAlignment="1">
      <alignment horizontal="left" vertical="top" wrapText="1" indent="3"/>
    </xf>
    <xf numFmtId="0" fontId="20" fillId="0" borderId="25" xfId="0" applyFont="1" applyFill="1" applyBorder="1" applyAlignment="1">
      <alignment horizontal="left" vertical="top" wrapText="1" indent="3"/>
    </xf>
    <xf numFmtId="0" fontId="20" fillId="0" borderId="57" xfId="0" applyFont="1" applyFill="1" applyBorder="1" applyAlignment="1">
      <alignment horizontal="left" vertical="top" indent="3"/>
    </xf>
    <xf numFmtId="0" fontId="1" fillId="0" borderId="5" xfId="0" applyFont="1" applyBorder="1" applyAlignment="1" applyProtection="1">
      <alignment horizontal="center" wrapText="1"/>
    </xf>
    <xf numFmtId="0" fontId="1" fillId="0" borderId="0" xfId="0" applyFont="1" applyBorder="1" applyAlignment="1" applyProtection="1">
      <alignment horizontal="center" wrapText="1"/>
    </xf>
    <xf numFmtId="0" fontId="1" fillId="0" borderId="3" xfId="0" applyFont="1" applyBorder="1" applyAlignment="1" applyProtection="1">
      <alignment horizontal="center" wrapText="1"/>
    </xf>
    <xf numFmtId="0" fontId="0" fillId="0" borderId="0" xfId="0" applyBorder="1" applyAlignment="1" applyProtection="1">
      <alignment horizontal="center" wrapText="1"/>
    </xf>
    <xf numFmtId="0" fontId="1" fillId="0" borderId="4" xfId="0" applyFont="1" applyBorder="1" applyAlignment="1" applyProtection="1">
      <alignment horizontal="center" wrapText="1"/>
    </xf>
    <xf numFmtId="0" fontId="1" fillId="0" borderId="0" xfId="0" applyFont="1" applyAlignment="1" applyProtection="1">
      <alignment horizontal="center" wrapText="1"/>
    </xf>
    <xf numFmtId="0" fontId="0" fillId="0" borderId="25" xfId="0" applyBorder="1" applyAlignment="1" applyProtection="1">
      <alignment horizontal="center" wrapText="1"/>
    </xf>
    <xf numFmtId="0" fontId="0" fillId="0" borderId="3" xfId="0" applyBorder="1" applyAlignment="1" applyProtection="1">
      <alignment horizontal="center" wrapText="1"/>
    </xf>
    <xf numFmtId="0" fontId="1" fillId="6" borderId="24" xfId="0" applyFont="1" applyFill="1" applyBorder="1" applyAlignment="1" applyProtection="1">
      <alignment horizontal="center" wrapText="1"/>
    </xf>
    <xf numFmtId="1" fontId="0" fillId="6" borderId="24" xfId="0" applyNumberFormat="1" applyFill="1" applyBorder="1" applyProtection="1"/>
    <xf numFmtId="9" fontId="1" fillId="0" borderId="0" xfId="0" applyNumberFormat="1" applyFont="1" applyFill="1" applyBorder="1" applyAlignment="1" applyProtection="1"/>
    <xf numFmtId="0" fontId="9" fillId="3" borderId="2" xfId="0" applyFont="1" applyFill="1" applyBorder="1" applyAlignment="1" applyProtection="1"/>
    <xf numFmtId="0" fontId="9" fillId="0" borderId="0" xfId="0" applyFont="1" applyAlignment="1" applyProtection="1"/>
    <xf numFmtId="0" fontId="9" fillId="3" borderId="0" xfId="0" applyFont="1" applyFill="1" applyBorder="1" applyAlignment="1" applyProtection="1">
      <alignment horizontal="left"/>
    </xf>
    <xf numFmtId="0" fontId="9" fillId="0" borderId="0" xfId="0" applyFont="1" applyFill="1" applyBorder="1" applyAlignment="1" applyProtection="1">
      <alignment horizontal="left"/>
    </xf>
    <xf numFmtId="14" fontId="1" fillId="0" borderId="0" xfId="0" applyNumberFormat="1" applyFont="1" applyAlignment="1" applyProtection="1"/>
    <xf numFmtId="14" fontId="1" fillId="0" borderId="0" xfId="0" applyNumberFormat="1" applyFont="1" applyFill="1" applyBorder="1" applyAlignment="1" applyProtection="1"/>
    <xf numFmtId="0" fontId="0" fillId="0" borderId="24" xfId="0" applyFill="1" applyBorder="1" applyAlignment="1" applyProtection="1">
      <alignment horizontal="center"/>
    </xf>
    <xf numFmtId="0" fontId="4" fillId="2" borderId="11" xfId="0" applyFont="1" applyFill="1" applyBorder="1" applyProtection="1">
      <protection locked="0"/>
    </xf>
    <xf numFmtId="0" fontId="3" fillId="0" borderId="20" xfId="0" applyFont="1" applyBorder="1" applyAlignment="1" applyProtection="1">
      <alignment horizontal="center" wrapText="1"/>
    </xf>
    <xf numFmtId="0" fontId="52" fillId="0" borderId="0" xfId="0" applyFont="1" applyFill="1" applyBorder="1" applyAlignment="1" applyProtection="1"/>
    <xf numFmtId="0" fontId="52" fillId="0" borderId="3" xfId="0" applyFont="1" applyFill="1" applyBorder="1" applyAlignment="1" applyProtection="1"/>
    <xf numFmtId="1" fontId="4" fillId="0" borderId="11" xfId="0" applyNumberFormat="1" applyFont="1" applyFill="1" applyBorder="1" applyProtection="1"/>
    <xf numFmtId="1" fontId="4" fillId="6" borderId="24" xfId="0" applyNumberFormat="1" applyFont="1" applyFill="1" applyBorder="1" applyProtection="1"/>
    <xf numFmtId="1" fontId="4" fillId="4" borderId="1" xfId="0" applyNumberFormat="1" applyFont="1" applyFill="1" applyBorder="1" applyProtection="1"/>
    <xf numFmtId="1" fontId="4" fillId="0" borderId="1" xfId="0" applyNumberFormat="1" applyFont="1" applyFill="1" applyBorder="1" applyProtection="1"/>
    <xf numFmtId="1" fontId="4" fillId="0" borderId="7" xfId="0" applyNumberFormat="1" applyFont="1" applyFill="1" applyBorder="1" applyProtection="1"/>
    <xf numFmtId="0" fontId="0" fillId="0" borderId="0" xfId="0" applyFill="1" applyBorder="1" applyAlignment="1" applyProtection="1">
      <alignment vertical="top" wrapText="1"/>
    </xf>
    <xf numFmtId="1" fontId="1" fillId="0" borderId="0" xfId="0" applyNumberFormat="1" applyFont="1" applyAlignment="1" applyProtection="1"/>
    <xf numFmtId="0" fontId="1" fillId="2" borderId="1" xfId="0" quotePrefix="1" applyNumberFormat="1" applyFont="1" applyFill="1" applyBorder="1" applyAlignment="1" applyProtection="1">
      <alignment horizontal="left" vertical="top" wrapText="1"/>
      <protection locked="0"/>
    </xf>
    <xf numFmtId="0" fontId="0" fillId="0" borderId="0" xfId="0"/>
    <xf numFmtId="0" fontId="53" fillId="12" borderId="0" xfId="2"/>
    <xf numFmtId="0" fontId="1" fillId="2" borderId="1" xfId="0" applyFont="1" applyFill="1" applyBorder="1" applyAlignment="1" applyProtection="1">
      <alignment wrapText="1"/>
      <protection locked="0"/>
    </xf>
    <xf numFmtId="0" fontId="1" fillId="2" borderId="1" xfId="0" applyFont="1" applyFill="1" applyBorder="1" applyAlignment="1" applyProtection="1">
      <alignment vertical="top"/>
      <protection locked="0"/>
    </xf>
    <xf numFmtId="0" fontId="1" fillId="5" borderId="1" xfId="0" applyFont="1" applyFill="1" applyBorder="1" applyAlignment="1" applyProtection="1">
      <alignment horizontal="center"/>
      <protection locked="0"/>
    </xf>
    <xf numFmtId="0" fontId="1" fillId="2" borderId="1" xfId="0" applyFont="1" applyFill="1" applyBorder="1" applyProtection="1">
      <protection locked="0"/>
    </xf>
    <xf numFmtId="0" fontId="1" fillId="2" borderId="11" xfId="0" applyFont="1" applyFill="1" applyBorder="1" applyProtection="1">
      <protection locked="0"/>
    </xf>
    <xf numFmtId="0" fontId="0" fillId="0" borderId="0" xfId="0" applyAlignment="1">
      <alignment horizontal="left" vertical="top" wrapText="1"/>
    </xf>
    <xf numFmtId="0" fontId="12" fillId="0" borderId="5" xfId="0" applyFont="1" applyBorder="1" applyAlignment="1">
      <alignment horizontal="left" vertical="top" wrapText="1"/>
    </xf>
    <xf numFmtId="0" fontId="0" fillId="0" borderId="5" xfId="0" applyBorder="1" applyAlignment="1">
      <alignment horizontal="left" vertical="top" wrapText="1"/>
    </xf>
    <xf numFmtId="0" fontId="2" fillId="0" borderId="0" xfId="0" applyFont="1" applyAlignment="1">
      <alignment horizontal="left"/>
    </xf>
    <xf numFmtId="0" fontId="27" fillId="0" borderId="0" xfId="0" applyFont="1" applyAlignment="1">
      <alignment horizontal="left" vertical="top" wrapText="1"/>
    </xf>
    <xf numFmtId="0" fontId="4" fillId="0" borderId="0" xfId="0" applyFont="1" applyAlignment="1">
      <alignment horizontal="left" vertical="top" wrapText="1"/>
    </xf>
    <xf numFmtId="0" fontId="0" fillId="0" borderId="0" xfId="0" applyBorder="1" applyAlignment="1">
      <alignment horizontal="left" vertical="top" wrapText="1"/>
    </xf>
    <xf numFmtId="0" fontId="1" fillId="0" borderId="25" xfId="0" applyFont="1" applyBorder="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Border="1" applyAlignment="1">
      <alignment horizontal="left"/>
    </xf>
    <xf numFmtId="0" fontId="20" fillId="0" borderId="0" xfId="0" quotePrefix="1" applyFont="1" applyFill="1" applyBorder="1" applyAlignment="1">
      <alignment horizontal="left" vertical="top" wrapText="1"/>
    </xf>
    <xf numFmtId="0" fontId="20" fillId="0" borderId="0" xfId="0" applyFont="1" applyFill="1" applyBorder="1" applyAlignment="1">
      <alignment horizontal="left" vertical="top" wrapText="1"/>
    </xf>
    <xf numFmtId="0" fontId="20" fillId="0" borderId="61" xfId="0" quotePrefix="1" applyFont="1" applyFill="1" applyBorder="1" applyAlignment="1">
      <alignment horizontal="left" vertical="top" wrapText="1"/>
    </xf>
    <xf numFmtId="0" fontId="20" fillId="0" borderId="61" xfId="0" applyFont="1" applyFill="1" applyBorder="1" applyAlignment="1">
      <alignment horizontal="left" vertical="top" wrapText="1"/>
    </xf>
    <xf numFmtId="0" fontId="20" fillId="0" borderId="28" xfId="0" applyFont="1" applyFill="1" applyBorder="1" applyAlignment="1">
      <alignment horizontal="left" vertical="top" wrapText="1"/>
    </xf>
    <xf numFmtId="0" fontId="20" fillId="0" borderId="23" xfId="0" applyFont="1" applyFill="1" applyBorder="1" applyAlignment="1">
      <alignment horizontal="left" vertical="top" wrapText="1"/>
    </xf>
    <xf numFmtId="0" fontId="20" fillId="0" borderId="25" xfId="0" applyFont="1" applyFill="1" applyBorder="1" applyAlignment="1">
      <alignment horizontal="center" vertical="top" wrapText="1"/>
    </xf>
    <xf numFmtId="0" fontId="20" fillId="0" borderId="0" xfId="0" applyFont="1" applyFill="1" applyBorder="1" applyAlignment="1">
      <alignment horizontal="center" vertical="top" wrapText="1"/>
    </xf>
    <xf numFmtId="0" fontId="20" fillId="0" borderId="25" xfId="0" applyFont="1" applyFill="1" applyBorder="1" applyAlignment="1">
      <alignment horizontal="left" vertical="top" wrapText="1"/>
    </xf>
    <xf numFmtId="0" fontId="20" fillId="0" borderId="25" xfId="0" applyFont="1" applyFill="1" applyBorder="1" applyAlignment="1">
      <alignment horizontal="left" vertical="top" wrapText="1" indent="2"/>
    </xf>
    <xf numFmtId="0" fontId="20" fillId="0" borderId="0" xfId="0" applyFont="1" applyFill="1" applyBorder="1" applyAlignment="1">
      <alignment horizontal="left" vertical="top" wrapText="1" indent="2"/>
    </xf>
    <xf numFmtId="0" fontId="0" fillId="9" borderId="0" xfId="0" applyFill="1" applyBorder="1" applyAlignment="1">
      <alignment horizontal="left" vertical="top" wrapText="1"/>
    </xf>
    <xf numFmtId="0" fontId="4" fillId="0" borderId="0" xfId="0" applyFont="1" applyBorder="1" applyAlignment="1">
      <alignment horizontal="left" vertical="top" wrapText="1"/>
    </xf>
    <xf numFmtId="0" fontId="37" fillId="0" borderId="5" xfId="0" applyFont="1" applyBorder="1" applyAlignment="1">
      <alignment horizontal="left" vertical="top" wrapText="1"/>
    </xf>
    <xf numFmtId="0" fontId="20" fillId="0" borderId="0" xfId="0" quotePrefix="1" applyFont="1" applyFill="1" applyBorder="1" applyAlignment="1">
      <alignment horizontal="left" vertical="top"/>
    </xf>
    <xf numFmtId="0" fontId="20" fillId="0" borderId="0" xfId="0" applyFont="1" applyFill="1" applyBorder="1" applyAlignment="1">
      <alignment horizontal="left" vertical="top"/>
    </xf>
    <xf numFmtId="0" fontId="20" fillId="0" borderId="5" xfId="0" quotePrefix="1" applyFont="1" applyFill="1" applyBorder="1" applyAlignment="1">
      <alignment horizontal="left" vertical="top" wrapText="1"/>
    </xf>
    <xf numFmtId="0" fontId="20" fillId="0" borderId="5" xfId="0" applyFont="1" applyFill="1" applyBorder="1" applyAlignment="1">
      <alignment horizontal="left" vertical="top" wrapText="1"/>
    </xf>
    <xf numFmtId="0" fontId="4" fillId="0" borderId="11" xfId="0" applyFont="1" applyBorder="1" applyAlignment="1">
      <alignment horizontal="left" vertical="top" wrapText="1"/>
    </xf>
    <xf numFmtId="0" fontId="0" fillId="0" borderId="48" xfId="0" applyBorder="1" applyAlignment="1">
      <alignment horizontal="left" vertical="top" wrapText="1"/>
    </xf>
    <xf numFmtId="0" fontId="4" fillId="0" borderId="0" xfId="0" quotePrefix="1" applyFont="1" applyBorder="1" applyAlignment="1">
      <alignment horizontal="left" vertical="top" wrapText="1" indent="2"/>
    </xf>
    <xf numFmtId="0" fontId="0" fillId="0" borderId="0" xfId="0" applyBorder="1" applyAlignment="1">
      <alignment horizontal="left" vertical="top" wrapText="1" indent="2"/>
    </xf>
    <xf numFmtId="0" fontId="23" fillId="0" borderId="61" xfId="0" quotePrefix="1" applyFont="1" applyFill="1" applyBorder="1" applyAlignment="1">
      <alignment horizontal="left" vertical="top"/>
    </xf>
    <xf numFmtId="0" fontId="20" fillId="0" borderId="61" xfId="0" applyFont="1" applyFill="1" applyBorder="1" applyAlignment="1">
      <alignment horizontal="left" vertical="top"/>
    </xf>
    <xf numFmtId="0" fontId="23" fillId="0" borderId="62" xfId="0" applyFont="1" applyFill="1" applyBorder="1" applyAlignment="1">
      <alignment horizontal="left" vertical="top"/>
    </xf>
    <xf numFmtId="0" fontId="20" fillId="0" borderId="63" xfId="0" applyFont="1" applyFill="1" applyBorder="1" applyAlignment="1">
      <alignment horizontal="left" vertical="top"/>
    </xf>
    <xf numFmtId="0" fontId="20" fillId="0" borderId="61" xfId="0" quotePrefix="1" applyFont="1" applyFill="1" applyBorder="1" applyAlignment="1">
      <alignment horizontal="left" vertical="top"/>
    </xf>
    <xf numFmtId="0" fontId="23" fillId="0" borderId="0" xfId="0" quotePrefix="1" applyFont="1" applyFill="1" applyBorder="1" applyAlignment="1">
      <alignment horizontal="left" vertical="top"/>
    </xf>
    <xf numFmtId="0" fontId="20" fillId="0" borderId="25" xfId="0" applyFont="1" applyFill="1" applyBorder="1" applyAlignment="1">
      <alignment horizontal="left" vertical="top"/>
    </xf>
    <xf numFmtId="0" fontId="20" fillId="0" borderId="28" xfId="0" applyFont="1" applyFill="1" applyBorder="1" applyAlignment="1">
      <alignment horizontal="left" vertical="top"/>
    </xf>
    <xf numFmtId="0" fontId="20" fillId="0" borderId="23" xfId="0" applyFont="1" applyFill="1" applyBorder="1" applyAlignment="1">
      <alignment horizontal="left" vertical="top"/>
    </xf>
    <xf numFmtId="0" fontId="22" fillId="0" borderId="23" xfId="0" applyFont="1" applyBorder="1" applyAlignment="1">
      <alignment horizontal="left" vertical="top" wrapText="1"/>
    </xf>
    <xf numFmtId="0" fontId="0" fillId="0" borderId="23" xfId="0" applyBorder="1" applyAlignment="1">
      <alignment horizontal="left" vertical="top" wrapText="1"/>
    </xf>
    <xf numFmtId="0" fontId="20" fillId="0" borderId="65" xfId="0" quotePrefix="1" applyFont="1" applyFill="1" applyBorder="1" applyAlignment="1">
      <alignment horizontal="left" vertical="top" wrapText="1"/>
    </xf>
    <xf numFmtId="0" fontId="20" fillId="0" borderId="65" xfId="0" applyFont="1" applyFill="1" applyBorder="1" applyAlignment="1">
      <alignment horizontal="left" vertical="top" wrapText="1"/>
    </xf>
    <xf numFmtId="0" fontId="0" fillId="0" borderId="4" xfId="0" applyFont="1" applyBorder="1" applyAlignment="1">
      <alignment horizontal="left" vertical="top"/>
    </xf>
    <xf numFmtId="0" fontId="0" fillId="0" borderId="5" xfId="0" applyFont="1" applyBorder="1" applyAlignment="1">
      <alignment horizontal="left" vertical="top"/>
    </xf>
    <xf numFmtId="0" fontId="4" fillId="0" borderId="23" xfId="0" applyFont="1" applyBorder="1" applyAlignment="1">
      <alignment horizontal="left" vertical="top" wrapText="1"/>
    </xf>
    <xf numFmtId="0" fontId="4" fillId="0" borderId="0" xfId="0" applyFont="1" applyBorder="1" applyAlignment="1">
      <alignment horizontal="left" vertical="top" wrapText="1" indent="2"/>
    </xf>
    <xf numFmtId="0" fontId="23" fillId="0" borderId="65" xfId="0" quotePrefix="1" applyFont="1" applyFill="1" applyBorder="1" applyAlignment="1">
      <alignment horizontal="left" vertical="top" wrapText="1"/>
    </xf>
    <xf numFmtId="0" fontId="12" fillId="10" borderId="25" xfId="0" applyFont="1" applyFill="1" applyBorder="1" applyAlignment="1">
      <alignment horizontal="center" vertical="top" wrapText="1"/>
    </xf>
    <xf numFmtId="0" fontId="12" fillId="10" borderId="0" xfId="0" applyFont="1" applyFill="1" applyBorder="1" applyAlignment="1">
      <alignment horizontal="center" vertical="top" wrapText="1"/>
    </xf>
    <xf numFmtId="0" fontId="12" fillId="10" borderId="0" xfId="0" applyFont="1" applyFill="1" applyBorder="1" applyAlignment="1">
      <alignment horizontal="left" vertical="top" wrapText="1"/>
    </xf>
    <xf numFmtId="0" fontId="23" fillId="0" borderId="28" xfId="0" applyFont="1" applyFill="1" applyBorder="1" applyAlignment="1">
      <alignment horizontal="left" vertical="top"/>
    </xf>
    <xf numFmtId="0" fontId="5" fillId="0" borderId="11" xfId="1" applyBorder="1" applyAlignment="1" applyProtection="1"/>
    <xf numFmtId="0" fontId="0" fillId="0" borderId="48" xfId="0" applyBorder="1"/>
    <xf numFmtId="0" fontId="10" fillId="0" borderId="28" xfId="0" applyFont="1" applyBorder="1" applyAlignment="1">
      <alignment horizontal="left" vertical="top" wrapText="1"/>
    </xf>
    <xf numFmtId="0" fontId="10" fillId="0" borderId="23" xfId="0" applyFont="1" applyBorder="1" applyAlignment="1">
      <alignment horizontal="left" vertical="top" wrapText="1"/>
    </xf>
    <xf numFmtId="0" fontId="23" fillId="0" borderId="0" xfId="0" applyFont="1" applyFill="1" applyBorder="1" applyAlignment="1">
      <alignment horizontal="left" vertical="top" wrapText="1"/>
    </xf>
    <xf numFmtId="0" fontId="37" fillId="0" borderId="0" xfId="0" applyFont="1" applyBorder="1" applyAlignment="1">
      <alignment horizontal="left" vertical="top" wrapText="1"/>
    </xf>
    <xf numFmtId="0" fontId="0" fillId="0" borderId="11" xfId="0" applyBorder="1" applyAlignment="1">
      <alignment horizontal="left" vertical="top" wrapText="1"/>
    </xf>
    <xf numFmtId="0" fontId="12" fillId="0" borderId="0" xfId="0" applyFont="1" applyBorder="1" applyAlignment="1">
      <alignment horizontal="left" vertical="top" wrapText="1"/>
    </xf>
    <xf numFmtId="0" fontId="0" fillId="0" borderId="4" xfId="0" applyBorder="1" applyAlignment="1">
      <alignment horizontal="left" vertical="top" wrapText="1"/>
    </xf>
    <xf numFmtId="0" fontId="1" fillId="0" borderId="0" xfId="0" applyFont="1" applyBorder="1" applyAlignment="1">
      <alignment horizontal="left" vertical="top" wrapText="1"/>
    </xf>
    <xf numFmtId="0" fontId="4" fillId="0" borderId="0" xfId="0" applyFont="1" applyBorder="1" applyAlignment="1">
      <alignment horizontal="left" vertical="top" wrapText="1" indent="1"/>
    </xf>
    <xf numFmtId="0" fontId="1" fillId="0" borderId="0" xfId="0" quotePrefix="1" applyFont="1" applyBorder="1" applyAlignment="1">
      <alignment horizontal="left" vertical="top" wrapText="1"/>
    </xf>
    <xf numFmtId="0" fontId="4" fillId="0" borderId="5" xfId="0" quotePrefix="1" applyFont="1" applyBorder="1" applyAlignment="1">
      <alignment horizontal="left" vertical="top" wrapText="1"/>
    </xf>
    <xf numFmtId="0" fontId="4" fillId="0" borderId="5" xfId="0" applyFont="1" applyBorder="1" applyAlignment="1">
      <alignment horizontal="left" vertical="top" wrapText="1"/>
    </xf>
    <xf numFmtId="0" fontId="2" fillId="0" borderId="0" xfId="0" applyFont="1" applyBorder="1" applyAlignment="1">
      <alignment horizontal="left" vertical="top"/>
    </xf>
    <xf numFmtId="0" fontId="3" fillId="6" borderId="0" xfId="0" applyFont="1" applyFill="1" applyBorder="1" applyAlignment="1" applyProtection="1">
      <alignment horizontal="left" vertical="top" wrapText="1"/>
    </xf>
    <xf numFmtId="0" fontId="0" fillId="6" borderId="0" xfId="0" applyFont="1" applyFill="1" applyBorder="1" applyAlignment="1">
      <alignment horizontal="left" indent="1"/>
    </xf>
    <xf numFmtId="0" fontId="4" fillId="0" borderId="28" xfId="0" applyFont="1" applyBorder="1" applyAlignment="1">
      <alignment horizontal="left" vertical="top" wrapText="1"/>
    </xf>
    <xf numFmtId="0" fontId="22" fillId="9" borderId="0" xfId="0" applyFont="1" applyFill="1" applyBorder="1" applyAlignment="1">
      <alignment horizontal="left" vertical="top" wrapText="1"/>
    </xf>
    <xf numFmtId="0" fontId="4" fillId="0" borderId="25" xfId="0" applyFont="1" applyBorder="1" applyAlignment="1">
      <alignment horizontal="left" vertical="top" wrapText="1"/>
    </xf>
    <xf numFmtId="0" fontId="22" fillId="0" borderId="0" xfId="0" applyFont="1" applyBorder="1" applyAlignment="1">
      <alignment horizontal="left" vertical="top" wrapText="1"/>
    </xf>
    <xf numFmtId="0" fontId="38" fillId="8" borderId="0" xfId="0" applyFont="1" applyFill="1" applyAlignment="1">
      <alignment horizontal="left" vertical="top" wrapText="1"/>
    </xf>
    <xf numFmtId="0" fontId="43" fillId="0" borderId="69" xfId="0" applyFont="1" applyFill="1" applyBorder="1" applyAlignment="1" applyProtection="1">
      <alignment horizontal="center" vertical="center" wrapText="1"/>
    </xf>
    <xf numFmtId="0" fontId="43" fillId="0" borderId="70" xfId="0" applyFont="1" applyFill="1" applyBorder="1" applyAlignment="1" applyProtection="1">
      <alignment horizontal="center" vertical="center" wrapText="1"/>
    </xf>
    <xf numFmtId="0" fontId="43" fillId="0" borderId="71" xfId="0" applyFont="1" applyFill="1" applyBorder="1" applyAlignment="1" applyProtection="1">
      <alignment horizontal="center" vertical="center" wrapText="1"/>
    </xf>
    <xf numFmtId="0" fontId="43" fillId="0" borderId="72" xfId="0" applyFont="1" applyFill="1" applyBorder="1" applyAlignment="1" applyProtection="1">
      <alignment horizontal="center" vertical="center" wrapText="1"/>
    </xf>
    <xf numFmtId="0" fontId="43" fillId="0" borderId="73" xfId="0" applyFont="1" applyFill="1" applyBorder="1" applyAlignment="1" applyProtection="1">
      <alignment horizontal="center" vertical="center" wrapText="1"/>
    </xf>
    <xf numFmtId="0" fontId="43" fillId="0" borderId="74" xfId="0" applyFont="1" applyFill="1" applyBorder="1" applyAlignment="1" applyProtection="1">
      <alignment horizontal="center" vertical="center" wrapText="1"/>
    </xf>
    <xf numFmtId="0" fontId="20" fillId="0" borderId="62" xfId="0" applyFont="1" applyFill="1" applyBorder="1" applyAlignment="1">
      <alignment horizontal="left" vertical="top"/>
    </xf>
    <xf numFmtId="0" fontId="1" fillId="0" borderId="23" xfId="0" applyFont="1" applyBorder="1" applyAlignment="1">
      <alignment horizontal="left" vertical="top" wrapText="1"/>
    </xf>
    <xf numFmtId="0" fontId="1" fillId="0" borderId="0" xfId="0" quotePrefix="1" applyFont="1" applyBorder="1" applyAlignment="1">
      <alignment horizontal="left" vertical="top" wrapText="1" indent="2"/>
    </xf>
    <xf numFmtId="0" fontId="1" fillId="0" borderId="0" xfId="0" applyFont="1" applyBorder="1" applyAlignment="1">
      <alignment horizontal="left" vertical="top" wrapText="1" indent="2"/>
    </xf>
    <xf numFmtId="0" fontId="5" fillId="0" borderId="4" xfId="1" applyFill="1" applyBorder="1" applyAlignment="1" applyProtection="1">
      <alignment horizontal="left" indent="6"/>
    </xf>
    <xf numFmtId="0" fontId="5" fillId="0" borderId="5" xfId="1" applyFill="1" applyBorder="1" applyAlignment="1" applyProtection="1">
      <alignment horizontal="left" indent="6"/>
    </xf>
    <xf numFmtId="0" fontId="45" fillId="0" borderId="61" xfId="0" applyFont="1" applyBorder="1" applyAlignment="1">
      <alignment horizontal="left" vertical="top" wrapText="1"/>
    </xf>
    <xf numFmtId="0" fontId="1" fillId="0" borderId="0" xfId="0" quotePrefix="1" applyFont="1" applyBorder="1" applyAlignment="1">
      <alignment horizontal="left" vertical="top" wrapText="1" indent="4"/>
    </xf>
    <xf numFmtId="0" fontId="0" fillId="0" borderId="0" xfId="0" applyBorder="1" applyAlignment="1">
      <alignment horizontal="left" vertical="top" wrapText="1" indent="4"/>
    </xf>
    <xf numFmtId="0" fontId="1" fillId="0" borderId="0" xfId="0" applyFont="1" applyBorder="1" applyAlignment="1">
      <alignment horizontal="left" vertical="top" wrapText="1" indent="6"/>
    </xf>
    <xf numFmtId="0" fontId="2" fillId="0" borderId="0" xfId="0" applyFont="1" applyAlignment="1">
      <alignment horizontal="left" vertical="top"/>
    </xf>
    <xf numFmtId="0" fontId="4" fillId="0" borderId="0" xfId="0" applyFont="1" applyAlignment="1">
      <alignment horizontal="left" wrapText="1"/>
    </xf>
    <xf numFmtId="0" fontId="5" fillId="0" borderId="68" xfId="1" applyBorder="1" applyAlignment="1" applyProtection="1">
      <alignment horizontal="left" vertical="top"/>
    </xf>
    <xf numFmtId="0" fontId="4" fillId="0" borderId="68" xfId="0" applyFont="1" applyBorder="1" applyAlignment="1">
      <alignment horizontal="left" vertical="top"/>
    </xf>
    <xf numFmtId="0" fontId="0" fillId="2" borderId="1" xfId="0" applyFill="1" applyBorder="1" applyAlignment="1" applyProtection="1">
      <alignment horizontal="left"/>
      <protection locked="0"/>
    </xf>
    <xf numFmtId="0" fontId="4" fillId="0" borderId="0" xfId="0" applyFont="1" applyBorder="1" applyAlignment="1">
      <alignment horizontal="left"/>
    </xf>
    <xf numFmtId="0" fontId="0" fillId="0" borderId="0" xfId="0" applyFont="1" applyBorder="1" applyAlignment="1">
      <alignment horizontal="left"/>
    </xf>
    <xf numFmtId="0" fontId="37" fillId="0" borderId="0" xfId="0" applyFont="1" applyBorder="1" applyAlignment="1">
      <alignment horizontal="left"/>
    </xf>
    <xf numFmtId="0" fontId="27" fillId="0" borderId="0" xfId="0" applyFont="1" applyBorder="1" applyAlignment="1">
      <alignment horizontal="left"/>
    </xf>
    <xf numFmtId="0" fontId="37" fillId="0" borderId="0" xfId="0" applyFont="1" applyAlignment="1">
      <alignment horizontal="left"/>
    </xf>
    <xf numFmtId="0" fontId="2" fillId="0" borderId="23" xfId="0" applyFont="1" applyBorder="1" applyAlignment="1">
      <alignment horizontal="left"/>
    </xf>
    <xf numFmtId="0" fontId="0" fillId="0" borderId="0" xfId="0" applyBorder="1" applyAlignment="1">
      <alignment horizontal="left"/>
    </xf>
    <xf numFmtId="0" fontId="47" fillId="0" borderId="0" xfId="0" applyFont="1" applyBorder="1" applyAlignment="1">
      <alignment horizontal="left"/>
    </xf>
    <xf numFmtId="0" fontId="10" fillId="0" borderId="0" xfId="0" applyFont="1" applyBorder="1" applyAlignment="1">
      <alignment horizontal="left"/>
    </xf>
    <xf numFmtId="0" fontId="4" fillId="0" borderId="0" xfId="0" applyFont="1"/>
    <xf numFmtId="0" fontId="0" fillId="0" borderId="0" xfId="0"/>
    <xf numFmtId="0" fontId="4" fillId="0" borderId="0" xfId="0" applyFont="1" applyAlignment="1">
      <alignment horizontal="left"/>
    </xf>
    <xf numFmtId="0" fontId="0" fillId="0" borderId="0" xfId="0" applyAlignment="1">
      <alignment horizontal="left"/>
    </xf>
    <xf numFmtId="0" fontId="2" fillId="0" borderId="0" xfId="0" applyFont="1" applyAlignment="1" applyProtection="1">
      <alignment horizontal="left"/>
    </xf>
    <xf numFmtId="0" fontId="4" fillId="0" borderId="0" xfId="0" applyFont="1" applyAlignment="1" applyProtection="1">
      <alignment horizontal="left" vertical="top" wrapText="1"/>
    </xf>
    <xf numFmtId="0" fontId="0" fillId="0" borderId="0" xfId="0" applyFont="1" applyAlignment="1" applyProtection="1">
      <alignment horizontal="left" vertical="top" wrapText="1"/>
    </xf>
    <xf numFmtId="0" fontId="1" fillId="0" borderId="0" xfId="0" applyFont="1" applyAlignment="1" applyProtection="1">
      <alignment horizontal="left" vertical="top" wrapText="1"/>
    </xf>
    <xf numFmtId="0" fontId="0" fillId="0" borderId="0" xfId="0" applyAlignment="1" applyProtection="1">
      <alignment horizontal="center" vertical="top"/>
    </xf>
    <xf numFmtId="0" fontId="51" fillId="0" borderId="0" xfId="0" applyFont="1" applyAlignment="1" applyProtection="1">
      <alignment horizontal="right"/>
    </xf>
    <xf numFmtId="0" fontId="11" fillId="0" borderId="0" xfId="0" applyFont="1" applyAlignment="1" applyProtection="1">
      <alignment horizontal="right"/>
    </xf>
    <xf numFmtId="0" fontId="0" fillId="0" borderId="28" xfId="0" applyBorder="1" applyAlignment="1" applyProtection="1">
      <alignment horizontal="center"/>
    </xf>
    <xf numFmtId="0" fontId="0" fillId="0" borderId="23" xfId="0" applyBorder="1" applyAlignment="1" applyProtection="1">
      <alignment horizontal="center"/>
    </xf>
    <xf numFmtId="0" fontId="0" fillId="0" borderId="49" xfId="0" applyBorder="1" applyAlignment="1" applyProtection="1">
      <alignment horizontal="center"/>
    </xf>
    <xf numFmtId="0" fontId="0" fillId="0" borderId="0" xfId="0" applyAlignment="1" applyProtection="1">
      <alignment horizontal="left"/>
    </xf>
    <xf numFmtId="0" fontId="1" fillId="2" borderId="1" xfId="0" applyFont="1" applyFill="1" applyBorder="1" applyAlignment="1" applyProtection="1">
      <alignment horizontal="left"/>
      <protection locked="0"/>
    </xf>
    <xf numFmtId="0" fontId="0" fillId="0" borderId="0" xfId="0" applyBorder="1" applyAlignment="1" applyProtection="1">
      <alignment horizontal="left" vertical="top" wrapText="1"/>
    </xf>
    <xf numFmtId="166" fontId="0" fillId="2" borderId="1" xfId="0" applyNumberFormat="1" applyFill="1" applyBorder="1" applyAlignment="1" applyProtection="1">
      <alignment horizontal="left"/>
      <protection locked="0"/>
    </xf>
    <xf numFmtId="0" fontId="37" fillId="2" borderId="1" xfId="0" applyFont="1" applyFill="1" applyBorder="1" applyAlignment="1" applyProtection="1">
      <alignment horizontal="left"/>
      <protection locked="0"/>
    </xf>
    <xf numFmtId="0" fontId="0" fillId="2" borderId="11" xfId="0" applyFill="1" applyBorder="1" applyAlignment="1" applyProtection="1">
      <alignment horizontal="left" wrapText="1"/>
      <protection locked="0"/>
    </xf>
    <xf numFmtId="0" fontId="0" fillId="2" borderId="48" xfId="0" applyFill="1" applyBorder="1" applyAlignment="1" applyProtection="1">
      <alignment horizontal="left" wrapText="1"/>
      <protection locked="0"/>
    </xf>
    <xf numFmtId="0" fontId="0" fillId="2" borderId="7" xfId="0" applyFill="1" applyBorder="1" applyAlignment="1" applyProtection="1">
      <alignment horizontal="left" wrapText="1"/>
      <protection locked="0"/>
    </xf>
    <xf numFmtId="0" fontId="0" fillId="0" borderId="5" xfId="0" applyFill="1" applyBorder="1" applyAlignment="1" applyProtection="1">
      <alignment horizontal="left"/>
    </xf>
    <xf numFmtId="0" fontId="2" fillId="3" borderId="22" xfId="0" applyFont="1" applyFill="1" applyBorder="1" applyAlignment="1">
      <alignment horizontal="left"/>
    </xf>
    <xf numFmtId="0" fontId="3" fillId="4" borderId="0" xfId="0" applyFont="1" applyFill="1" applyBorder="1" applyAlignment="1" applyProtection="1">
      <alignment horizontal="right" vertical="center" textRotation="90" wrapText="1"/>
    </xf>
    <xf numFmtId="0" fontId="3" fillId="4" borderId="0" xfId="0" applyFont="1" applyFill="1" applyBorder="1" applyAlignment="1" applyProtection="1">
      <alignment horizontal="center"/>
    </xf>
    <xf numFmtId="0" fontId="16" fillId="0" borderId="28" xfId="0" applyFont="1" applyFill="1" applyBorder="1" applyAlignment="1" applyProtection="1">
      <alignment horizontal="center"/>
    </xf>
    <xf numFmtId="0" fontId="16" fillId="0" borderId="23" xfId="0" applyFont="1" applyFill="1" applyBorder="1" applyAlignment="1" applyProtection="1">
      <alignment horizontal="center"/>
    </xf>
    <xf numFmtId="0" fontId="16" fillId="0" borderId="49" xfId="0" applyFont="1" applyFill="1" applyBorder="1" applyAlignment="1" applyProtection="1">
      <alignment horizontal="center"/>
    </xf>
    <xf numFmtId="0" fontId="52" fillId="0" borderId="0" xfId="0" applyFont="1" applyFill="1" applyBorder="1" applyAlignment="1" applyProtection="1">
      <alignment horizontal="center"/>
    </xf>
    <xf numFmtId="0" fontId="52" fillId="0" borderId="3" xfId="0" applyFont="1" applyFill="1" applyBorder="1" applyAlignment="1" applyProtection="1">
      <alignment horizontal="center"/>
    </xf>
    <xf numFmtId="0" fontId="0" fillId="2" borderId="11" xfId="0" applyFill="1" applyBorder="1" applyAlignment="1" applyProtection="1">
      <alignment vertical="top" wrapText="1"/>
    </xf>
    <xf numFmtId="0" fontId="0" fillId="2" borderId="48" xfId="0" applyFill="1" applyBorder="1" applyAlignment="1" applyProtection="1">
      <alignment vertical="top" wrapText="1"/>
    </xf>
    <xf numFmtId="0" fontId="0" fillId="2" borderId="7" xfId="0" applyFill="1" applyBorder="1" applyAlignment="1" applyProtection="1">
      <alignment vertical="top" wrapText="1"/>
    </xf>
    <xf numFmtId="0" fontId="52" fillId="0" borderId="25" xfId="0" applyFont="1" applyFill="1" applyBorder="1" applyAlignment="1" applyProtection="1">
      <alignment horizontal="center" wrapText="1"/>
    </xf>
    <xf numFmtId="0" fontId="52" fillId="0" borderId="0" xfId="0" applyFont="1" applyFill="1" applyBorder="1" applyAlignment="1" applyProtection="1">
      <alignment horizontal="center" wrapText="1"/>
    </xf>
    <xf numFmtId="0" fontId="52" fillId="0" borderId="25" xfId="0" applyFont="1" applyFill="1" applyBorder="1" applyAlignment="1" applyProtection="1">
      <alignment horizontal="center"/>
    </xf>
    <xf numFmtId="0" fontId="0" fillId="2" borderId="11" xfId="0" applyFill="1" applyBorder="1" applyAlignment="1" applyProtection="1">
      <alignment vertical="top" wrapText="1"/>
      <protection locked="0"/>
    </xf>
    <xf numFmtId="0" fontId="0" fillId="2" borderId="48" xfId="0" applyFill="1" applyBorder="1" applyAlignment="1" applyProtection="1">
      <alignment vertical="top" wrapText="1"/>
      <protection locked="0"/>
    </xf>
    <xf numFmtId="0" fontId="0" fillId="2" borderId="7" xfId="0" applyFill="1" applyBorder="1" applyAlignment="1" applyProtection="1">
      <alignment vertical="top" wrapText="1"/>
      <protection locked="0"/>
    </xf>
    <xf numFmtId="0" fontId="0" fillId="0" borderId="28" xfId="0" applyFill="1" applyBorder="1" applyAlignment="1" applyProtection="1">
      <alignment horizontal="center"/>
    </xf>
    <xf numFmtId="0" fontId="0" fillId="0" borderId="23" xfId="0" applyFill="1" applyBorder="1" applyAlignment="1" applyProtection="1">
      <alignment horizontal="center"/>
    </xf>
    <xf numFmtId="0" fontId="0" fillId="0" borderId="49" xfId="0" applyFill="1" applyBorder="1" applyAlignment="1" applyProtection="1">
      <alignment horizontal="center"/>
    </xf>
    <xf numFmtId="0" fontId="0" fillId="4" borderId="0" xfId="0" applyFont="1" applyFill="1" applyBorder="1" applyAlignment="1" applyProtection="1">
      <alignment horizontal="center" vertical="center" textRotation="90" wrapText="1"/>
    </xf>
    <xf numFmtId="0" fontId="2" fillId="3" borderId="22" xfId="0" applyFont="1" applyFill="1" applyBorder="1" applyAlignment="1" applyProtection="1">
      <alignment horizontal="left"/>
    </xf>
    <xf numFmtId="0" fontId="3" fillId="0" borderId="5" xfId="0" applyFont="1" applyBorder="1" applyAlignment="1" applyProtection="1">
      <alignment horizontal="left" vertical="top" wrapText="1"/>
    </xf>
    <xf numFmtId="0" fontId="3" fillId="0" borderId="0" xfId="0" applyFont="1" applyAlignment="1" applyProtection="1">
      <alignment horizontal="center"/>
    </xf>
    <xf numFmtId="0" fontId="4" fillId="0" borderId="0" xfId="0" applyFont="1" applyAlignment="1">
      <alignment vertical="center" wrapText="1"/>
    </xf>
    <xf numFmtId="0" fontId="4" fillId="0" borderId="0" xfId="0" applyFont="1" applyAlignment="1">
      <alignment vertical="top" wrapText="1"/>
    </xf>
    <xf numFmtId="0" fontId="4" fillId="0" borderId="0" xfId="0" applyFont="1" applyAlignment="1">
      <alignment horizontal="left" vertical="center" wrapText="1" indent="4"/>
    </xf>
    <xf numFmtId="0" fontId="4" fillId="0" borderId="2" xfId="0" applyFont="1" applyBorder="1" applyAlignment="1">
      <alignment vertical="center" wrapText="1"/>
    </xf>
    <xf numFmtId="49" fontId="0" fillId="0" borderId="0" xfId="0" applyNumberFormat="1" applyAlignment="1" applyProtection="1">
      <alignment wrapText="1"/>
    </xf>
  </cellXfs>
  <cellStyles count="3">
    <cellStyle name="Good" xfId="2" builtinId="26"/>
    <cellStyle name="Hyperlink" xfId="1" builtinId="8"/>
    <cellStyle name="Normal" xfId="0" builtinId="0"/>
  </cellStyles>
  <dxfs count="10">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63</xdr:row>
      <xdr:rowOff>0</xdr:rowOff>
    </xdr:from>
    <xdr:to>
      <xdr:col>2</xdr:col>
      <xdr:colOff>1917700</xdr:colOff>
      <xdr:row>93</xdr:row>
      <xdr:rowOff>152400</xdr:rowOff>
    </xdr:to>
    <xdr:grpSp>
      <xdr:nvGrpSpPr>
        <xdr:cNvPr id="50858" name="Group 17">
          <a:extLst>
            <a:ext uri="{FF2B5EF4-FFF2-40B4-BE49-F238E27FC236}">
              <a16:creationId xmlns:a16="http://schemas.microsoft.com/office/drawing/2014/main" id="{6D59C037-F9C8-7A44-BFE0-EEF06E77CDC2}"/>
            </a:ext>
          </a:extLst>
        </xdr:cNvPr>
        <xdr:cNvGrpSpPr>
          <a:grpSpLocks/>
        </xdr:cNvGrpSpPr>
      </xdr:nvGrpSpPr>
      <xdr:grpSpPr bwMode="auto">
        <a:xfrm>
          <a:off x="0" y="657281"/>
          <a:ext cx="3254542" cy="6257312"/>
          <a:chOff x="906312" y="400260"/>
          <a:chExt cx="3256116" cy="5547996"/>
        </a:xfrm>
      </xdr:grpSpPr>
      <xdr:sp macro="" textlink="">
        <xdr:nvSpPr>
          <xdr:cNvPr id="19" name="Rectangle 18">
            <a:extLst>
              <a:ext uri="{FF2B5EF4-FFF2-40B4-BE49-F238E27FC236}">
                <a16:creationId xmlns:a16="http://schemas.microsoft.com/office/drawing/2014/main" id="{1FE86FE5-2BB4-7D4F-9905-6FD0E8CF271A}"/>
              </a:ext>
            </a:extLst>
          </xdr:cNvPr>
          <xdr:cNvSpPr/>
        </xdr:nvSpPr>
        <xdr:spPr bwMode="auto">
          <a:xfrm>
            <a:off x="906312" y="400260"/>
            <a:ext cx="3256116" cy="5547996"/>
          </a:xfrm>
          <a:prstGeom prst="rect">
            <a:avLst/>
          </a:prstGeom>
          <a:noFill/>
          <a:ln>
            <a:solidFill>
              <a:schemeClr val="accent1">
                <a:lumMod val="40000"/>
                <a:lumOff val="60000"/>
              </a:schemeClr>
            </a:solidFill>
          </a:ln>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tabLst>
                <a:tab pos="863600" algn="ctr"/>
                <a:tab pos="2173288" algn="ctr"/>
                <a:tab pos="3371850" algn="ctr"/>
              </a:tabLst>
            </a:pPr>
            <a:r>
              <a:rPr lang="en-US" sz="1100" b="1">
                <a:solidFill>
                  <a:schemeClr val="tx1"/>
                </a:solidFill>
              </a:rPr>
              <a:t>	</a:t>
            </a:r>
            <a:r>
              <a:rPr lang="en-US" sz="1100">
                <a:solidFill>
                  <a:schemeClr val="tx1"/>
                </a:solidFill>
              </a:rPr>
              <a:t>Operational</a:t>
            </a:r>
            <a:r>
              <a:rPr lang="en-US" sz="1100" b="1">
                <a:solidFill>
                  <a:schemeClr val="tx1"/>
                </a:solidFill>
              </a:rPr>
              <a:t>	</a:t>
            </a:r>
            <a:r>
              <a:rPr lang="en-US" sz="1100">
                <a:solidFill>
                  <a:schemeClr val="tx1"/>
                </a:solidFill>
              </a:rPr>
              <a:t>Engineering	</a:t>
            </a:r>
          </a:p>
        </xdr:txBody>
      </xdr:sp>
      <xdr:sp macro="" textlink="">
        <xdr:nvSpPr>
          <xdr:cNvPr id="20" name="Connector 19">
            <a:extLst>
              <a:ext uri="{FF2B5EF4-FFF2-40B4-BE49-F238E27FC236}">
                <a16:creationId xmlns:a16="http://schemas.microsoft.com/office/drawing/2014/main" id="{9D36C436-71F9-8447-9188-BF1F189A11AF}"/>
              </a:ext>
            </a:extLst>
          </xdr:cNvPr>
          <xdr:cNvSpPr/>
        </xdr:nvSpPr>
        <xdr:spPr bwMode="auto">
          <a:xfrm>
            <a:off x="2356301" y="612784"/>
            <a:ext cx="178069" cy="145411"/>
          </a:xfrm>
          <a:prstGeom prst="flowChartConnector">
            <a:avLst/>
          </a:prstGeom>
          <a:noFill/>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lang="en-US"/>
          </a:p>
        </xdr:txBody>
      </xdr:sp>
      <xdr:sp macro="" textlink="">
        <xdr:nvSpPr>
          <xdr:cNvPr id="21" name="Rounded Rectangle 20">
            <a:extLst>
              <a:ext uri="{FF2B5EF4-FFF2-40B4-BE49-F238E27FC236}">
                <a16:creationId xmlns:a16="http://schemas.microsoft.com/office/drawing/2014/main" id="{E1B3C0CF-0EF8-034C-A5C6-1E4D5023FA59}"/>
              </a:ext>
            </a:extLst>
          </xdr:cNvPr>
          <xdr:cNvSpPr/>
        </xdr:nvSpPr>
        <xdr:spPr bwMode="auto">
          <a:xfrm>
            <a:off x="1133684" y="1842338"/>
            <a:ext cx="1259201" cy="201339"/>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Project Planning</a:t>
            </a:r>
          </a:p>
        </xdr:txBody>
      </xdr:sp>
      <xdr:cxnSp macro="">
        <xdr:nvCxnSpPr>
          <xdr:cNvPr id="22" name="Straight Arrow Connector 21">
            <a:extLst>
              <a:ext uri="{FF2B5EF4-FFF2-40B4-BE49-F238E27FC236}">
                <a16:creationId xmlns:a16="http://schemas.microsoft.com/office/drawing/2014/main" id="{EB01A61F-05AE-4744-9867-056C71697878}"/>
              </a:ext>
            </a:extLst>
          </xdr:cNvPr>
          <xdr:cNvCxnSpPr/>
        </xdr:nvCxnSpPr>
        <xdr:spPr bwMode="auto">
          <a:xfrm>
            <a:off x="1758499" y="4751410"/>
            <a:ext cx="0" cy="246080"/>
          </a:xfrm>
          <a:prstGeom prst="straightConnector1">
            <a:avLst/>
          </a:prstGeom>
          <a:ln>
            <a:headEnd type="none"/>
            <a:tailEnd type="triangle"/>
          </a:ln>
          <a:effectLst/>
        </xdr:spPr>
        <xdr:style>
          <a:lnRef idx="2">
            <a:schemeClr val="accent1"/>
          </a:lnRef>
          <a:fillRef idx="0">
            <a:schemeClr val="accent1"/>
          </a:fillRef>
          <a:effectRef idx="1">
            <a:schemeClr val="accent1"/>
          </a:effectRef>
          <a:fontRef idx="minor">
            <a:schemeClr val="tx1"/>
          </a:fontRef>
        </xdr:style>
      </xdr:cxnSp>
      <xdr:sp macro="" textlink="">
        <xdr:nvSpPr>
          <xdr:cNvPr id="23" name="Connector 22">
            <a:extLst>
              <a:ext uri="{FF2B5EF4-FFF2-40B4-BE49-F238E27FC236}">
                <a16:creationId xmlns:a16="http://schemas.microsoft.com/office/drawing/2014/main" id="{ADC91CE4-6B07-3B4C-BE0B-3189F5C21933}"/>
              </a:ext>
            </a:extLst>
          </xdr:cNvPr>
          <xdr:cNvSpPr/>
        </xdr:nvSpPr>
        <xdr:spPr bwMode="auto">
          <a:xfrm>
            <a:off x="1680609" y="5534393"/>
            <a:ext cx="165350" cy="145411"/>
          </a:xfrm>
          <a:prstGeom prst="flowChartConnector">
            <a:avLst/>
          </a:prstGeom>
          <a:solidFill>
            <a:schemeClr val="accent1"/>
          </a:solidFill>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lang="en-US"/>
          </a:p>
        </xdr:txBody>
      </xdr:sp>
      <xdr:sp macro="" textlink="">
        <xdr:nvSpPr>
          <xdr:cNvPr id="24" name="Rounded Rectangle 23">
            <a:extLst>
              <a:ext uri="{FF2B5EF4-FFF2-40B4-BE49-F238E27FC236}">
                <a16:creationId xmlns:a16="http://schemas.microsoft.com/office/drawing/2014/main" id="{E3E8CE90-2B72-7548-BF75-FC38D50965DF}"/>
              </a:ext>
            </a:extLst>
          </xdr:cNvPr>
          <xdr:cNvSpPr/>
        </xdr:nvSpPr>
        <xdr:spPr bwMode="auto">
          <a:xfrm>
            <a:off x="1262450" y="4550072"/>
            <a:ext cx="979379" cy="201339"/>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Post Mortem</a:t>
            </a:r>
          </a:p>
        </xdr:txBody>
      </xdr:sp>
      <xdr:cxnSp macro="">
        <xdr:nvCxnSpPr>
          <xdr:cNvPr id="25" name="Straight Connector 24">
            <a:extLst>
              <a:ext uri="{FF2B5EF4-FFF2-40B4-BE49-F238E27FC236}">
                <a16:creationId xmlns:a16="http://schemas.microsoft.com/office/drawing/2014/main" id="{1CA4E2A5-63B5-4C4C-B59E-BBAADFDFF07B}"/>
              </a:ext>
            </a:extLst>
          </xdr:cNvPr>
          <xdr:cNvCxnSpPr/>
        </xdr:nvCxnSpPr>
        <xdr:spPr bwMode="auto">
          <a:xfrm>
            <a:off x="2445336" y="512115"/>
            <a:ext cx="0" cy="5324286"/>
          </a:xfrm>
          <a:prstGeom prst="line">
            <a:avLst/>
          </a:prstGeom>
          <a:ln>
            <a:prstDash val="dot"/>
          </a:ln>
          <a:effectLst/>
        </xdr:spPr>
        <xdr:style>
          <a:lnRef idx="2">
            <a:schemeClr val="accent1"/>
          </a:lnRef>
          <a:fillRef idx="0">
            <a:schemeClr val="accent1"/>
          </a:fillRef>
          <a:effectRef idx="1">
            <a:schemeClr val="accent1"/>
          </a:effectRef>
          <a:fontRef idx="minor">
            <a:schemeClr val="tx1"/>
          </a:fontRef>
        </xdr:style>
      </xdr:cxnSp>
      <xdr:cxnSp macro="">
        <xdr:nvCxnSpPr>
          <xdr:cNvPr id="26" name="Elbow Connector 25">
            <a:extLst>
              <a:ext uri="{FF2B5EF4-FFF2-40B4-BE49-F238E27FC236}">
                <a16:creationId xmlns:a16="http://schemas.microsoft.com/office/drawing/2014/main" id="{4F386703-0312-D045-A02C-0F4DB9A34A1C}"/>
              </a:ext>
            </a:extLst>
          </xdr:cNvPr>
          <xdr:cNvCxnSpPr>
            <a:stCxn id="36" idx="2"/>
            <a:endCxn id="21" idx="0"/>
          </xdr:cNvCxnSpPr>
        </xdr:nvCxnSpPr>
        <xdr:spPr bwMode="auto">
          <a:xfrm rot="5400000">
            <a:off x="2481303" y="908574"/>
            <a:ext cx="215747" cy="1651781"/>
          </a:xfrm>
          <a:prstGeom prst="bentConnector3">
            <a:avLst>
              <a:gd name="adj1" fmla="val 50000"/>
            </a:avLst>
          </a:prstGeom>
          <a:ln>
            <a:headEnd type="none"/>
            <a:tailEnd type="triangle"/>
          </a:ln>
          <a:effectLst/>
        </xdr:spPr>
        <xdr:style>
          <a:lnRef idx="2">
            <a:schemeClr val="accent1"/>
          </a:lnRef>
          <a:fillRef idx="0">
            <a:schemeClr val="accent1"/>
          </a:fillRef>
          <a:effectRef idx="1">
            <a:schemeClr val="accent1"/>
          </a:effectRef>
          <a:fontRef idx="minor">
            <a:schemeClr val="tx1"/>
          </a:fontRef>
        </xdr:style>
      </xdr:cxnSp>
      <xdr:cxnSp macro="">
        <xdr:nvCxnSpPr>
          <xdr:cNvPr id="27" name="Elbow Connector 26">
            <a:extLst>
              <a:ext uri="{FF2B5EF4-FFF2-40B4-BE49-F238E27FC236}">
                <a16:creationId xmlns:a16="http://schemas.microsoft.com/office/drawing/2014/main" id="{C02572EC-E1C3-574C-B1A7-76C674C9D03B}"/>
              </a:ext>
            </a:extLst>
          </xdr:cNvPr>
          <xdr:cNvCxnSpPr>
            <a:stCxn id="21" idx="3"/>
            <a:endCxn id="33" idx="0"/>
          </xdr:cNvCxnSpPr>
        </xdr:nvCxnSpPr>
        <xdr:spPr bwMode="auto">
          <a:xfrm>
            <a:off x="2392885" y="1943007"/>
            <a:ext cx="1106571" cy="168631"/>
          </a:xfrm>
          <a:prstGeom prst="bentConnector2">
            <a:avLst/>
          </a:prstGeom>
          <a:ln>
            <a:headEnd type="none"/>
            <a:tailEnd type="triangle"/>
          </a:ln>
          <a:effectLst/>
        </xdr:spPr>
        <xdr:style>
          <a:lnRef idx="2">
            <a:schemeClr val="accent1"/>
          </a:lnRef>
          <a:fillRef idx="0">
            <a:schemeClr val="accent1"/>
          </a:fillRef>
          <a:effectRef idx="1">
            <a:schemeClr val="accent1"/>
          </a:effectRef>
          <a:fontRef idx="minor">
            <a:schemeClr val="tx1"/>
          </a:fontRef>
        </xdr:style>
      </xdr:cxnSp>
      <xdr:sp macro="" textlink="">
        <xdr:nvSpPr>
          <xdr:cNvPr id="28" name="Rounded Rectangle 27">
            <a:extLst>
              <a:ext uri="{FF2B5EF4-FFF2-40B4-BE49-F238E27FC236}">
                <a16:creationId xmlns:a16="http://schemas.microsoft.com/office/drawing/2014/main" id="{AA2A6F2E-743C-254E-B938-FC760CE31523}"/>
              </a:ext>
            </a:extLst>
          </xdr:cNvPr>
          <xdr:cNvSpPr/>
        </xdr:nvSpPr>
        <xdr:spPr bwMode="auto">
          <a:xfrm>
            <a:off x="1262450" y="5008676"/>
            <a:ext cx="979379" cy="212524"/>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Release</a:t>
            </a:r>
          </a:p>
        </xdr:txBody>
      </xdr:sp>
      <xdr:cxnSp macro="">
        <xdr:nvCxnSpPr>
          <xdr:cNvPr id="29" name="Straight Arrow Connector 28">
            <a:extLst>
              <a:ext uri="{FF2B5EF4-FFF2-40B4-BE49-F238E27FC236}">
                <a16:creationId xmlns:a16="http://schemas.microsoft.com/office/drawing/2014/main" id="{76228964-CDF4-9447-8E02-6C0D09A985EA}"/>
              </a:ext>
            </a:extLst>
          </xdr:cNvPr>
          <xdr:cNvCxnSpPr>
            <a:stCxn id="28" idx="2"/>
            <a:endCxn id="23" idx="0"/>
          </xdr:cNvCxnSpPr>
        </xdr:nvCxnSpPr>
        <xdr:spPr bwMode="auto">
          <a:xfrm>
            <a:off x="1752140" y="5221201"/>
            <a:ext cx="11144" cy="313192"/>
          </a:xfrm>
          <a:prstGeom prst="straightConnector1">
            <a:avLst/>
          </a:prstGeom>
          <a:ln>
            <a:headEnd type="none"/>
            <a:tailEnd type="triangle"/>
          </a:ln>
          <a:effectLst/>
        </xdr:spPr>
        <xdr:style>
          <a:lnRef idx="2">
            <a:schemeClr val="accent1"/>
          </a:lnRef>
          <a:fillRef idx="0">
            <a:schemeClr val="accent1"/>
          </a:fillRef>
          <a:effectRef idx="1">
            <a:schemeClr val="accent1"/>
          </a:effectRef>
          <a:fontRef idx="minor">
            <a:schemeClr val="tx1"/>
          </a:fontRef>
        </xdr:style>
      </xdr:cxnSp>
      <xdr:sp macro="" textlink="">
        <xdr:nvSpPr>
          <xdr:cNvPr id="30" name="Rounded Rectangle 29">
            <a:extLst>
              <a:ext uri="{FF2B5EF4-FFF2-40B4-BE49-F238E27FC236}">
                <a16:creationId xmlns:a16="http://schemas.microsoft.com/office/drawing/2014/main" id="{14ABD95D-E4A0-3A41-A041-7EF2FC6F1532}"/>
              </a:ext>
            </a:extLst>
          </xdr:cNvPr>
          <xdr:cNvSpPr/>
        </xdr:nvSpPr>
        <xdr:spPr bwMode="auto">
          <a:xfrm>
            <a:off x="1249730" y="2928178"/>
            <a:ext cx="1030255" cy="190153"/>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Monitor/Cntrl</a:t>
            </a:r>
          </a:p>
        </xdr:txBody>
      </xdr:sp>
      <xdr:cxnSp macro="">
        <xdr:nvCxnSpPr>
          <xdr:cNvPr id="49460" name="Straight Arrow Connector 30">
            <a:extLst>
              <a:ext uri="{FF2B5EF4-FFF2-40B4-BE49-F238E27FC236}">
                <a16:creationId xmlns:a16="http://schemas.microsoft.com/office/drawing/2014/main" id="{45B9E95F-FA0B-1C40-B841-AF89627774AA}"/>
              </a:ext>
            </a:extLst>
          </xdr:cNvPr>
          <xdr:cNvCxnSpPr>
            <a:cxnSpLocks noChangeShapeType="1"/>
          </xdr:cNvCxnSpPr>
        </xdr:nvCxnSpPr>
        <xdr:spPr bwMode="auto">
          <a:xfrm flipH="1">
            <a:off x="1758499" y="3118331"/>
            <a:ext cx="0" cy="1431741"/>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xnSp macro="">
        <xdr:nvCxnSpPr>
          <xdr:cNvPr id="49461" name="Straight Arrow Connector 31">
            <a:extLst>
              <a:ext uri="{FF2B5EF4-FFF2-40B4-BE49-F238E27FC236}">
                <a16:creationId xmlns:a16="http://schemas.microsoft.com/office/drawing/2014/main" id="{68AAADC6-586E-9C41-A526-381E15147A5F}"/>
              </a:ext>
            </a:extLst>
          </xdr:cNvPr>
          <xdr:cNvCxnSpPr>
            <a:cxnSpLocks noChangeShapeType="1"/>
            <a:stCxn id="21" idx="2"/>
            <a:endCxn id="30" idx="0"/>
          </xdr:cNvCxnSpPr>
        </xdr:nvCxnSpPr>
        <xdr:spPr bwMode="auto">
          <a:xfrm>
            <a:off x="1763284" y="2043677"/>
            <a:ext cx="1574" cy="884502"/>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sp macro="" textlink="">
        <xdr:nvSpPr>
          <xdr:cNvPr id="33" name="Rounded Rectangle 32">
            <a:extLst>
              <a:ext uri="{FF2B5EF4-FFF2-40B4-BE49-F238E27FC236}">
                <a16:creationId xmlns:a16="http://schemas.microsoft.com/office/drawing/2014/main" id="{70B1D107-6673-424E-A901-2E0D70191971}"/>
              </a:ext>
            </a:extLst>
          </xdr:cNvPr>
          <xdr:cNvSpPr/>
        </xdr:nvSpPr>
        <xdr:spPr bwMode="auto">
          <a:xfrm>
            <a:off x="3054283" y="2111638"/>
            <a:ext cx="890344" cy="201339"/>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Construct</a:t>
            </a:r>
          </a:p>
        </xdr:txBody>
      </xdr:sp>
      <xdr:cxnSp macro="">
        <xdr:nvCxnSpPr>
          <xdr:cNvPr id="49464" name="Straight Arrow Connector 34">
            <a:extLst>
              <a:ext uri="{FF2B5EF4-FFF2-40B4-BE49-F238E27FC236}">
                <a16:creationId xmlns:a16="http://schemas.microsoft.com/office/drawing/2014/main" id="{301C83E6-CF26-B646-A2F8-1E8A020BBB7C}"/>
              </a:ext>
            </a:extLst>
          </xdr:cNvPr>
          <xdr:cNvCxnSpPr>
            <a:cxnSpLocks noChangeShapeType="1"/>
            <a:stCxn id="33" idx="2"/>
            <a:endCxn id="59" idx="0"/>
          </xdr:cNvCxnSpPr>
        </xdr:nvCxnSpPr>
        <xdr:spPr bwMode="auto">
          <a:xfrm>
            <a:off x="3499456" y="2312977"/>
            <a:ext cx="1810" cy="274105"/>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sp macro="" textlink="">
        <xdr:nvSpPr>
          <xdr:cNvPr id="40" name="TextBox 39">
            <a:extLst>
              <a:ext uri="{FF2B5EF4-FFF2-40B4-BE49-F238E27FC236}">
                <a16:creationId xmlns:a16="http://schemas.microsoft.com/office/drawing/2014/main" id="{B9EBFC0B-B17E-C849-9A68-DBEB4BBBBFCE}"/>
              </a:ext>
            </a:extLst>
          </xdr:cNvPr>
          <xdr:cNvSpPr txBox="1"/>
        </xdr:nvSpPr>
        <xdr:spPr bwMode="auto">
          <a:xfrm rot="16200000">
            <a:off x="1651802" y="2959116"/>
            <a:ext cx="1968644" cy="228946"/>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900"/>
              <a:t>Not all components are constructed</a:t>
            </a:r>
          </a:p>
        </xdr:txBody>
      </xdr:sp>
      <xdr:sp macro="" textlink="">
        <xdr:nvSpPr>
          <xdr:cNvPr id="49470" name="Diamond 41">
            <a:extLst>
              <a:ext uri="{FF2B5EF4-FFF2-40B4-BE49-F238E27FC236}">
                <a16:creationId xmlns:a16="http://schemas.microsoft.com/office/drawing/2014/main" id="{8948E987-BDD8-4A46-B9BA-A2072C63837B}"/>
              </a:ext>
            </a:extLst>
          </xdr:cNvPr>
          <xdr:cNvSpPr>
            <a:spLocks noChangeArrowheads="1"/>
          </xdr:cNvSpPr>
        </xdr:nvSpPr>
        <xdr:spPr bwMode="auto">
          <a:xfrm>
            <a:off x="3386557" y="4013169"/>
            <a:ext cx="241665" cy="201339"/>
          </a:xfrm>
          <a:prstGeom prst="diamond">
            <a:avLst/>
          </a:prstGeom>
          <a:noFill/>
          <a:ln w="9525">
            <a:solidFill>
              <a:srgbClr val="4A7EBB"/>
            </a:solidFill>
            <a:miter lim="800000"/>
            <a:headEnd/>
            <a:tailEnd/>
          </a:ln>
          <a:effectLst>
            <a:outerShdw blurRad="40000" dist="23000" dir="5400000" rotWithShape="0">
              <a:srgbClr val="808080">
                <a:alpha val="34998"/>
              </a:srgbClr>
            </a:outerShdw>
          </a:effectLst>
          <a:extLst>
            <a:ext uri="{909E8E84-426E-40DD-AFC4-6F175D3DCCD1}">
              <a14:hiddenFill xmlns:a14="http://schemas.microsoft.com/office/drawing/2010/main">
                <a:solidFill>
                  <a:srgbClr val="FFFFFF"/>
                </a:solidFill>
              </a14:hiddenFill>
            </a:ext>
          </a:extLst>
        </xdr:spPr>
        <xdr:txBody>
          <a:bodyPr vertOverflow="clip" wrap="square" lIns="18288" tIns="0" rIns="0" bIns="0" anchor="t" upright="1"/>
          <a:lstStyle/>
          <a:p>
            <a:pPr algn="ctr" rtl="0">
              <a:defRPr sz="1000"/>
            </a:pPr>
            <a:endParaRPr lang="en-US"/>
          </a:p>
        </xdr:txBody>
      </xdr:sp>
      <xdr:cxnSp macro="">
        <xdr:nvCxnSpPr>
          <xdr:cNvPr id="49471" name="Straight Arrow Connector 42">
            <a:extLst>
              <a:ext uri="{FF2B5EF4-FFF2-40B4-BE49-F238E27FC236}">
                <a16:creationId xmlns:a16="http://schemas.microsoft.com/office/drawing/2014/main" id="{A8DCC2C0-4B13-6F42-BB41-C3BD04EE6D62}"/>
              </a:ext>
            </a:extLst>
          </xdr:cNvPr>
          <xdr:cNvCxnSpPr>
            <a:cxnSpLocks noChangeShapeType="1"/>
          </xdr:cNvCxnSpPr>
        </xdr:nvCxnSpPr>
        <xdr:spPr bwMode="auto">
          <a:xfrm>
            <a:off x="3501029" y="4214507"/>
            <a:ext cx="0" cy="190153"/>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xnSp macro="">
        <xdr:nvCxnSpPr>
          <xdr:cNvPr id="49473" name="Straight Connector 44">
            <a:extLst>
              <a:ext uri="{FF2B5EF4-FFF2-40B4-BE49-F238E27FC236}">
                <a16:creationId xmlns:a16="http://schemas.microsoft.com/office/drawing/2014/main" id="{A3F147B2-306B-3A4D-B737-E0C240230E56}"/>
              </a:ext>
            </a:extLst>
          </xdr:cNvPr>
          <xdr:cNvCxnSpPr>
            <a:cxnSpLocks noChangeShapeType="1"/>
          </xdr:cNvCxnSpPr>
        </xdr:nvCxnSpPr>
        <xdr:spPr bwMode="auto">
          <a:xfrm>
            <a:off x="1122538" y="4404660"/>
            <a:ext cx="2810944" cy="0"/>
          </a:xfrm>
          <a:prstGeom prst="line">
            <a:avLst/>
          </a:prstGeom>
          <a:noFill/>
          <a:ln w="28575">
            <a:solidFill>
              <a:srgbClr val="4F81BD"/>
            </a:solidFill>
            <a:round/>
            <a:headEnd/>
            <a:tailEn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grpSp>
    <xdr:clientData/>
  </xdr:twoCellAnchor>
  <xdr:twoCellAnchor>
    <xdr:from>
      <xdr:col>2</xdr:col>
      <xdr:colOff>774700</xdr:colOff>
      <xdr:row>73</xdr:row>
      <xdr:rowOff>50800</xdr:rowOff>
    </xdr:from>
    <xdr:to>
      <xdr:col>2</xdr:col>
      <xdr:colOff>1117600</xdr:colOff>
      <xdr:row>83</xdr:row>
      <xdr:rowOff>139682</xdr:rowOff>
    </xdr:to>
    <xdr:cxnSp macro="">
      <xdr:nvCxnSpPr>
        <xdr:cNvPr id="49447" name="Elbow Connector 63">
          <a:extLst>
            <a:ext uri="{FF2B5EF4-FFF2-40B4-BE49-F238E27FC236}">
              <a16:creationId xmlns:a16="http://schemas.microsoft.com/office/drawing/2014/main" id="{36B4576A-F30D-DD49-B980-ACFDB79A4913}"/>
            </a:ext>
          </a:extLst>
        </xdr:cNvPr>
        <xdr:cNvCxnSpPr>
          <a:cxnSpLocks noChangeShapeType="1"/>
        </xdr:cNvCxnSpPr>
      </xdr:nvCxnSpPr>
      <xdr:spPr bwMode="auto">
        <a:xfrm rot="10800000">
          <a:off x="2108200" y="2794000"/>
          <a:ext cx="342900" cy="1981200"/>
        </a:xfrm>
        <a:prstGeom prst="bentConnector3">
          <a:avLst>
            <a:gd name="adj1" fmla="val 253991"/>
          </a:avLst>
        </a:prstGeom>
        <a:noFill/>
        <a:ln w="25400">
          <a:solidFill>
            <a:srgbClr val="4F81BD"/>
          </a:solidFill>
          <a:miter lim="800000"/>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2</xdr:col>
      <xdr:colOff>533829</xdr:colOff>
      <xdr:row>66</xdr:row>
      <xdr:rowOff>55734</xdr:rowOff>
    </xdr:from>
    <xdr:to>
      <xdr:col>2</xdr:col>
      <xdr:colOff>1792421</xdr:colOff>
      <xdr:row>67</xdr:row>
      <xdr:rowOff>91940</xdr:rowOff>
    </xdr:to>
    <xdr:sp macro="" textlink="">
      <xdr:nvSpPr>
        <xdr:cNvPr id="31" name="Rounded Rectangle 30">
          <a:extLst>
            <a:ext uri="{FF2B5EF4-FFF2-40B4-BE49-F238E27FC236}">
              <a16:creationId xmlns:a16="http://schemas.microsoft.com/office/drawing/2014/main" id="{A812420C-BEDC-C449-8970-9B7ECE453434}"/>
            </a:ext>
          </a:extLst>
        </xdr:cNvPr>
        <xdr:cNvSpPr/>
      </xdr:nvSpPr>
      <xdr:spPr bwMode="auto">
        <a:xfrm>
          <a:off x="1870671" y="1336874"/>
          <a:ext cx="1258592" cy="236733"/>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Analyze</a:t>
          </a:r>
        </a:p>
      </xdr:txBody>
    </xdr:sp>
    <xdr:clientData/>
  </xdr:twoCellAnchor>
  <xdr:twoCellAnchor>
    <xdr:from>
      <xdr:col>2</xdr:col>
      <xdr:colOff>200527</xdr:colOff>
      <xdr:row>64</xdr:row>
      <xdr:rowOff>189387</xdr:rowOff>
    </xdr:from>
    <xdr:to>
      <xdr:col>2</xdr:col>
      <xdr:colOff>1163125</xdr:colOff>
      <xdr:row>66</xdr:row>
      <xdr:rowOff>55734</xdr:rowOff>
    </xdr:to>
    <xdr:cxnSp macro="">
      <xdr:nvCxnSpPr>
        <xdr:cNvPr id="32" name="Elbow Connector 31">
          <a:extLst>
            <a:ext uri="{FF2B5EF4-FFF2-40B4-BE49-F238E27FC236}">
              <a16:creationId xmlns:a16="http://schemas.microsoft.com/office/drawing/2014/main" id="{DF45FCA3-95D6-EA4B-84EB-DC7BF542724E}"/>
            </a:ext>
          </a:extLst>
        </xdr:cNvPr>
        <xdr:cNvCxnSpPr>
          <a:endCxn id="31" idx="0"/>
        </xdr:cNvCxnSpPr>
      </xdr:nvCxnSpPr>
      <xdr:spPr bwMode="auto">
        <a:xfrm rot="16200000" flipH="1">
          <a:off x="1879398" y="716305"/>
          <a:ext cx="278540" cy="962598"/>
        </a:xfrm>
        <a:prstGeom prst="bentConnector3">
          <a:avLst>
            <a:gd name="adj1" fmla="val 50000"/>
          </a:avLst>
        </a:prstGeom>
        <a:ln>
          <a:headEnd type="none"/>
          <a:tailEnd type="triangle"/>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861374</xdr:colOff>
      <xdr:row>75</xdr:row>
      <xdr:rowOff>22281</xdr:rowOff>
    </xdr:from>
    <xdr:to>
      <xdr:col>2</xdr:col>
      <xdr:colOff>1652339</xdr:colOff>
      <xdr:row>76</xdr:row>
      <xdr:rowOff>79096</xdr:rowOff>
    </xdr:to>
    <xdr:sp macro="" textlink="">
      <xdr:nvSpPr>
        <xdr:cNvPr id="59" name="Rounded Rectangle 58">
          <a:extLst>
            <a:ext uri="{FF2B5EF4-FFF2-40B4-BE49-F238E27FC236}">
              <a16:creationId xmlns:a16="http://schemas.microsoft.com/office/drawing/2014/main" id="{55FB6B10-976D-C049-93CB-07361336B20A}"/>
            </a:ext>
          </a:extLst>
        </xdr:cNvPr>
        <xdr:cNvSpPr/>
      </xdr:nvSpPr>
      <xdr:spPr bwMode="auto">
        <a:xfrm>
          <a:off x="2198216" y="3119299"/>
          <a:ext cx="790965" cy="257341"/>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Review</a:t>
          </a:r>
        </a:p>
      </xdr:txBody>
    </xdr:sp>
    <xdr:clientData/>
  </xdr:twoCellAnchor>
  <xdr:twoCellAnchor>
    <xdr:from>
      <xdr:col>2</xdr:col>
      <xdr:colOff>813245</xdr:colOff>
      <xdr:row>78</xdr:row>
      <xdr:rowOff>131681</xdr:rowOff>
    </xdr:from>
    <xdr:to>
      <xdr:col>2</xdr:col>
      <xdr:colOff>1703159</xdr:colOff>
      <xdr:row>79</xdr:row>
      <xdr:rowOff>156693</xdr:rowOff>
    </xdr:to>
    <xdr:sp macro="" textlink="">
      <xdr:nvSpPr>
        <xdr:cNvPr id="60" name="Rounded Rectangle 59">
          <a:extLst>
            <a:ext uri="{FF2B5EF4-FFF2-40B4-BE49-F238E27FC236}">
              <a16:creationId xmlns:a16="http://schemas.microsoft.com/office/drawing/2014/main" id="{88100131-8A69-C84C-B166-DEEC6B71A1F7}"/>
            </a:ext>
          </a:extLst>
        </xdr:cNvPr>
        <xdr:cNvSpPr/>
      </xdr:nvSpPr>
      <xdr:spPr bwMode="auto">
        <a:xfrm>
          <a:off x="2150087" y="3830277"/>
          <a:ext cx="889914" cy="225539"/>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Refactor</a:t>
          </a:r>
        </a:p>
      </xdr:txBody>
    </xdr:sp>
    <xdr:clientData/>
  </xdr:twoCellAnchor>
  <xdr:twoCellAnchor>
    <xdr:from>
      <xdr:col>2</xdr:col>
      <xdr:colOff>1256857</xdr:colOff>
      <xdr:row>76</xdr:row>
      <xdr:rowOff>79096</xdr:rowOff>
    </xdr:from>
    <xdr:to>
      <xdr:col>2</xdr:col>
      <xdr:colOff>1258202</xdr:colOff>
      <xdr:row>78</xdr:row>
      <xdr:rowOff>131681</xdr:rowOff>
    </xdr:to>
    <xdr:cxnSp macro="">
      <xdr:nvCxnSpPr>
        <xdr:cNvPr id="61" name="Straight Arrow Connector 34">
          <a:extLst>
            <a:ext uri="{FF2B5EF4-FFF2-40B4-BE49-F238E27FC236}">
              <a16:creationId xmlns:a16="http://schemas.microsoft.com/office/drawing/2014/main" id="{D292D20B-088F-D643-8C01-68A81B4467EE}"/>
            </a:ext>
          </a:extLst>
        </xdr:cNvPr>
        <xdr:cNvCxnSpPr>
          <a:cxnSpLocks noChangeShapeType="1"/>
          <a:stCxn id="59" idx="2"/>
          <a:endCxn id="60" idx="0"/>
        </xdr:cNvCxnSpPr>
      </xdr:nvCxnSpPr>
      <xdr:spPr bwMode="auto">
        <a:xfrm>
          <a:off x="2593699" y="3376640"/>
          <a:ext cx="1345" cy="453637"/>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2</xdr:col>
      <xdr:colOff>1258202</xdr:colOff>
      <xdr:row>79</xdr:row>
      <xdr:rowOff>156693</xdr:rowOff>
    </xdr:from>
    <xdr:to>
      <xdr:col>2</xdr:col>
      <xdr:colOff>1262978</xdr:colOff>
      <xdr:row>83</xdr:row>
      <xdr:rowOff>23621</xdr:rowOff>
    </xdr:to>
    <xdr:cxnSp macro="">
      <xdr:nvCxnSpPr>
        <xdr:cNvPr id="62" name="Straight Arrow Connector 34">
          <a:extLst>
            <a:ext uri="{FF2B5EF4-FFF2-40B4-BE49-F238E27FC236}">
              <a16:creationId xmlns:a16="http://schemas.microsoft.com/office/drawing/2014/main" id="{68917B21-4271-DE4C-83F7-FFE04B3C0099}"/>
            </a:ext>
          </a:extLst>
        </xdr:cNvPr>
        <xdr:cNvCxnSpPr>
          <a:cxnSpLocks noChangeShapeType="1"/>
          <a:stCxn id="60" idx="2"/>
          <a:endCxn id="49470" idx="0"/>
        </xdr:cNvCxnSpPr>
      </xdr:nvCxnSpPr>
      <xdr:spPr bwMode="auto">
        <a:xfrm>
          <a:off x="2595044" y="4055816"/>
          <a:ext cx="4776" cy="669033"/>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2</xdr:col>
      <xdr:colOff>541403</xdr:colOff>
      <xdr:row>68</xdr:row>
      <xdr:rowOff>119011</xdr:rowOff>
    </xdr:from>
    <xdr:to>
      <xdr:col>2</xdr:col>
      <xdr:colOff>1799995</xdr:colOff>
      <xdr:row>69</xdr:row>
      <xdr:rowOff>144077</xdr:rowOff>
    </xdr:to>
    <xdr:sp macro="" textlink="">
      <xdr:nvSpPr>
        <xdr:cNvPr id="36" name="Rounded Rectangle 35">
          <a:extLst>
            <a:ext uri="{FF2B5EF4-FFF2-40B4-BE49-F238E27FC236}">
              <a16:creationId xmlns:a16="http://schemas.microsoft.com/office/drawing/2014/main" id="{F88C40F9-E19B-B942-8B04-27B0490CD660}"/>
            </a:ext>
          </a:extLst>
        </xdr:cNvPr>
        <xdr:cNvSpPr/>
      </xdr:nvSpPr>
      <xdr:spPr bwMode="auto">
        <a:xfrm>
          <a:off x="1878245" y="1801204"/>
          <a:ext cx="1258592" cy="236733"/>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Architect</a:t>
          </a:r>
        </a:p>
      </xdr:txBody>
    </xdr:sp>
    <xdr:clientData/>
  </xdr:twoCellAnchor>
  <xdr:twoCellAnchor>
    <xdr:from>
      <xdr:col>2</xdr:col>
      <xdr:colOff>1163125</xdr:colOff>
      <xdr:row>67</xdr:row>
      <xdr:rowOff>91940</xdr:rowOff>
    </xdr:from>
    <xdr:to>
      <xdr:col>2</xdr:col>
      <xdr:colOff>1170699</xdr:colOff>
      <xdr:row>68</xdr:row>
      <xdr:rowOff>119011</xdr:rowOff>
    </xdr:to>
    <xdr:cxnSp macro="">
      <xdr:nvCxnSpPr>
        <xdr:cNvPr id="37" name="Straight Arrow Connector 34">
          <a:extLst>
            <a:ext uri="{FF2B5EF4-FFF2-40B4-BE49-F238E27FC236}">
              <a16:creationId xmlns:a16="http://schemas.microsoft.com/office/drawing/2014/main" id="{CC721C37-A76E-1344-B440-6B8BA34AA4C4}"/>
            </a:ext>
          </a:extLst>
        </xdr:cNvPr>
        <xdr:cNvCxnSpPr>
          <a:cxnSpLocks noChangeShapeType="1"/>
          <a:stCxn id="31" idx="2"/>
          <a:endCxn id="36" idx="0"/>
        </xdr:cNvCxnSpPr>
      </xdr:nvCxnSpPr>
      <xdr:spPr bwMode="auto">
        <a:xfrm>
          <a:off x="2499967" y="1573607"/>
          <a:ext cx="7574" cy="227597"/>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276375</xdr:colOff>
      <xdr:row>14</xdr:row>
      <xdr:rowOff>90714</xdr:rowOff>
    </xdr:from>
    <xdr:to>
      <xdr:col>6</xdr:col>
      <xdr:colOff>858760</xdr:colOff>
      <xdr:row>14</xdr:row>
      <xdr:rowOff>2246754</xdr:rowOff>
    </xdr:to>
    <xdr:grpSp>
      <xdr:nvGrpSpPr>
        <xdr:cNvPr id="10" name="Group 9">
          <a:extLst>
            <a:ext uri="{FF2B5EF4-FFF2-40B4-BE49-F238E27FC236}">
              <a16:creationId xmlns:a16="http://schemas.microsoft.com/office/drawing/2014/main" id="{56D2A1C1-8923-7A4A-A96F-41930C87D09D}"/>
            </a:ext>
          </a:extLst>
        </xdr:cNvPr>
        <xdr:cNvGrpSpPr/>
      </xdr:nvGrpSpPr>
      <xdr:grpSpPr>
        <a:xfrm>
          <a:off x="5931469" y="4284110"/>
          <a:ext cx="3853234" cy="2156040"/>
          <a:chOff x="4460" y="165963"/>
          <a:chExt cx="4113439" cy="2113865"/>
        </a:xfrm>
      </xdr:grpSpPr>
      <xdr:sp macro="" textlink="">
        <xdr:nvSpPr>
          <xdr:cNvPr id="11" name="Rectangle 10">
            <a:extLst>
              <a:ext uri="{FF2B5EF4-FFF2-40B4-BE49-F238E27FC236}">
                <a16:creationId xmlns:a16="http://schemas.microsoft.com/office/drawing/2014/main" id="{BFCC9246-9A4A-834F-B1D1-40627F5152DA}"/>
              </a:ext>
            </a:extLst>
          </xdr:cNvPr>
          <xdr:cNvSpPr/>
        </xdr:nvSpPr>
        <xdr:spPr>
          <a:xfrm>
            <a:off x="161133" y="165963"/>
            <a:ext cx="3956766" cy="243983"/>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00" b="1"/>
              <a:t>http://umphrda-rcube.mybluemix.net/rcube?op=create&amp;f=red</a:t>
            </a:r>
          </a:p>
        </xdr:txBody>
      </xdr:sp>
      <xdr:sp macro="" textlink="">
        <xdr:nvSpPr>
          <xdr:cNvPr id="12" name="Right Brace 11">
            <a:extLst>
              <a:ext uri="{FF2B5EF4-FFF2-40B4-BE49-F238E27FC236}">
                <a16:creationId xmlns:a16="http://schemas.microsoft.com/office/drawing/2014/main" id="{21993330-BDD7-2B46-8875-43887F86DE73}"/>
              </a:ext>
            </a:extLst>
          </xdr:cNvPr>
          <xdr:cNvSpPr/>
        </xdr:nvSpPr>
        <xdr:spPr>
          <a:xfrm rot="5400000">
            <a:off x="1490225" y="-302521"/>
            <a:ext cx="136392" cy="1638037"/>
          </a:xfrm>
          <a:prstGeom prst="rightBrace">
            <a:avLst>
              <a:gd name="adj1" fmla="val 8333"/>
              <a:gd name="adj2" fmla="val 51089"/>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sz="1000"/>
          </a:p>
        </xdr:txBody>
      </xdr:sp>
      <xdr:sp macro="" textlink="">
        <xdr:nvSpPr>
          <xdr:cNvPr id="13" name="Line Callout 2 (Accent Bar) 12">
            <a:extLst>
              <a:ext uri="{FF2B5EF4-FFF2-40B4-BE49-F238E27FC236}">
                <a16:creationId xmlns:a16="http://schemas.microsoft.com/office/drawing/2014/main" id="{5C9F5E2C-79E0-5246-8252-DA1ECA6FE06D}"/>
              </a:ext>
            </a:extLst>
          </xdr:cNvPr>
          <xdr:cNvSpPr/>
        </xdr:nvSpPr>
        <xdr:spPr>
          <a:xfrm>
            <a:off x="4460" y="999148"/>
            <a:ext cx="1273621" cy="303705"/>
          </a:xfrm>
          <a:prstGeom prst="accentCallout2">
            <a:avLst>
              <a:gd name="adj1" fmla="val 16054"/>
              <a:gd name="adj2" fmla="val 99374"/>
              <a:gd name="adj3" fmla="val 16054"/>
              <a:gd name="adj4" fmla="val 118835"/>
              <a:gd name="adj5" fmla="val -141131"/>
              <a:gd name="adj6" fmla="val 120467"/>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sz="1000">
                <a:solidFill>
                  <a:schemeClr val="tx1"/>
                </a:solidFill>
              </a:rPr>
              <a:t>URL of microservice provider</a:t>
            </a:r>
          </a:p>
        </xdr:txBody>
      </xdr:sp>
      <xdr:sp macro="" textlink="">
        <xdr:nvSpPr>
          <xdr:cNvPr id="14" name="Line Callout 2 (Accent Bar) 13">
            <a:extLst>
              <a:ext uri="{FF2B5EF4-FFF2-40B4-BE49-F238E27FC236}">
                <a16:creationId xmlns:a16="http://schemas.microsoft.com/office/drawing/2014/main" id="{9DFB466A-8B34-D540-BC7F-4C24C7887032}"/>
              </a:ext>
            </a:extLst>
          </xdr:cNvPr>
          <xdr:cNvSpPr/>
        </xdr:nvSpPr>
        <xdr:spPr>
          <a:xfrm>
            <a:off x="504968" y="1409269"/>
            <a:ext cx="1546225" cy="236274"/>
          </a:xfrm>
          <a:prstGeom prst="accentCallout2">
            <a:avLst>
              <a:gd name="adj1" fmla="val 16054"/>
              <a:gd name="adj2" fmla="val 99374"/>
              <a:gd name="adj3" fmla="val 16054"/>
              <a:gd name="adj4" fmla="val 118835"/>
              <a:gd name="adj5" fmla="val -352151"/>
              <a:gd name="adj6" fmla="val 133165"/>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sz="1000">
                <a:solidFill>
                  <a:schemeClr val="tx1"/>
                </a:solidFill>
              </a:rPr>
              <a:t>Name of the microservice</a:t>
            </a:r>
          </a:p>
        </xdr:txBody>
      </xdr:sp>
      <xdr:sp macro="" textlink="">
        <xdr:nvSpPr>
          <xdr:cNvPr id="15" name="Line Callout 2 (Accent Bar) 14">
            <a:extLst>
              <a:ext uri="{FF2B5EF4-FFF2-40B4-BE49-F238E27FC236}">
                <a16:creationId xmlns:a16="http://schemas.microsoft.com/office/drawing/2014/main" id="{EECAD4AD-E0FD-D440-8F13-5CA19BD0BE0D}"/>
              </a:ext>
            </a:extLst>
          </xdr:cNvPr>
          <xdr:cNvSpPr/>
        </xdr:nvSpPr>
        <xdr:spPr>
          <a:xfrm>
            <a:off x="277133" y="1869707"/>
            <a:ext cx="2333625" cy="410121"/>
          </a:xfrm>
          <a:prstGeom prst="accentCallout2">
            <a:avLst>
              <a:gd name="adj1" fmla="val 16054"/>
              <a:gd name="adj2" fmla="val 99374"/>
              <a:gd name="adj3" fmla="val 16054"/>
              <a:gd name="adj4" fmla="val 118835"/>
              <a:gd name="adj5" fmla="val -317330"/>
              <a:gd name="adj6" fmla="val 127262"/>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sz="1000">
                <a:solidFill>
                  <a:schemeClr val="tx1"/>
                </a:solidFill>
              </a:rPr>
              <a:t>Parameters passed to the microservice.  These will be provided to you as a Python dictionary:  {'f': 'red', 'op': 'create'}</a:t>
            </a:r>
          </a:p>
        </xdr:txBody>
      </xdr:sp>
      <xdr:sp macro="" textlink="">
        <xdr:nvSpPr>
          <xdr:cNvPr id="16" name="Right Brace 15">
            <a:extLst>
              <a:ext uri="{FF2B5EF4-FFF2-40B4-BE49-F238E27FC236}">
                <a16:creationId xmlns:a16="http://schemas.microsoft.com/office/drawing/2014/main" id="{4888EE5E-F7DA-B54C-B677-E5288D81DCDB}"/>
              </a:ext>
            </a:extLst>
          </xdr:cNvPr>
          <xdr:cNvSpPr/>
        </xdr:nvSpPr>
        <xdr:spPr>
          <a:xfrm rot="5400000">
            <a:off x="2496280" y="351156"/>
            <a:ext cx="136394" cy="330685"/>
          </a:xfrm>
          <a:prstGeom prst="rightBrac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sz="1000"/>
          </a:p>
        </xdr:txBody>
      </xdr:sp>
      <xdr:sp macro="" textlink="">
        <xdr:nvSpPr>
          <xdr:cNvPr id="17" name="Right Brace 16">
            <a:extLst>
              <a:ext uri="{FF2B5EF4-FFF2-40B4-BE49-F238E27FC236}">
                <a16:creationId xmlns:a16="http://schemas.microsoft.com/office/drawing/2014/main" id="{2FEE5DCE-7E49-3F42-B09B-025094BF6963}"/>
              </a:ext>
            </a:extLst>
          </xdr:cNvPr>
          <xdr:cNvSpPr/>
        </xdr:nvSpPr>
        <xdr:spPr>
          <a:xfrm rot="5400000">
            <a:off x="3177619" y="65795"/>
            <a:ext cx="136393" cy="894937"/>
          </a:xfrm>
          <a:prstGeom prst="rightBrac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sz="1000"/>
          </a:p>
        </xdr:txBody>
      </xdr:sp>
    </xdr:grpSp>
    <xdr:clientData/>
  </xdr:twoCellAnchor>
  <xdr:twoCellAnchor editAs="oneCell">
    <xdr:from>
      <xdr:col>4</xdr:col>
      <xdr:colOff>858762</xdr:colOff>
      <xdr:row>209</xdr:row>
      <xdr:rowOff>592666</xdr:rowOff>
    </xdr:from>
    <xdr:to>
      <xdr:col>7</xdr:col>
      <xdr:colOff>1572499</xdr:colOff>
      <xdr:row>213</xdr:row>
      <xdr:rowOff>505663</xdr:rowOff>
    </xdr:to>
    <xdr:pic>
      <xdr:nvPicPr>
        <xdr:cNvPr id="4" name="Picture 3">
          <a:extLst>
            <a:ext uri="{FF2B5EF4-FFF2-40B4-BE49-F238E27FC236}">
              <a16:creationId xmlns:a16="http://schemas.microsoft.com/office/drawing/2014/main" id="{A1535221-DBEC-224F-9ACF-A5CCEFA529BE}"/>
            </a:ext>
          </a:extLst>
        </xdr:cNvPr>
        <xdr:cNvPicPr>
          <a:picLocks noChangeAspect="1"/>
        </xdr:cNvPicPr>
      </xdr:nvPicPr>
      <xdr:blipFill>
        <a:blip xmlns:r="http://schemas.openxmlformats.org/officeDocument/2006/relationships" r:embed="rId1"/>
        <a:stretch>
          <a:fillRect/>
        </a:stretch>
      </xdr:blipFill>
      <xdr:spPr>
        <a:xfrm>
          <a:off x="5800979" y="79245803"/>
          <a:ext cx="5053902" cy="188988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68</xdr:row>
      <xdr:rowOff>535118</xdr:rowOff>
    </xdr:from>
    <xdr:to>
      <xdr:col>3</xdr:col>
      <xdr:colOff>4978400</xdr:colOff>
      <xdr:row>86</xdr:row>
      <xdr:rowOff>101600</xdr:rowOff>
    </xdr:to>
    <xdr:pic>
      <xdr:nvPicPr>
        <xdr:cNvPr id="2" name="Picture 13">
          <a:extLst>
            <a:ext uri="{FF2B5EF4-FFF2-40B4-BE49-F238E27FC236}">
              <a16:creationId xmlns:a16="http://schemas.microsoft.com/office/drawing/2014/main" id="{E7D15BC6-7109-EB4B-942D-FA39EA079C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700" y="17603918"/>
          <a:ext cx="7810500" cy="29827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rubiks-cube-solver.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ubiks-cube-solver.com/"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7.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I27"/>
  <sheetViews>
    <sheetView showGridLines="0" zoomScaleNormal="100" workbookViewId="0">
      <selection activeCell="A19" sqref="A19:XFD19"/>
    </sheetView>
  </sheetViews>
  <sheetFormatPr baseColWidth="10" defaultColWidth="8.83203125" defaultRowHeight="13" x14ac:dyDescent="0.15"/>
  <cols>
    <col min="1" max="1" width="23.5" style="18" customWidth="1"/>
    <col min="2" max="2" width="18.33203125" customWidth="1"/>
    <col min="3" max="3" width="15" customWidth="1"/>
    <col min="4" max="4" width="11.33203125" customWidth="1"/>
    <col min="5" max="5" width="14.83203125" customWidth="1"/>
    <col min="6" max="6" width="12.5" customWidth="1"/>
    <col min="7" max="7" width="10.5" customWidth="1"/>
    <col min="8" max="8" width="10.6640625" customWidth="1"/>
    <col min="9" max="9" width="19.33203125" customWidth="1"/>
    <col min="10" max="10" width="8.83203125" customWidth="1"/>
    <col min="11" max="11" width="11.6640625" customWidth="1"/>
  </cols>
  <sheetData>
    <row r="1" spans="1:9" ht="20" x14ac:dyDescent="0.2">
      <c r="A1" s="491" t="s">
        <v>151</v>
      </c>
      <c r="B1" s="491"/>
      <c r="C1" s="491"/>
      <c r="D1" s="491"/>
      <c r="E1" s="491"/>
      <c r="F1" s="491"/>
      <c r="G1" s="491"/>
    </row>
    <row r="3" spans="1:9" hidden="1" x14ac:dyDescent="0.15">
      <c r="A3" s="15" t="s">
        <v>124</v>
      </c>
      <c r="B3" s="259" t="s">
        <v>498</v>
      </c>
    </row>
    <row r="4" spans="1:9" hidden="1" x14ac:dyDescent="0.15">
      <c r="A4" s="15"/>
    </row>
    <row r="5" spans="1:9" ht="24" customHeight="1" x14ac:dyDescent="0.15">
      <c r="A5" s="16" t="s">
        <v>31</v>
      </c>
      <c r="B5" s="495" t="s">
        <v>881</v>
      </c>
      <c r="C5" s="496"/>
      <c r="D5" s="496"/>
      <c r="E5" s="496"/>
      <c r="F5" s="496"/>
      <c r="G5" s="496"/>
      <c r="H5" s="496"/>
      <c r="I5" s="496"/>
    </row>
    <row r="6" spans="1:9" ht="27" customHeight="1" x14ac:dyDescent="0.15">
      <c r="A6" s="16" t="s">
        <v>426</v>
      </c>
      <c r="B6" s="497" t="s">
        <v>882</v>
      </c>
      <c r="C6" s="488"/>
      <c r="D6" s="488"/>
      <c r="E6" s="488"/>
      <c r="F6" s="488"/>
      <c r="G6" s="488"/>
      <c r="H6" s="488"/>
      <c r="I6" s="488"/>
    </row>
    <row r="7" spans="1:9" ht="15" customHeight="1" x14ac:dyDescent="0.15">
      <c r="A7" s="16" t="s">
        <v>209</v>
      </c>
      <c r="B7" s="260" t="s">
        <v>490</v>
      </c>
      <c r="C7" s="493" t="s">
        <v>836</v>
      </c>
      <c r="D7" s="488"/>
      <c r="E7" s="488"/>
      <c r="F7" s="488"/>
      <c r="G7" s="488"/>
      <c r="H7" s="488"/>
      <c r="I7" s="488"/>
    </row>
    <row r="8" spans="1:9" ht="15" customHeight="1" x14ac:dyDescent="0.15">
      <c r="A8" s="16"/>
      <c r="B8" s="260" t="s">
        <v>491</v>
      </c>
      <c r="C8" s="493" t="s">
        <v>772</v>
      </c>
      <c r="D8" s="488"/>
      <c r="E8" s="488"/>
      <c r="F8" s="488"/>
      <c r="G8" s="488"/>
      <c r="H8" s="488"/>
      <c r="I8" s="488"/>
    </row>
    <row r="9" spans="1:9" ht="21" customHeight="1" x14ac:dyDescent="0.15">
      <c r="A9" s="16"/>
      <c r="B9" s="494"/>
      <c r="C9" s="488"/>
      <c r="D9" s="488"/>
      <c r="E9" s="488"/>
      <c r="F9" s="488"/>
      <c r="G9" s="488"/>
      <c r="H9" s="488"/>
      <c r="I9" s="488"/>
    </row>
    <row r="10" spans="1:9" ht="12" customHeight="1" x14ac:dyDescent="0.15">
      <c r="A10" s="17" t="s">
        <v>97</v>
      </c>
      <c r="B10" s="488" t="s">
        <v>153</v>
      </c>
      <c r="C10" s="488"/>
      <c r="D10" s="488"/>
      <c r="E10" s="488"/>
      <c r="F10" s="488"/>
      <c r="G10" s="488"/>
      <c r="H10" s="488"/>
      <c r="I10" s="488"/>
    </row>
    <row r="11" spans="1:9" x14ac:dyDescent="0.15">
      <c r="A11" s="17"/>
      <c r="B11" s="488" t="s">
        <v>32</v>
      </c>
      <c r="C11" s="488"/>
      <c r="D11" s="488"/>
      <c r="E11" s="488"/>
      <c r="F11" s="488"/>
      <c r="G11" s="488"/>
      <c r="H11" s="488"/>
      <c r="I11" s="488"/>
    </row>
    <row r="12" spans="1:9" ht="12.75" customHeight="1" x14ac:dyDescent="0.15">
      <c r="A12" s="15"/>
      <c r="B12" s="488" t="s">
        <v>102</v>
      </c>
      <c r="C12" s="488"/>
      <c r="D12" s="488"/>
      <c r="E12" s="488"/>
      <c r="F12" s="488"/>
      <c r="G12" s="488"/>
      <c r="H12" s="488"/>
      <c r="I12" s="488"/>
    </row>
    <row r="13" spans="1:9" ht="35" customHeight="1" x14ac:dyDescent="0.15">
      <c r="A13" s="15"/>
      <c r="B13" s="488" t="s">
        <v>290</v>
      </c>
      <c r="C13" s="488"/>
      <c r="D13" s="488"/>
      <c r="E13" s="488"/>
      <c r="F13" s="488"/>
      <c r="G13" s="488"/>
      <c r="H13" s="488"/>
      <c r="I13" s="488"/>
    </row>
    <row r="14" spans="1:9" x14ac:dyDescent="0.15">
      <c r="A14" s="17"/>
      <c r="B14" s="488" t="s">
        <v>292</v>
      </c>
      <c r="C14" s="488"/>
      <c r="D14" s="488"/>
      <c r="E14" s="488"/>
      <c r="F14" s="488"/>
      <c r="G14" s="488"/>
      <c r="H14" s="488"/>
      <c r="I14" s="488"/>
    </row>
    <row r="15" spans="1:9" ht="12.75" customHeight="1" x14ac:dyDescent="0.15">
      <c r="A15" s="15"/>
      <c r="B15" s="49"/>
      <c r="C15" s="284" t="s">
        <v>130</v>
      </c>
      <c r="D15" s="489" t="s">
        <v>131</v>
      </c>
      <c r="E15" s="490"/>
      <c r="F15" s="490"/>
      <c r="G15" s="490"/>
      <c r="H15" s="490"/>
      <c r="I15" s="490"/>
    </row>
    <row r="16" spans="1:9" ht="17" customHeight="1" x14ac:dyDescent="0.15">
      <c r="A16" s="15"/>
      <c r="B16" s="49"/>
      <c r="C16" s="49" t="s">
        <v>132</v>
      </c>
      <c r="D16" s="488" t="s">
        <v>494</v>
      </c>
      <c r="E16" s="488"/>
      <c r="F16" s="488"/>
      <c r="G16" s="488"/>
      <c r="H16" s="488"/>
      <c r="I16" s="488"/>
    </row>
    <row r="17" spans="1:9" ht="52" customHeight="1" x14ac:dyDescent="0.15">
      <c r="A17" s="15"/>
      <c r="B17" s="49"/>
      <c r="C17" s="49" t="s">
        <v>332</v>
      </c>
      <c r="D17" s="488" t="s">
        <v>331</v>
      </c>
      <c r="E17" s="488"/>
      <c r="F17" s="488"/>
      <c r="G17" s="488"/>
      <c r="H17" s="488"/>
      <c r="I17" s="488"/>
    </row>
    <row r="18" spans="1:9" ht="34.5" customHeight="1" x14ac:dyDescent="0.15">
      <c r="A18" s="15"/>
      <c r="B18" s="49"/>
      <c r="C18" s="49" t="s">
        <v>133</v>
      </c>
      <c r="D18" s="488" t="s">
        <v>449</v>
      </c>
      <c r="E18" s="488"/>
      <c r="F18" s="488"/>
      <c r="G18" s="488"/>
      <c r="H18" s="488"/>
      <c r="I18" s="488"/>
    </row>
    <row r="19" spans="1:9" ht="30" customHeight="1" x14ac:dyDescent="0.15">
      <c r="A19" s="15"/>
      <c r="B19" s="49"/>
      <c r="C19" s="49" t="s">
        <v>216</v>
      </c>
      <c r="D19" s="493" t="s">
        <v>766</v>
      </c>
      <c r="E19" s="488"/>
      <c r="F19" s="488"/>
      <c r="G19" s="488"/>
      <c r="H19" s="488"/>
      <c r="I19" s="488"/>
    </row>
    <row r="20" spans="1:9" ht="30" customHeight="1" x14ac:dyDescent="0.15">
      <c r="A20" s="15"/>
      <c r="B20" s="49"/>
      <c r="C20" s="49" t="s">
        <v>69</v>
      </c>
      <c r="D20" s="488" t="s">
        <v>22</v>
      </c>
      <c r="E20" s="488"/>
      <c r="F20" s="488"/>
      <c r="G20" s="488"/>
      <c r="H20" s="488"/>
      <c r="I20" s="488"/>
    </row>
    <row r="21" spans="1:9" ht="41" customHeight="1" x14ac:dyDescent="0.15">
      <c r="A21" s="15"/>
      <c r="B21" s="49"/>
      <c r="C21" s="49" t="s">
        <v>20</v>
      </c>
      <c r="D21" s="488" t="s">
        <v>11</v>
      </c>
      <c r="E21" s="488"/>
      <c r="F21" s="488"/>
      <c r="G21" s="488"/>
      <c r="H21" s="488"/>
      <c r="I21" s="488"/>
    </row>
    <row r="22" spans="1:9" ht="50" hidden="1" customHeight="1" x14ac:dyDescent="0.15">
      <c r="A22" s="15"/>
      <c r="B22" s="49"/>
      <c r="C22" s="49" t="s">
        <v>8</v>
      </c>
      <c r="D22" s="488" t="s">
        <v>0</v>
      </c>
      <c r="E22" s="488"/>
      <c r="F22" s="488"/>
      <c r="G22" s="488"/>
      <c r="H22" s="488"/>
      <c r="I22" s="488"/>
    </row>
    <row r="23" spans="1:9" ht="25" customHeight="1" x14ac:dyDescent="0.15">
      <c r="A23" s="15"/>
      <c r="B23" s="49"/>
      <c r="C23" s="49" t="s">
        <v>81</v>
      </c>
      <c r="D23" s="493" t="s">
        <v>560</v>
      </c>
      <c r="E23" s="488"/>
      <c r="F23" s="488"/>
      <c r="G23" s="488"/>
      <c r="H23" s="488"/>
      <c r="I23" s="488"/>
    </row>
    <row r="24" spans="1:9" ht="30" customHeight="1" x14ac:dyDescent="0.15">
      <c r="A24" s="15"/>
      <c r="B24" s="49"/>
      <c r="C24" s="49" t="s">
        <v>161</v>
      </c>
      <c r="D24" s="488" t="s">
        <v>358</v>
      </c>
      <c r="E24" s="488"/>
      <c r="F24" s="488"/>
      <c r="G24" s="488"/>
      <c r="H24" s="488"/>
      <c r="I24" s="488"/>
    </row>
    <row r="25" spans="1:9" ht="19" customHeight="1" x14ac:dyDescent="0.15">
      <c r="A25" s="15"/>
      <c r="B25" s="49"/>
      <c r="C25" s="416" t="s">
        <v>278</v>
      </c>
      <c r="D25" s="492" t="s">
        <v>279</v>
      </c>
      <c r="E25" s="492"/>
      <c r="F25" s="492"/>
      <c r="G25" s="492"/>
      <c r="H25" s="492"/>
      <c r="I25" s="492"/>
    </row>
    <row r="26" spans="1:9" ht="36" hidden="1" customHeight="1" x14ac:dyDescent="0.15">
      <c r="A26" s="15"/>
      <c r="B26" s="49"/>
      <c r="C26" s="49" t="s">
        <v>319</v>
      </c>
      <c r="D26" s="488" t="s">
        <v>406</v>
      </c>
      <c r="E26" s="488"/>
      <c r="F26" s="488"/>
      <c r="G26" s="488"/>
      <c r="H26" s="488"/>
      <c r="I26" s="488"/>
    </row>
    <row r="27" spans="1:9" s="20" customFormat="1" ht="49.5" customHeight="1" x14ac:dyDescent="0.15">
      <c r="A27" s="17" t="s">
        <v>51</v>
      </c>
      <c r="B27" s="488" t="s">
        <v>217</v>
      </c>
      <c r="C27" s="488"/>
      <c r="D27" s="488"/>
      <c r="E27" s="488"/>
      <c r="F27" s="488"/>
      <c r="G27" s="488"/>
      <c r="H27" s="488"/>
      <c r="I27" s="488"/>
    </row>
  </sheetData>
  <mergeCells count="24">
    <mergeCell ref="A1:G1"/>
    <mergeCell ref="D25:I25"/>
    <mergeCell ref="D26:I26"/>
    <mergeCell ref="C7:I7"/>
    <mergeCell ref="C8:I8"/>
    <mergeCell ref="D17:I17"/>
    <mergeCell ref="B9:I9"/>
    <mergeCell ref="D24:I24"/>
    <mergeCell ref="D23:I23"/>
    <mergeCell ref="D21:I21"/>
    <mergeCell ref="D20:I20"/>
    <mergeCell ref="D19:I19"/>
    <mergeCell ref="B5:I5"/>
    <mergeCell ref="B6:I6"/>
    <mergeCell ref="B27:I27"/>
    <mergeCell ref="B13:I13"/>
    <mergeCell ref="B10:I10"/>
    <mergeCell ref="B11:I11"/>
    <mergeCell ref="B12:I12"/>
    <mergeCell ref="D22:I22"/>
    <mergeCell ref="B14:I14"/>
    <mergeCell ref="D15:I15"/>
    <mergeCell ref="D16:I16"/>
    <mergeCell ref="D18:I18"/>
  </mergeCells>
  <phoneticPr fontId="0" type="noConversion"/>
  <pageMargins left="0.75" right="0.75" top="1" bottom="1" header="0.5" footer="0.5"/>
  <pageSetup scale="62"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110"/>
  <sheetViews>
    <sheetView showGridLines="0" topLeftCell="A66" zoomScale="114" zoomScaleNormal="114" workbookViewId="0">
      <selection activeCell="E93" sqref="E93"/>
    </sheetView>
  </sheetViews>
  <sheetFormatPr baseColWidth="10" defaultColWidth="8.83203125" defaultRowHeight="13" x14ac:dyDescent="0.15"/>
  <cols>
    <col min="1" max="1" width="5.83203125" customWidth="1"/>
    <col min="2" max="2" width="11.6640625" customWidth="1"/>
    <col min="3" max="3" width="31.83203125" customWidth="1"/>
    <col min="4" max="4" width="3.6640625" customWidth="1"/>
    <col min="5" max="5" width="14.1640625" customWidth="1"/>
    <col min="6" max="6" width="74.33203125" customWidth="1"/>
    <col min="7" max="7" width="1.1640625" customWidth="1"/>
    <col min="8" max="8" width="37.1640625" customWidth="1"/>
    <col min="9" max="9" width="14.6640625" customWidth="1"/>
    <col min="10" max="10" width="58.33203125" customWidth="1"/>
    <col min="11" max="11" width="17.6640625" customWidth="1"/>
  </cols>
  <sheetData>
    <row r="1" spans="1:7" s="3" customFormat="1" hidden="1" x14ac:dyDescent="0.15">
      <c r="A1" s="195" t="str">
        <f>Constants!A1</f>
        <v>Constants</v>
      </c>
      <c r="B1" s="195" t="str">
        <f>Constants!B1</f>
        <v xml:space="preserve"> </v>
      </c>
      <c r="C1" s="195" t="str">
        <f>Constants!C1</f>
        <v xml:space="preserve"> </v>
      </c>
      <c r="D1" s="195" t="str">
        <f>Constants!D1</f>
        <v xml:space="preserve"> </v>
      </c>
      <c r="E1" s="195" t="str">
        <f>Constants!F1</f>
        <v>Assignment 2</v>
      </c>
      <c r="F1" s="29"/>
      <c r="G1" s="29"/>
    </row>
    <row r="2" spans="1:7" s="3" customFormat="1" hidden="1" x14ac:dyDescent="0.15">
      <c r="A2" s="195" t="str">
        <f>Constants!A2</f>
        <v>Start date:</v>
      </c>
      <c r="B2" s="195">
        <f>Constants!B2</f>
        <v>36526</v>
      </c>
      <c r="C2" s="195" t="str">
        <f>Constants!C2</f>
        <v xml:space="preserve"> </v>
      </c>
      <c r="D2" s="195" t="str">
        <f>Constants!D2</f>
        <v>Grades:</v>
      </c>
      <c r="E2" s="195">
        <f>Constants!F2</f>
        <v>1</v>
      </c>
      <c r="F2" s="29"/>
      <c r="G2" s="29"/>
    </row>
    <row r="3" spans="1:7" s="3" customFormat="1" hidden="1" x14ac:dyDescent="0.15">
      <c r="A3" s="195" t="str">
        <f>Constants!A3</f>
        <v>End date:</v>
      </c>
      <c r="B3" s="195">
        <f>Constants!B3</f>
        <v>73051</v>
      </c>
      <c r="C3" s="195" t="str">
        <f>Constants!C3</f>
        <v xml:space="preserve"> </v>
      </c>
      <c r="D3" s="195" t="str">
        <f>Constants!D3</f>
        <v xml:space="preserve"> </v>
      </c>
      <c r="E3" s="195">
        <f>Constants!F3</f>
        <v>0.95</v>
      </c>
      <c r="F3" s="29"/>
      <c r="G3" s="29"/>
    </row>
    <row r="4" spans="1:7" s="3" customFormat="1" hidden="1" x14ac:dyDescent="0.15">
      <c r="A4" s="195" t="str">
        <f>Constants!A4</f>
        <v>Phases:</v>
      </c>
      <c r="B4" s="195" t="str">
        <f>Constants!B4</f>
        <v>Analysis</v>
      </c>
      <c r="C4" s="195" t="str">
        <f>Constants!C4</f>
        <v xml:space="preserve"> </v>
      </c>
      <c r="D4" s="195" t="str">
        <f>Constants!D4</f>
        <v xml:space="preserve"> </v>
      </c>
      <c r="E4" s="195">
        <f>Constants!F4</f>
        <v>0.9</v>
      </c>
      <c r="F4" s="29"/>
      <c r="G4" s="29"/>
    </row>
    <row r="5" spans="1:7" s="3" customFormat="1" hidden="1" x14ac:dyDescent="0.15">
      <c r="A5" s="195" t="str">
        <f>Constants!A5</f>
        <v xml:space="preserve"> </v>
      </c>
      <c r="B5" s="195" t="str">
        <f>Constants!B5</f>
        <v>Architecture</v>
      </c>
      <c r="C5" s="195" t="str">
        <f>Constants!C5</f>
        <v xml:space="preserve"> </v>
      </c>
      <c r="D5" s="195" t="str">
        <f>Constants!D5</f>
        <v xml:space="preserve"> </v>
      </c>
      <c r="E5" s="195">
        <f>Constants!F5</f>
        <v>0.85</v>
      </c>
      <c r="F5" s="29"/>
      <c r="G5" s="29"/>
    </row>
    <row r="6" spans="1:7" s="3" customFormat="1" hidden="1" x14ac:dyDescent="0.15">
      <c r="A6" s="195" t="str">
        <f>Constants!A6</f>
        <v xml:space="preserve"> </v>
      </c>
      <c r="B6" s="195" t="str">
        <f>Constants!B6</f>
        <v>Project planning</v>
      </c>
      <c r="C6" s="195" t="str">
        <f>Constants!C6</f>
        <v xml:space="preserve"> </v>
      </c>
      <c r="D6" s="195" t="str">
        <f>Constants!D6</f>
        <v xml:space="preserve"> </v>
      </c>
      <c r="E6" s="195">
        <f>Constants!F6</f>
        <v>0.8</v>
      </c>
      <c r="F6" s="29"/>
      <c r="G6" s="29"/>
    </row>
    <row r="7" spans="1:7" s="3" customFormat="1" hidden="1" x14ac:dyDescent="0.15">
      <c r="A7" s="195" t="str">
        <f>Constants!A7</f>
        <v xml:space="preserve"> </v>
      </c>
      <c r="B7" s="195" t="str">
        <f>Constants!B7</f>
        <v>Interation planning</v>
      </c>
      <c r="C7" s="195" t="str">
        <f>Constants!C7</f>
        <v xml:space="preserve"> </v>
      </c>
      <c r="D7" s="195" t="str">
        <f>Constants!D7</f>
        <v xml:space="preserve"> </v>
      </c>
      <c r="E7" s="195">
        <f>Constants!F7</f>
        <v>0.75</v>
      </c>
      <c r="F7" s="29"/>
      <c r="G7" s="29"/>
    </row>
    <row r="8" spans="1:7" s="3" customFormat="1" hidden="1" x14ac:dyDescent="0.15">
      <c r="A8" s="195" t="str">
        <f>Constants!A8</f>
        <v xml:space="preserve"> </v>
      </c>
      <c r="B8" s="195" t="str">
        <f>Constants!B8</f>
        <v>Construction</v>
      </c>
      <c r="C8" s="195" t="str">
        <f>Constants!C8</f>
        <v xml:space="preserve"> </v>
      </c>
      <c r="D8" s="195" t="str">
        <f>Constants!D8</f>
        <v xml:space="preserve"> </v>
      </c>
      <c r="E8" s="195">
        <f>Constants!F8</f>
        <v>0.7</v>
      </c>
      <c r="F8" s="29"/>
      <c r="G8" s="29"/>
    </row>
    <row r="9" spans="1:7" s="3" customFormat="1" hidden="1" x14ac:dyDescent="0.15">
      <c r="A9" s="195" t="str">
        <f>Constants!A9</f>
        <v xml:space="preserve"> </v>
      </c>
      <c r="B9" s="195" t="str">
        <f>Constants!B9</f>
        <v>Refactoring</v>
      </c>
      <c r="C9" s="195" t="str">
        <f>Constants!C9</f>
        <v xml:space="preserve"> </v>
      </c>
      <c r="D9" s="195" t="str">
        <f>Constants!D9</f>
        <v xml:space="preserve"> </v>
      </c>
      <c r="E9" s="195">
        <f>Constants!F9</f>
        <v>0.65</v>
      </c>
      <c r="F9" s="29"/>
      <c r="G9" s="29"/>
    </row>
    <row r="10" spans="1:7" s="3" customFormat="1" hidden="1" x14ac:dyDescent="0.15">
      <c r="A10" s="195" t="str">
        <f>Constants!A10</f>
        <v xml:space="preserve"> </v>
      </c>
      <c r="B10" s="195" t="str">
        <f>Constants!B10</f>
        <v>Review</v>
      </c>
      <c r="C10" s="195" t="str">
        <f>Constants!C10</f>
        <v xml:space="preserve"> </v>
      </c>
      <c r="D10" s="195" t="str">
        <f>Constants!D10</f>
        <v xml:space="preserve"> </v>
      </c>
      <c r="E10" s="195">
        <f>Constants!F10</f>
        <v>0.5</v>
      </c>
      <c r="F10" s="29"/>
      <c r="G10" s="29"/>
    </row>
    <row r="11" spans="1:7" s="3" customFormat="1" hidden="1" x14ac:dyDescent="0.15">
      <c r="A11" s="195" t="str">
        <f>Constants!A11</f>
        <v xml:space="preserve"> </v>
      </c>
      <c r="B11" s="195" t="str">
        <f>Constants!B11</f>
        <v>Integration test</v>
      </c>
      <c r="C11" s="195" t="str">
        <f>Constants!C11</f>
        <v xml:space="preserve"> </v>
      </c>
      <c r="D11" s="195" t="str">
        <f>Constants!D11</f>
        <v xml:space="preserve"> </v>
      </c>
      <c r="E11" s="195" t="str">
        <f>Constants!F11</f>
        <v xml:space="preserve"> </v>
      </c>
      <c r="F11" s="29"/>
      <c r="G11" s="29"/>
    </row>
    <row r="12" spans="1:7" s="3" customFormat="1" hidden="1" x14ac:dyDescent="0.15">
      <c r="A12" s="195" t="str">
        <f>Constants!A12</f>
        <v xml:space="preserve"> </v>
      </c>
      <c r="B12" s="195" t="str">
        <f>Constants!B12</f>
        <v>Repatterning</v>
      </c>
      <c r="C12" s="195" t="str">
        <f>Constants!C12</f>
        <v xml:space="preserve"> </v>
      </c>
      <c r="D12" s="195" t="str">
        <f>Constants!D12</f>
        <v xml:space="preserve"> </v>
      </c>
      <c r="E12" s="195" t="str">
        <f>Constants!F12</f>
        <v xml:space="preserve"> </v>
      </c>
      <c r="F12" s="29"/>
      <c r="G12" s="29"/>
    </row>
    <row r="13" spans="1:7" s="3" customFormat="1" hidden="1" x14ac:dyDescent="0.15">
      <c r="A13" s="195" t="str">
        <f>Constants!A13</f>
        <v xml:space="preserve"> </v>
      </c>
      <c r="B13" s="195" t="str">
        <f>Constants!B13</f>
        <v>Postmortem</v>
      </c>
      <c r="C13" s="195" t="str">
        <f>Constants!C13</f>
        <v xml:space="preserve"> </v>
      </c>
      <c r="D13" s="195" t="str">
        <f>Constants!D13</f>
        <v xml:space="preserve"> </v>
      </c>
      <c r="E13" s="195" t="str">
        <f>Constants!F13</f>
        <v xml:space="preserve"> </v>
      </c>
      <c r="F13" s="29"/>
      <c r="G13" s="29"/>
    </row>
    <row r="14" spans="1:7" s="3" customFormat="1" hidden="1" x14ac:dyDescent="0.15">
      <c r="A14" s="195" t="str">
        <f>Constants!A14</f>
        <v xml:space="preserve"> </v>
      </c>
      <c r="B14" s="195" t="str">
        <f>Constants!B14</f>
        <v>Sandbox</v>
      </c>
      <c r="C14" s="195" t="str">
        <f>Constants!C14</f>
        <v xml:space="preserve"> </v>
      </c>
      <c r="D14" s="195" t="str">
        <f>Constants!D14</f>
        <v xml:space="preserve"> </v>
      </c>
      <c r="E14" s="195" t="str">
        <f>Constants!F14</f>
        <v xml:space="preserve"> </v>
      </c>
      <c r="F14" s="29"/>
      <c r="G14" s="29"/>
    </row>
    <row r="15" spans="1:7" s="3" customFormat="1" hidden="1" x14ac:dyDescent="0.15">
      <c r="A15" s="195" t="str">
        <f>Constants!A15</f>
        <v xml:space="preserve"> </v>
      </c>
      <c r="B15" s="195" t="str">
        <f>Constants!B15</f>
        <v xml:space="preserve"> </v>
      </c>
      <c r="C15" s="195" t="str">
        <f>Constants!C15</f>
        <v xml:space="preserve"> </v>
      </c>
      <c r="D15" s="195" t="str">
        <f>Constants!D15</f>
        <v xml:space="preserve"> </v>
      </c>
      <c r="E15" s="195" t="str">
        <f>Constants!F15</f>
        <v xml:space="preserve"> </v>
      </c>
      <c r="F15" s="29"/>
      <c r="G15" s="29"/>
    </row>
    <row r="16" spans="1:7" s="3" customFormat="1" hidden="1" x14ac:dyDescent="0.15">
      <c r="A16" s="195" t="str">
        <f>Constants!A16</f>
        <v xml:space="preserve"> </v>
      </c>
      <c r="B16" s="195" t="str">
        <f>Constants!B16</f>
        <v xml:space="preserve"> </v>
      </c>
      <c r="C16" s="195" t="str">
        <f>Constants!C16</f>
        <v xml:space="preserve"> </v>
      </c>
      <c r="D16" s="195" t="str">
        <f>Constants!D16</f>
        <v xml:space="preserve"> </v>
      </c>
      <c r="E16" s="195" t="str">
        <f>Constants!F16</f>
        <v xml:space="preserve"> </v>
      </c>
      <c r="F16" s="29"/>
      <c r="G16" s="29"/>
    </row>
    <row r="17" spans="1:7" s="3" customFormat="1" hidden="1" x14ac:dyDescent="0.15">
      <c r="A17" s="195" t="str">
        <f>Constants!A17</f>
        <v xml:space="preserve"> </v>
      </c>
      <c r="B17" s="195" t="str">
        <f>Constants!B17</f>
        <v xml:space="preserve"> </v>
      </c>
      <c r="C17" s="195" t="str">
        <f>Constants!C17</f>
        <v xml:space="preserve"> </v>
      </c>
      <c r="D17" s="195" t="str">
        <f>Constants!D17</f>
        <v xml:space="preserve"> </v>
      </c>
      <c r="E17" s="195" t="str">
        <f>Constants!F17</f>
        <v xml:space="preserve"> </v>
      </c>
      <c r="F17" s="29"/>
      <c r="G17" s="29"/>
    </row>
    <row r="18" spans="1:7" s="3" customFormat="1" hidden="1" x14ac:dyDescent="0.15">
      <c r="A18" s="195" t="str">
        <f>Constants!A18</f>
        <v xml:space="preserve"> </v>
      </c>
      <c r="B18" s="195" t="str">
        <f>Constants!B18</f>
        <v xml:space="preserve"> </v>
      </c>
      <c r="C18" s="195" t="str">
        <f>Constants!C18</f>
        <v xml:space="preserve"> </v>
      </c>
      <c r="D18" s="195" t="str">
        <f>Constants!D18</f>
        <v xml:space="preserve"> </v>
      </c>
      <c r="E18" s="195" t="str">
        <f>Constants!F18</f>
        <v xml:space="preserve"> </v>
      </c>
      <c r="F18" s="29"/>
      <c r="G18" s="29"/>
    </row>
    <row r="19" spans="1:7" s="3" customFormat="1" hidden="1" x14ac:dyDescent="0.15">
      <c r="A19" s="195" t="str">
        <f>Constants!A19</f>
        <v>Defect Types:</v>
      </c>
      <c r="B19" s="195" t="str">
        <f>Constants!B19</f>
        <v>Requirements Change</v>
      </c>
      <c r="C19" s="195" t="str">
        <f>Constants!C19</f>
        <v>Changes to requirements</v>
      </c>
      <c r="D19" s="195" t="str">
        <f>Constants!D19</f>
        <v>Iteration</v>
      </c>
      <c r="E19" s="195" t="str">
        <f>Constants!F19</f>
        <v xml:space="preserve">did not follow </v>
      </c>
      <c r="F19" s="29"/>
      <c r="G19" s="29"/>
    </row>
    <row r="20" spans="1:7" s="3" customFormat="1" hidden="1" x14ac:dyDescent="0.15">
      <c r="A20" s="195" t="str">
        <f>Constants!A20</f>
        <v xml:space="preserve"> </v>
      </c>
      <c r="B20" s="195" t="str">
        <f>Constants!B20</f>
        <v>Requirements Clarification</v>
      </c>
      <c r="C20" s="195" t="str">
        <f>Constants!C20</f>
        <v>Clarifications to requirements</v>
      </c>
      <c r="D20" s="195" t="str">
        <f>Constants!D20</f>
        <v xml:space="preserve"> </v>
      </c>
      <c r="E20" s="195" t="str">
        <f>Constants!F20</f>
        <v>very painful</v>
      </c>
      <c r="F20" s="29"/>
      <c r="G20" s="29"/>
    </row>
    <row r="21" spans="1:7" s="3" customFormat="1" hidden="1" x14ac:dyDescent="0.15">
      <c r="A21" s="195" t="str">
        <f>Constants!A21</f>
        <v xml:space="preserve"> </v>
      </c>
      <c r="B21" s="195" t="str">
        <f>Constants!B21</f>
        <v>Product syntax</v>
      </c>
      <c r="C21" s="195" t="str">
        <f>Constants!C21</f>
        <v>Syntax flaws in the deliverable product</v>
      </c>
      <c r="D21" s="195" t="str">
        <f>Constants!D21</f>
        <v xml:space="preserve"> </v>
      </c>
      <c r="E21" s="195" t="str">
        <f>Constants!F21</f>
        <v>painful</v>
      </c>
      <c r="F21" s="29"/>
      <c r="G21" s="29"/>
    </row>
    <row r="22" spans="1:7" s="3" customFormat="1" hidden="1" x14ac:dyDescent="0.15">
      <c r="A22" s="195" t="str">
        <f>Constants!A22</f>
        <v xml:space="preserve"> </v>
      </c>
      <c r="B22" s="195" t="str">
        <f>Constants!B22</f>
        <v>Product logic</v>
      </c>
      <c r="C22" s="195" t="str">
        <f>Constants!C22</f>
        <v>Logic flaws in the deliverable product</v>
      </c>
      <c r="D22" s="195" t="str">
        <f>Constants!D22</f>
        <v xml:space="preserve"> </v>
      </c>
      <c r="E22" s="195" t="str">
        <f>Constants!F22</f>
        <v>neutral</v>
      </c>
      <c r="F22" s="29"/>
      <c r="G22" s="29"/>
    </row>
    <row r="23" spans="1:7" s="3" customFormat="1" hidden="1" x14ac:dyDescent="0.15">
      <c r="A23" s="195" t="str">
        <f>Constants!A23</f>
        <v xml:space="preserve"> </v>
      </c>
      <c r="B23" s="195" t="str">
        <f>Constants!B23</f>
        <v>Product interface</v>
      </c>
      <c r="C23" s="195" t="str">
        <f>Constants!C23</f>
        <v>Flaws in the interface of a component of the deliverable product</v>
      </c>
      <c r="D23" s="195" t="str">
        <f>Constants!D23</f>
        <v xml:space="preserve"> </v>
      </c>
      <c r="E23" s="195" t="str">
        <f>Constants!F23</f>
        <v>helpful</v>
      </c>
      <c r="F23" s="29"/>
      <c r="G23" s="29"/>
    </row>
    <row r="24" spans="1:7" s="3" customFormat="1" hidden="1" x14ac:dyDescent="0.15">
      <c r="A24" s="195" t="str">
        <f>Constants!A24</f>
        <v xml:space="preserve"> </v>
      </c>
      <c r="B24" s="195" t="str">
        <f>Constants!B24</f>
        <v>Product checking</v>
      </c>
      <c r="C24" s="195" t="str">
        <f>Constants!C24</f>
        <v>Flaws with boundary/type checking within a component of the deliverable product</v>
      </c>
      <c r="D24" s="195" t="str">
        <f>Constants!D24</f>
        <v xml:space="preserve"> </v>
      </c>
      <c r="E24" s="195" t="str">
        <f>Constants!F24</f>
        <v>very helpful</v>
      </c>
      <c r="F24" s="29"/>
      <c r="G24" s="29"/>
    </row>
    <row r="25" spans="1:7" s="3" customFormat="1" hidden="1" x14ac:dyDescent="0.15">
      <c r="A25" s="195" t="str">
        <f>Constants!A25</f>
        <v xml:space="preserve"> </v>
      </c>
      <c r="B25" s="195" t="str">
        <f>Constants!B25</f>
        <v>Test syntax</v>
      </c>
      <c r="C25" s="195" t="str">
        <f>Constants!C25</f>
        <v xml:space="preserve">Syntax flaws in the test code </v>
      </c>
      <c r="D25" s="195" t="str">
        <f>Constants!D25</f>
        <v xml:space="preserve"> </v>
      </c>
      <c r="E25" s="195" t="str">
        <f>Constants!F25</f>
        <v xml:space="preserve"> </v>
      </c>
      <c r="F25" s="29"/>
      <c r="G25" s="29"/>
    </row>
    <row r="26" spans="1:7" s="3" customFormat="1" hidden="1" x14ac:dyDescent="0.15">
      <c r="A26" s="195" t="str">
        <f>Constants!A26</f>
        <v xml:space="preserve"> </v>
      </c>
      <c r="B26" s="195" t="str">
        <f>Constants!B26</f>
        <v>Test logic</v>
      </c>
      <c r="C26" s="195" t="str">
        <f>Constants!C26</f>
        <v>Logic flaws in the test code</v>
      </c>
      <c r="D26" s="195" t="str">
        <f>Constants!D26</f>
        <v xml:space="preserve"> </v>
      </c>
      <c r="E26" s="195" t="str">
        <f>Constants!F26</f>
        <v xml:space="preserve"> </v>
      </c>
      <c r="F26" s="29"/>
      <c r="G26" s="29"/>
    </row>
    <row r="27" spans="1:7" s="3" customFormat="1" hidden="1" x14ac:dyDescent="0.15">
      <c r="A27" s="195" t="str">
        <f>Constants!A27</f>
        <v xml:space="preserve"> </v>
      </c>
      <c r="B27" s="195" t="str">
        <f>Constants!B27</f>
        <v>Test interface</v>
      </c>
      <c r="C27" s="195" t="str">
        <f>Constants!C27</f>
        <v>Flaws in the interface of a component of the test code</v>
      </c>
      <c r="D27" s="195" t="str">
        <f>Constants!D27</f>
        <v xml:space="preserve"> </v>
      </c>
      <c r="E27" s="195" t="str">
        <f>Constants!F27</f>
        <v xml:space="preserve"> </v>
      </c>
      <c r="F27" s="29"/>
      <c r="G27" s="29"/>
    </row>
    <row r="28" spans="1:7" s="3" customFormat="1" hidden="1" x14ac:dyDescent="0.15">
      <c r="A28" s="195" t="str">
        <f>Constants!A28</f>
        <v xml:space="preserve"> </v>
      </c>
      <c r="B28" s="195" t="str">
        <f>Constants!B28</f>
        <v>Test checking</v>
      </c>
      <c r="C28" s="195" t="str">
        <f>Constants!C28</f>
        <v>Flaws with boundary/type checking within a component of the test code</v>
      </c>
      <c r="D28" s="195" t="str">
        <f>Constants!D28</f>
        <v xml:space="preserve"> </v>
      </c>
      <c r="E28" s="195" t="str">
        <f>Constants!F28</f>
        <v xml:space="preserve"> </v>
      </c>
      <c r="F28" s="29"/>
      <c r="G28" s="29"/>
    </row>
    <row r="29" spans="1:7" s="3" customFormat="1" hidden="1" x14ac:dyDescent="0.15">
      <c r="A29" s="195" t="str">
        <f>Constants!A29</f>
        <v xml:space="preserve"> </v>
      </c>
      <c r="B29" s="195" t="str">
        <f>Constants!B29</f>
        <v>Bad Smell</v>
      </c>
      <c r="C29" s="195" t="str">
        <f>Constants!C29</f>
        <v>Refactoring changes (please note the bad smell in the defect description)</v>
      </c>
      <c r="D29" s="195" t="str">
        <f>Constants!D29</f>
        <v xml:space="preserve"> </v>
      </c>
      <c r="E29" s="195">
        <f>Constants!F29</f>
        <v>0</v>
      </c>
      <c r="F29" s="29"/>
      <c r="G29" s="29"/>
    </row>
    <row r="30" spans="1:7" s="3" customFormat="1" hidden="1" x14ac:dyDescent="0.15">
      <c r="A30" s="195" t="str">
        <f>Constants!A30</f>
        <v>Y/N:</v>
      </c>
      <c r="B30" s="195" t="str">
        <f>Constants!B30</f>
        <v>Yes</v>
      </c>
      <c r="C30" s="195" t="str">
        <f>Constants!C30</f>
        <v xml:space="preserve"> </v>
      </c>
      <c r="D30" s="195" t="str">
        <f>Constants!D30</f>
        <v xml:space="preserve"> </v>
      </c>
      <c r="E30" s="195">
        <f>Constants!F30</f>
        <v>0</v>
      </c>
      <c r="F30" s="29"/>
      <c r="G30" s="29"/>
    </row>
    <row r="31" spans="1:7" s="19" customFormat="1" hidden="1" x14ac:dyDescent="0.15">
      <c r="A31" s="195" t="str">
        <f>Constants!A31</f>
        <v xml:space="preserve"> </v>
      </c>
      <c r="B31" s="195" t="str">
        <f>Constants!B31</f>
        <v>No</v>
      </c>
      <c r="C31" s="195" t="str">
        <f>Constants!C31</f>
        <v xml:space="preserve"> </v>
      </c>
      <c r="D31" s="195" t="str">
        <f>Constants!D31</f>
        <v xml:space="preserve"> </v>
      </c>
      <c r="E31" s="195">
        <f>Constants!F31</f>
        <v>0</v>
      </c>
      <c r="F31" s="8"/>
      <c r="G31" s="8"/>
    </row>
    <row r="32" spans="1:7" s="3" customFormat="1" hidden="1" x14ac:dyDescent="0.15">
      <c r="A32" s="195" t="str">
        <f>Constants!A32</f>
        <v>Proxy Types:</v>
      </c>
      <c r="B32" s="195" t="str">
        <f>Constants!B32</f>
        <v>-</v>
      </c>
      <c r="C32" s="195" t="str">
        <f>Constants!C32</f>
        <v xml:space="preserve"> </v>
      </c>
      <c r="D32" s="195" t="str">
        <f>Constants!D32</f>
        <v xml:space="preserve"> </v>
      </c>
      <c r="E32" s="195" t="str">
        <f>Constants!F32</f>
        <v>Base</v>
      </c>
      <c r="F32" s="8"/>
      <c r="G32" s="29"/>
    </row>
    <row r="33" spans="1:9" s="3" customFormat="1" hidden="1" x14ac:dyDescent="0.15">
      <c r="A33" s="195" t="str">
        <f>Constants!A33</f>
        <v xml:space="preserve"> </v>
      </c>
      <c r="B33" s="195" t="str">
        <f>Constants!B33</f>
        <v>Calculation</v>
      </c>
      <c r="C33" s="195" t="str">
        <f>Constants!C33</f>
        <v xml:space="preserve"> </v>
      </c>
      <c r="D33" s="195" t="str">
        <f>Constants!D33</f>
        <v xml:space="preserve"> </v>
      </c>
      <c r="E33" s="195" t="str">
        <f>Constants!F33</f>
        <v>New</v>
      </c>
      <c r="F33" s="8"/>
      <c r="G33" s="29"/>
    </row>
    <row r="34" spans="1:9" s="3" customFormat="1" hidden="1" x14ac:dyDescent="0.15">
      <c r="A34" s="195" t="str">
        <f>Constants!A34</f>
        <v xml:space="preserve"> </v>
      </c>
      <c r="B34" s="195" t="str">
        <f>Constants!B34</f>
        <v>Data</v>
      </c>
      <c r="C34" s="195" t="str">
        <f>Constants!C34</f>
        <v xml:space="preserve"> </v>
      </c>
      <c r="D34" s="195" t="str">
        <f>Constants!D34</f>
        <v xml:space="preserve"> </v>
      </c>
      <c r="E34" s="195" t="str">
        <f>Constants!F34</f>
        <v>Reusable</v>
      </c>
      <c r="F34" s="8"/>
      <c r="G34" s="29"/>
    </row>
    <row r="35" spans="1:9" s="3" customFormat="1" hidden="1" x14ac:dyDescent="0.15">
      <c r="A35" s="195" t="str">
        <f>Constants!A35</f>
        <v xml:space="preserve"> </v>
      </c>
      <c r="B35" s="195" t="str">
        <f>Constants!B35</f>
        <v>I/O</v>
      </c>
      <c r="C35" s="195" t="str">
        <f>Constants!C35</f>
        <v xml:space="preserve"> </v>
      </c>
      <c r="D35" s="195" t="str">
        <f>Constants!D35</f>
        <v xml:space="preserve"> </v>
      </c>
      <c r="E35" s="195" t="str">
        <f>Constants!F35</f>
        <v xml:space="preserve"> </v>
      </c>
      <c r="F35" s="8"/>
      <c r="G35" s="29"/>
    </row>
    <row r="36" spans="1:9" s="3" customFormat="1" hidden="1" x14ac:dyDescent="0.15">
      <c r="A36" s="195" t="str">
        <f>Constants!A36</f>
        <v xml:space="preserve"> </v>
      </c>
      <c r="B36" s="195" t="str">
        <f>Constants!B36</f>
        <v>Logic</v>
      </c>
      <c r="C36" s="195" t="str">
        <f>Constants!C36</f>
        <v xml:space="preserve"> </v>
      </c>
      <c r="D36" s="195" t="str">
        <f>Constants!D36</f>
        <v xml:space="preserve"> </v>
      </c>
      <c r="E36" s="195" t="str">
        <f>Constants!F36</f>
        <v xml:space="preserve"> </v>
      </c>
      <c r="F36" s="8"/>
      <c r="G36" s="29"/>
    </row>
    <row r="37" spans="1:9" s="3" customFormat="1" hidden="1" x14ac:dyDescent="0.15">
      <c r="A37" s="195" t="str">
        <f>Constants!A37</f>
        <v xml:space="preserve"> </v>
      </c>
      <c r="B37" s="195" t="str">
        <f>Constants!B37</f>
        <v xml:space="preserve"> </v>
      </c>
      <c r="C37" s="195" t="str">
        <f>Constants!C37</f>
        <v xml:space="preserve"> </v>
      </c>
      <c r="D37" s="195" t="str">
        <f>Constants!D37</f>
        <v xml:space="preserve"> </v>
      </c>
      <c r="E37" s="195" t="str">
        <f>Constants!F37</f>
        <v xml:space="preserve"> </v>
      </c>
      <c r="F37" s="8"/>
      <c r="G37" s="29"/>
    </row>
    <row r="38" spans="1:9" s="3" customFormat="1" hidden="1" x14ac:dyDescent="0.15">
      <c r="A38" s="195" t="str">
        <f>Constants!A38</f>
        <v>Sizes:</v>
      </c>
      <c r="B38" s="195" t="str">
        <f>Constants!B38</f>
        <v>VS</v>
      </c>
      <c r="C38" s="195" t="str">
        <f>Constants!C38</f>
        <v>S</v>
      </c>
      <c r="D38" s="195" t="str">
        <f>Constants!D38</f>
        <v>M</v>
      </c>
      <c r="E38" s="195" t="str">
        <f>Constants!F38</f>
        <v>VL</v>
      </c>
      <c r="F38" s="8"/>
      <c r="G38" s="29"/>
    </row>
    <row r="39" spans="1:9" s="3" customFormat="1" hidden="1" x14ac:dyDescent="0.15">
      <c r="A39" s="195" t="str">
        <f>Constants!A39</f>
        <v>upper</v>
      </c>
      <c r="B39" s="195">
        <f>Constants!B39</f>
        <v>-1.5</v>
      </c>
      <c r="C39" s="195">
        <f>Constants!C39</f>
        <v>-0.5</v>
      </c>
      <c r="D39" s="195">
        <f>Constants!D39</f>
        <v>0.5</v>
      </c>
      <c r="E39" s="195">
        <f>Constants!F39</f>
        <v>99999</v>
      </c>
      <c r="F39" s="8"/>
      <c r="G39" s="29"/>
    </row>
    <row r="40" spans="1:9" s="3" customFormat="1" hidden="1" x14ac:dyDescent="0.15">
      <c r="A40" s="195" t="str">
        <f>Constants!A40</f>
        <v>mid</v>
      </c>
      <c r="B40" s="195">
        <f>Constants!B40</f>
        <v>-2</v>
      </c>
      <c r="C40" s="195">
        <f>Constants!C40</f>
        <v>-1</v>
      </c>
      <c r="D40" s="195">
        <f>Constants!D40</f>
        <v>0</v>
      </c>
      <c r="E40" s="195">
        <f>Constants!F40</f>
        <v>2</v>
      </c>
      <c r="F40" s="8"/>
      <c r="G40" s="29"/>
    </row>
    <row r="41" spans="1:9" s="3" customFormat="1" hidden="1" x14ac:dyDescent="0.15">
      <c r="A41" s="195" t="str">
        <f>Constants!A41</f>
        <v>lower</v>
      </c>
      <c r="B41" s="195">
        <f>Constants!B41</f>
        <v>0</v>
      </c>
      <c r="C41" s="195">
        <f>Constants!C41</f>
        <v>-1.5</v>
      </c>
      <c r="D41" s="195">
        <f>Constants!D41</f>
        <v>-0.5</v>
      </c>
      <c r="E41" s="195">
        <f>Constants!F41</f>
        <v>1.5</v>
      </c>
      <c r="F41" s="8"/>
      <c r="G41" s="29"/>
    </row>
    <row r="42" spans="1:9" s="3" customFormat="1" hidden="1" x14ac:dyDescent="0.15">
      <c r="A42" s="195" t="str">
        <f>Constants!A42</f>
        <v xml:space="preserve"> </v>
      </c>
      <c r="B42" s="195">
        <f>Constants!B42</f>
        <v>0</v>
      </c>
      <c r="C42" s="195">
        <f>Constants!C42</f>
        <v>0</v>
      </c>
      <c r="D42" s="195">
        <f>Constants!D42</f>
        <v>0</v>
      </c>
      <c r="E42" s="195" t="str">
        <f>Constants!F42</f>
        <v xml:space="preserve"> </v>
      </c>
      <c r="F42" s="8"/>
      <c r="G42" s="29"/>
    </row>
    <row r="43" spans="1:9" hidden="1" x14ac:dyDescent="0.15">
      <c r="A43" s="195" t="str">
        <f>Constants!A43</f>
        <v xml:space="preserve"> </v>
      </c>
      <c r="B43" s="195" t="str">
        <f>Constants!B43</f>
        <v xml:space="preserve"> </v>
      </c>
      <c r="C43" s="195" t="str">
        <f>Constants!C43</f>
        <v xml:space="preserve"> </v>
      </c>
      <c r="D43" s="195" t="str">
        <f>Constants!D43</f>
        <v xml:space="preserve"> </v>
      </c>
      <c r="E43" s="195" t="str">
        <f>Constants!F43</f>
        <v xml:space="preserve"> </v>
      </c>
      <c r="F43" s="42"/>
      <c r="G43" s="42"/>
    </row>
    <row r="44" spans="1:9" s="14" customFormat="1" hidden="1" x14ac:dyDescent="0.15">
      <c r="A44" s="195" t="str">
        <f>Constants!A44</f>
        <v>&lt;-- Mandatory</v>
      </c>
      <c r="B44" s="195" t="str">
        <f>Constants!B44</f>
        <v xml:space="preserve"> </v>
      </c>
      <c r="C44" s="195" t="str">
        <f>Constants!C44</f>
        <v>✔</v>
      </c>
      <c r="D44" s="195" t="str">
        <f>Constants!D44</f>
        <v xml:space="preserve"> </v>
      </c>
      <c r="E44" s="195" t="str">
        <f>Constants!F44</f>
        <v xml:space="preserve"> </v>
      </c>
      <c r="F44" s="24"/>
      <c r="G44" s="24"/>
      <c r="H44" s="24"/>
      <c r="I44" s="24"/>
    </row>
    <row r="45" spans="1:9" ht="20" x14ac:dyDescent="0.2">
      <c r="A45" s="498" t="s">
        <v>116</v>
      </c>
      <c r="B45" s="498"/>
      <c r="C45" s="498"/>
    </row>
    <row r="47" spans="1:9" ht="18" hidden="1" x14ac:dyDescent="0.2">
      <c r="A47" s="239" t="s">
        <v>418</v>
      </c>
      <c r="D47" s="239"/>
      <c r="E47" s="240" t="s">
        <v>428</v>
      </c>
    </row>
    <row r="48" spans="1:9" ht="16" hidden="1" thickBot="1" x14ac:dyDescent="0.2">
      <c r="B48" t="s">
        <v>419</v>
      </c>
      <c r="C48" t="s">
        <v>420</v>
      </c>
      <c r="F48" s="242" t="s">
        <v>429</v>
      </c>
    </row>
    <row r="49" spans="1:8" ht="16" hidden="1" x14ac:dyDescent="0.15">
      <c r="B49" s="226" t="s">
        <v>421</v>
      </c>
      <c r="C49" s="227" t="s">
        <v>422</v>
      </c>
      <c r="F49" s="241" t="s">
        <v>430</v>
      </c>
      <c r="G49" s="243"/>
    </row>
    <row r="50" spans="1:8" ht="16" hidden="1" x14ac:dyDescent="0.15">
      <c r="B50" s="228" t="s">
        <v>423</v>
      </c>
      <c r="C50" s="230" t="s">
        <v>424</v>
      </c>
      <c r="F50" s="244" t="s">
        <v>431</v>
      </c>
      <c r="G50" s="231"/>
    </row>
    <row r="51" spans="1:8" ht="16" hidden="1" x14ac:dyDescent="0.15">
      <c r="B51" s="228" t="s">
        <v>425</v>
      </c>
      <c r="C51" s="229"/>
      <c r="F51" s="241" t="s">
        <v>432</v>
      </c>
      <c r="G51" s="232"/>
    </row>
    <row r="52" spans="1:8" ht="16" hidden="1" x14ac:dyDescent="0.15">
      <c r="B52" s="252" t="s">
        <v>426</v>
      </c>
      <c r="C52" s="229"/>
      <c r="F52" s="244" t="s">
        <v>161</v>
      </c>
      <c r="G52" s="231"/>
    </row>
    <row r="53" spans="1:8" ht="16" hidden="1" x14ac:dyDescent="0.15">
      <c r="B53" s="253" t="s">
        <v>454</v>
      </c>
      <c r="C53" s="229" t="s">
        <v>422</v>
      </c>
      <c r="F53" s="241" t="s">
        <v>433</v>
      </c>
      <c r="G53" s="232"/>
    </row>
    <row r="54" spans="1:8" ht="16" hidden="1" x14ac:dyDescent="0.15">
      <c r="B54" s="253" t="s">
        <v>455</v>
      </c>
      <c r="C54" s="230" t="s">
        <v>456</v>
      </c>
      <c r="F54" s="244" t="s">
        <v>301</v>
      </c>
      <c r="G54" s="231"/>
    </row>
    <row r="55" spans="1:8" ht="16" hidden="1" x14ac:dyDescent="0.15">
      <c r="B55" s="252" t="s">
        <v>427</v>
      </c>
      <c r="C55" s="230" t="s">
        <v>475</v>
      </c>
      <c r="F55" s="241" t="s">
        <v>434</v>
      </c>
      <c r="G55" s="232"/>
    </row>
    <row r="56" spans="1:8" ht="15" hidden="1" x14ac:dyDescent="0.15">
      <c r="F56" s="244" t="s">
        <v>160</v>
      </c>
      <c r="G56" s="231"/>
    </row>
    <row r="57" spans="1:8" ht="18" hidden="1" x14ac:dyDescent="0.15">
      <c r="A57" s="240"/>
      <c r="F57" s="242" t="s">
        <v>435</v>
      </c>
      <c r="G57" s="232"/>
    </row>
    <row r="58" spans="1:8" ht="15" hidden="1" x14ac:dyDescent="0.15">
      <c r="F58" s="241" t="s">
        <v>82</v>
      </c>
    </row>
    <row r="59" spans="1:8" ht="15" hidden="1" x14ac:dyDescent="0.15">
      <c r="B59" s="242"/>
      <c r="C59" s="243"/>
      <c r="F59" s="244" t="s">
        <v>436</v>
      </c>
      <c r="G59" s="231"/>
    </row>
    <row r="60" spans="1:8" ht="15" hidden="1" x14ac:dyDescent="0.15">
      <c r="B60" s="241"/>
      <c r="C60" s="231"/>
      <c r="D60" s="231"/>
      <c r="F60" s="241" t="s">
        <v>437</v>
      </c>
      <c r="G60" s="232"/>
    </row>
    <row r="61" spans="1:8" ht="15" hidden="1" x14ac:dyDescent="0.15">
      <c r="B61" s="244"/>
      <c r="C61" s="232"/>
      <c r="F61" s="241" t="s">
        <v>300</v>
      </c>
      <c r="G61" s="231"/>
    </row>
    <row r="62" spans="1:8" ht="15" hidden="1" x14ac:dyDescent="0.15">
      <c r="B62" s="241"/>
      <c r="C62" s="231"/>
      <c r="D62" s="231"/>
      <c r="F62" s="234" t="s">
        <v>438</v>
      </c>
      <c r="G62" s="231"/>
    </row>
    <row r="63" spans="1:8" ht="18" x14ac:dyDescent="0.2">
      <c r="A63" s="239" t="s">
        <v>439</v>
      </c>
      <c r="E63" s="256" t="s">
        <v>442</v>
      </c>
      <c r="F63" s="256"/>
    </row>
    <row r="64" spans="1:8" ht="17" thickBot="1" x14ac:dyDescent="0.2">
      <c r="B64" s="233"/>
      <c r="E64" s="238" t="s">
        <v>440</v>
      </c>
      <c r="F64" s="238" t="s">
        <v>441</v>
      </c>
      <c r="H64" s="257" t="s">
        <v>473</v>
      </c>
    </row>
    <row r="65" spans="2:9" ht="17" thickBot="1" x14ac:dyDescent="0.25">
      <c r="B65" s="233"/>
      <c r="E65" s="270" t="s">
        <v>431</v>
      </c>
      <c r="F65" s="280" t="s">
        <v>526</v>
      </c>
      <c r="G65" s="355"/>
      <c r="H65" s="263" t="s">
        <v>332</v>
      </c>
      <c r="I65" s="482"/>
    </row>
    <row r="66" spans="2:9" ht="17" thickBot="1" x14ac:dyDescent="0.25">
      <c r="B66" s="233"/>
      <c r="D66" s="355"/>
      <c r="E66" s="271" t="s">
        <v>877</v>
      </c>
      <c r="F66" s="278" t="s">
        <v>878</v>
      </c>
      <c r="G66" s="375"/>
      <c r="H66" s="278" t="s">
        <v>161</v>
      </c>
      <c r="I66" s="482"/>
    </row>
    <row r="67" spans="2:9" ht="16" x14ac:dyDescent="0.2">
      <c r="B67" s="234"/>
      <c r="E67" s="271" t="s">
        <v>525</v>
      </c>
      <c r="F67" s="278" t="s">
        <v>824</v>
      </c>
      <c r="G67" s="355"/>
      <c r="H67" s="278" t="s">
        <v>38</v>
      </c>
      <c r="I67" s="482"/>
    </row>
    <row r="68" spans="2:9" ht="16" x14ac:dyDescent="0.2">
      <c r="B68" s="235"/>
      <c r="E68" s="272"/>
      <c r="F68" s="280" t="s">
        <v>825</v>
      </c>
      <c r="G68" s="355"/>
      <c r="H68" s="263" t="s">
        <v>137</v>
      </c>
      <c r="I68" s="482"/>
    </row>
    <row r="69" spans="2:9" ht="16" x14ac:dyDescent="0.2">
      <c r="B69" s="236"/>
      <c r="E69" s="270"/>
      <c r="F69" s="280" t="s">
        <v>884</v>
      </c>
      <c r="G69" s="355"/>
      <c r="H69" s="429" t="s">
        <v>883</v>
      </c>
      <c r="I69" s="482"/>
    </row>
    <row r="70" spans="2:9" ht="17" thickBot="1" x14ac:dyDescent="0.25">
      <c r="B70" s="236"/>
      <c r="E70" s="270"/>
      <c r="F70" s="280" t="s">
        <v>885</v>
      </c>
      <c r="G70" s="355"/>
      <c r="H70" s="429" t="s">
        <v>883</v>
      </c>
      <c r="I70" s="482"/>
    </row>
    <row r="71" spans="2:9" ht="16" x14ac:dyDescent="0.2">
      <c r="B71" s="237"/>
      <c r="E71" s="271" t="s">
        <v>121</v>
      </c>
      <c r="F71" s="277" t="s">
        <v>527</v>
      </c>
      <c r="H71" s="264"/>
      <c r="I71" s="482"/>
    </row>
    <row r="72" spans="2:9" ht="16" x14ac:dyDescent="0.2">
      <c r="B72" s="237"/>
      <c r="E72" s="272"/>
      <c r="F72" s="274" t="s">
        <v>528</v>
      </c>
      <c r="I72" s="482"/>
    </row>
    <row r="73" spans="2:9" ht="16" x14ac:dyDescent="0.2">
      <c r="E73" s="270"/>
      <c r="F73" s="274" t="s">
        <v>529</v>
      </c>
      <c r="I73" s="482"/>
    </row>
    <row r="74" spans="2:9" ht="16" x14ac:dyDescent="0.2">
      <c r="E74" s="270"/>
      <c r="F74" s="275" t="s">
        <v>530</v>
      </c>
      <c r="I74" s="482"/>
    </row>
    <row r="75" spans="2:9" ht="16" x14ac:dyDescent="0.2">
      <c r="E75" s="270"/>
      <c r="F75" s="275" t="s">
        <v>531</v>
      </c>
      <c r="I75" s="482"/>
    </row>
    <row r="76" spans="2:9" ht="16" x14ac:dyDescent="0.2">
      <c r="E76" s="270"/>
      <c r="F76" s="276" t="s">
        <v>532</v>
      </c>
      <c r="H76" s="263" t="s">
        <v>216</v>
      </c>
      <c r="I76" s="482"/>
    </row>
    <row r="77" spans="2:9" ht="16" x14ac:dyDescent="0.2">
      <c r="E77" s="270"/>
      <c r="F77" s="275" t="s">
        <v>533</v>
      </c>
      <c r="H77" s="263"/>
      <c r="I77" s="482"/>
    </row>
    <row r="78" spans="2:9" ht="16" x14ac:dyDescent="0.2">
      <c r="E78" s="270"/>
      <c r="F78" s="276" t="s">
        <v>534</v>
      </c>
      <c r="H78" s="263"/>
      <c r="I78" s="482"/>
    </row>
    <row r="79" spans="2:9" ht="16" x14ac:dyDescent="0.2">
      <c r="E79" s="270"/>
      <c r="F79" s="274" t="s">
        <v>561</v>
      </c>
      <c r="H79" s="263"/>
      <c r="I79" s="482"/>
    </row>
    <row r="80" spans="2:9" ht="16" x14ac:dyDescent="0.2">
      <c r="E80" s="270"/>
      <c r="F80" s="274" t="s">
        <v>562</v>
      </c>
      <c r="H80" s="263"/>
      <c r="I80" s="482"/>
    </row>
    <row r="81" spans="5:9" ht="16" x14ac:dyDescent="0.2">
      <c r="E81" s="270"/>
      <c r="F81" s="274" t="s">
        <v>563</v>
      </c>
      <c r="H81" s="263"/>
      <c r="I81" s="482"/>
    </row>
    <row r="82" spans="5:9" ht="16" x14ac:dyDescent="0.2">
      <c r="E82" s="270"/>
      <c r="F82" s="296" t="s">
        <v>564</v>
      </c>
      <c r="H82" s="263" t="s">
        <v>216</v>
      </c>
      <c r="I82" s="482"/>
    </row>
    <row r="83" spans="5:9" ht="16" x14ac:dyDescent="0.2">
      <c r="E83" s="270"/>
      <c r="F83" s="296" t="s">
        <v>535</v>
      </c>
      <c r="H83" s="263"/>
      <c r="I83" s="482"/>
    </row>
    <row r="84" spans="5:9" ht="16" x14ac:dyDescent="0.2">
      <c r="E84" s="270"/>
      <c r="F84" s="274" t="s">
        <v>565</v>
      </c>
      <c r="I84" s="482"/>
    </row>
    <row r="85" spans="5:9" ht="16" x14ac:dyDescent="0.2">
      <c r="E85" s="270"/>
      <c r="F85" s="273" t="s">
        <v>536</v>
      </c>
      <c r="I85" s="482"/>
    </row>
    <row r="86" spans="5:9" ht="17" thickBot="1" x14ac:dyDescent="0.25">
      <c r="E86" s="270"/>
      <c r="F86" s="273" t="s">
        <v>546</v>
      </c>
      <c r="I86" s="482"/>
    </row>
    <row r="87" spans="5:9" ht="17" thickBot="1" x14ac:dyDescent="0.25">
      <c r="E87" s="271" t="s">
        <v>137</v>
      </c>
      <c r="F87" s="278" t="s">
        <v>826</v>
      </c>
      <c r="G87" s="355"/>
      <c r="H87" s="278" t="s">
        <v>137</v>
      </c>
      <c r="I87" s="482"/>
    </row>
    <row r="88" spans="5:9" ht="17" thickBot="1" x14ac:dyDescent="0.25">
      <c r="E88" s="271" t="s">
        <v>827</v>
      </c>
      <c r="F88" s="278" t="s">
        <v>828</v>
      </c>
      <c r="G88" s="355"/>
      <c r="H88" s="278" t="s">
        <v>216</v>
      </c>
      <c r="I88" s="482"/>
    </row>
    <row r="89" spans="5:9" ht="16" x14ac:dyDescent="0.2">
      <c r="E89" s="271" t="s">
        <v>300</v>
      </c>
      <c r="F89" s="366" t="s">
        <v>537</v>
      </c>
      <c r="H89" s="278" t="s">
        <v>332</v>
      </c>
      <c r="I89" s="482"/>
    </row>
    <row r="90" spans="5:9" ht="16" x14ac:dyDescent="0.2">
      <c r="E90" s="272"/>
      <c r="F90" s="367" t="s">
        <v>538</v>
      </c>
      <c r="H90" s="430" t="s">
        <v>883</v>
      </c>
      <c r="I90" s="482"/>
    </row>
    <row r="91" spans="5:9" ht="17" thickBot="1" x14ac:dyDescent="0.25">
      <c r="E91" s="270"/>
      <c r="F91" s="367" t="s">
        <v>566</v>
      </c>
      <c r="H91" s="263" t="s">
        <v>567</v>
      </c>
      <c r="I91" s="482"/>
    </row>
    <row r="92" spans="5:9" ht="16" x14ac:dyDescent="0.2">
      <c r="E92" s="271" t="s">
        <v>438</v>
      </c>
      <c r="F92" s="366" t="s">
        <v>546</v>
      </c>
      <c r="H92" s="264"/>
      <c r="I92" s="482"/>
    </row>
    <row r="93" spans="5:9" ht="16" x14ac:dyDescent="0.2">
      <c r="E93" s="272"/>
      <c r="F93" s="367" t="s">
        <v>539</v>
      </c>
      <c r="H93" s="258"/>
      <c r="I93" s="482"/>
    </row>
    <row r="94" spans="5:9" ht="16" x14ac:dyDescent="0.2">
      <c r="E94" s="270"/>
      <c r="F94" s="367" t="s">
        <v>829</v>
      </c>
      <c r="I94" s="482"/>
    </row>
    <row r="95" spans="5:9" ht="16" thickBot="1" x14ac:dyDescent="0.25">
      <c r="E95" s="279"/>
      <c r="F95" s="14"/>
      <c r="I95" s="482"/>
    </row>
    <row r="96" spans="5:9" ht="16" x14ac:dyDescent="0.2">
      <c r="E96" s="271" t="s">
        <v>540</v>
      </c>
      <c r="F96" s="366" t="s">
        <v>482</v>
      </c>
      <c r="H96" s="278" t="s">
        <v>474</v>
      </c>
      <c r="I96" s="482"/>
    </row>
    <row r="97" spans="1:9" ht="18" x14ac:dyDescent="0.2">
      <c r="A97" s="239" t="s">
        <v>418</v>
      </c>
      <c r="E97" s="270"/>
      <c r="F97" s="367" t="s">
        <v>541</v>
      </c>
      <c r="H97" s="280" t="s">
        <v>216</v>
      </c>
      <c r="I97" s="482"/>
    </row>
    <row r="98" spans="1:9" x14ac:dyDescent="0.15">
      <c r="A98" t="s">
        <v>421</v>
      </c>
      <c r="C98" t="s">
        <v>485</v>
      </c>
    </row>
    <row r="99" spans="1:9" x14ac:dyDescent="0.15">
      <c r="A99" t="s">
        <v>423</v>
      </c>
      <c r="C99" t="s">
        <v>486</v>
      </c>
    </row>
    <row r="100" spans="1:9" x14ac:dyDescent="0.15">
      <c r="A100" t="s">
        <v>425</v>
      </c>
    </row>
    <row r="101" spans="1:9" x14ac:dyDescent="0.15">
      <c r="B101" t="s">
        <v>426</v>
      </c>
    </row>
    <row r="102" spans="1:9" x14ac:dyDescent="0.15">
      <c r="B102" s="233" t="s">
        <v>454</v>
      </c>
      <c r="C102" t="s">
        <v>487</v>
      </c>
    </row>
    <row r="103" spans="1:9" x14ac:dyDescent="0.15">
      <c r="B103" s="233" t="s">
        <v>455</v>
      </c>
      <c r="C103" t="s">
        <v>488</v>
      </c>
    </row>
    <row r="104" spans="1:9" x14ac:dyDescent="0.15">
      <c r="B104" t="s">
        <v>427</v>
      </c>
      <c r="C104" t="s">
        <v>489</v>
      </c>
    </row>
    <row r="109" spans="1:9" ht="16" customHeight="1" x14ac:dyDescent="0.15"/>
    <row r="110" spans="1:9" ht="13" customHeight="1" x14ac:dyDescent="0.15"/>
  </sheetData>
  <mergeCells count="1">
    <mergeCell ref="A45:C45"/>
  </mergeCells>
  <phoneticPr fontId="9" type="noConversion"/>
  <pageMargins left="0.75" right="0.75" top="1" bottom="1" header="0.5" footer="0.5"/>
  <pageSetup scale="58"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K227"/>
  <sheetViews>
    <sheetView showGridLines="0" topLeftCell="A210" zoomScale="106" zoomScaleNormal="106" workbookViewId="0">
      <selection activeCell="F171" sqref="F171:H171"/>
    </sheetView>
  </sheetViews>
  <sheetFormatPr baseColWidth="10" defaultColWidth="11.5" defaultRowHeight="13" x14ac:dyDescent="0.15"/>
  <cols>
    <col min="1" max="1" width="22.83203125" customWidth="1"/>
    <col min="2" max="2" width="12.6640625" customWidth="1"/>
    <col min="3" max="3" width="12.5" customWidth="1"/>
    <col min="4" max="4" width="26.1640625" customWidth="1"/>
    <col min="5" max="5" width="20.33203125" customWidth="1"/>
    <col min="6" max="6" width="22.6640625" customWidth="1"/>
    <col min="7" max="7" width="22" customWidth="1"/>
    <col min="8" max="8" width="24.83203125" customWidth="1"/>
    <col min="9" max="9" width="1.6640625" style="381" customWidth="1"/>
    <col min="11" max="11" width="10.83203125" customWidth="1"/>
    <col min="12" max="14" width="4" customWidth="1"/>
  </cols>
  <sheetData>
    <row r="1" spans="1:10" ht="37" customHeight="1" thickBot="1" x14ac:dyDescent="0.2">
      <c r="A1" s="557" t="s">
        <v>408</v>
      </c>
      <c r="B1" s="557"/>
      <c r="C1" s="557"/>
    </row>
    <row r="2" spans="1:10" s="66" customFormat="1" ht="13" customHeight="1" thickTop="1" x14ac:dyDescent="0.15">
      <c r="A2" s="558" t="s">
        <v>500</v>
      </c>
      <c r="B2" s="558"/>
      <c r="C2" s="558"/>
      <c r="D2" s="558"/>
      <c r="E2" s="558"/>
      <c r="G2" s="565" t="s">
        <v>801</v>
      </c>
      <c r="H2" s="566"/>
      <c r="I2" s="380"/>
    </row>
    <row r="3" spans="1:10" s="66" customFormat="1" ht="13" customHeight="1" x14ac:dyDescent="0.15">
      <c r="A3" s="368" t="s">
        <v>568</v>
      </c>
      <c r="B3" s="369"/>
      <c r="C3" s="369"/>
      <c r="D3" s="369"/>
      <c r="E3" s="369"/>
      <c r="G3" s="567"/>
      <c r="H3" s="568"/>
      <c r="I3" s="380"/>
    </row>
    <row r="4" spans="1:10" s="66" customFormat="1" ht="23" customHeight="1" x14ac:dyDescent="0.15">
      <c r="A4" s="559" t="s">
        <v>523</v>
      </c>
      <c r="B4" s="559"/>
      <c r="C4" s="559"/>
      <c r="D4" s="559"/>
      <c r="E4" s="559"/>
      <c r="G4" s="567"/>
      <c r="H4" s="568"/>
      <c r="I4" s="380"/>
    </row>
    <row r="5" spans="1:10" s="66" customFormat="1" ht="23" customHeight="1" thickBot="1" x14ac:dyDescent="0.2">
      <c r="A5" s="369" t="s">
        <v>499</v>
      </c>
      <c r="B5" s="369"/>
      <c r="C5" s="369"/>
      <c r="D5" s="369"/>
      <c r="E5" s="369"/>
      <c r="G5" s="569"/>
      <c r="H5" s="570"/>
      <c r="I5" s="380"/>
    </row>
    <row r="6" spans="1:10" ht="22" customHeight="1" thickTop="1" x14ac:dyDescent="0.15">
      <c r="A6" s="173"/>
    </row>
    <row r="7" spans="1:10" ht="20" x14ac:dyDescent="0.2">
      <c r="A7" s="491" t="s">
        <v>410</v>
      </c>
      <c r="B7" s="491"/>
      <c r="C7" s="491"/>
      <c r="D7" s="491"/>
      <c r="E7" s="491"/>
      <c r="F7" s="491"/>
      <c r="G7" s="491"/>
    </row>
    <row r="8" spans="1:10" ht="20" customHeight="1" x14ac:dyDescent="0.15">
      <c r="A8" s="16" t="s">
        <v>443</v>
      </c>
      <c r="B8" s="562" t="s">
        <v>548</v>
      </c>
      <c r="C8" s="494"/>
      <c r="D8" s="494"/>
      <c r="E8" s="494"/>
      <c r="F8" s="494"/>
      <c r="G8" s="494"/>
      <c r="H8" s="494"/>
    </row>
    <row r="9" spans="1:10" ht="71" customHeight="1" x14ac:dyDescent="0.15">
      <c r="A9" s="16"/>
      <c r="B9" s="562" t="s">
        <v>569</v>
      </c>
      <c r="C9" s="494"/>
      <c r="D9" s="494"/>
      <c r="E9" s="494"/>
      <c r="F9" s="494"/>
      <c r="G9" s="494"/>
      <c r="H9" s="494"/>
    </row>
    <row r="10" spans="1:10" ht="24" customHeight="1" x14ac:dyDescent="0.15">
      <c r="A10" s="16" t="s">
        <v>502</v>
      </c>
      <c r="B10" s="564" t="s">
        <v>503</v>
      </c>
      <c r="C10" s="564"/>
      <c r="D10" s="245"/>
      <c r="E10" s="245"/>
      <c r="F10" s="245"/>
      <c r="G10" s="245"/>
      <c r="H10" s="245"/>
      <c r="J10" s="42"/>
    </row>
    <row r="11" spans="1:10" ht="17" customHeight="1" x14ac:dyDescent="0.15">
      <c r="A11" s="250"/>
      <c r="B11" s="49"/>
      <c r="C11" s="215" t="s">
        <v>411</v>
      </c>
      <c r="D11" s="488" t="s">
        <v>515</v>
      </c>
      <c r="E11" s="488"/>
      <c r="F11" s="488"/>
      <c r="G11" s="488"/>
      <c r="H11" s="488"/>
      <c r="J11" s="42"/>
    </row>
    <row r="12" spans="1:10" ht="18" customHeight="1" x14ac:dyDescent="0.15">
      <c r="A12" s="250"/>
      <c r="B12" s="539" t="s">
        <v>497</v>
      </c>
      <c r="C12" s="540"/>
      <c r="D12" s="541" t="s">
        <v>412</v>
      </c>
      <c r="E12" s="541"/>
      <c r="F12" s="541"/>
      <c r="G12" s="541"/>
      <c r="H12" s="541"/>
      <c r="J12" s="42"/>
    </row>
    <row r="13" spans="1:10" ht="14" customHeight="1" x14ac:dyDescent="0.15">
      <c r="A13" s="282"/>
      <c r="B13" s="297"/>
      <c r="C13" s="299" t="s">
        <v>504</v>
      </c>
      <c r="D13" s="561" t="s">
        <v>549</v>
      </c>
      <c r="E13" s="510"/>
      <c r="F13" s="510"/>
      <c r="G13" s="510"/>
      <c r="H13" s="510"/>
      <c r="J13" s="42"/>
    </row>
    <row r="14" spans="1:10" ht="17" customHeight="1" x14ac:dyDescent="0.15">
      <c r="A14" s="251"/>
      <c r="B14" s="92"/>
      <c r="C14" s="215"/>
      <c r="D14" s="563" t="s">
        <v>550</v>
      </c>
      <c r="E14" s="494"/>
      <c r="F14" s="494"/>
      <c r="G14" s="494"/>
      <c r="H14" s="494"/>
      <c r="J14" s="42"/>
    </row>
    <row r="15" spans="1:10" ht="211" customHeight="1" x14ac:dyDescent="0.15">
      <c r="A15" s="251"/>
      <c r="B15" s="92"/>
      <c r="C15" s="215"/>
      <c r="D15" s="287" t="s">
        <v>552</v>
      </c>
      <c r="E15" s="543"/>
      <c r="F15" s="544"/>
      <c r="G15" s="544"/>
      <c r="H15" s="544"/>
      <c r="J15" s="42"/>
    </row>
    <row r="16" spans="1:10" ht="34" customHeight="1" x14ac:dyDescent="0.15">
      <c r="A16" s="251"/>
      <c r="B16" s="92"/>
      <c r="C16" s="215"/>
      <c r="D16" s="261" t="s">
        <v>413</v>
      </c>
      <c r="E16" s="545" t="s">
        <v>553</v>
      </c>
      <c r="F16" s="546"/>
      <c r="G16" s="546"/>
      <c r="H16" s="546"/>
      <c r="J16" s="42"/>
    </row>
    <row r="17" spans="1:10" s="354" customFormat="1" ht="32" customHeight="1" x14ac:dyDescent="0.15">
      <c r="A17" s="251"/>
      <c r="B17" s="351"/>
      <c r="C17" s="215"/>
      <c r="D17" s="261"/>
      <c r="E17" s="360" t="s">
        <v>792</v>
      </c>
      <c r="F17" s="552" t="s">
        <v>856</v>
      </c>
      <c r="G17" s="511"/>
      <c r="H17" s="511"/>
      <c r="I17" s="381"/>
      <c r="J17" s="42"/>
    </row>
    <row r="18" spans="1:10" s="354" customFormat="1" ht="15" customHeight="1" x14ac:dyDescent="0.15">
      <c r="A18" s="251"/>
      <c r="B18" s="351"/>
      <c r="C18" s="215"/>
      <c r="D18" s="261"/>
      <c r="E18" s="361" t="s">
        <v>793</v>
      </c>
      <c r="F18" s="511" t="s">
        <v>798</v>
      </c>
      <c r="G18" s="511"/>
      <c r="H18" s="511"/>
      <c r="I18" s="381"/>
      <c r="J18" s="42"/>
    </row>
    <row r="19" spans="1:10" s="354" customFormat="1" ht="15" customHeight="1" x14ac:dyDescent="0.15">
      <c r="A19" s="251"/>
      <c r="B19" s="351"/>
      <c r="C19" s="215"/>
      <c r="D19" s="261"/>
      <c r="E19" s="361"/>
      <c r="F19" s="553" t="s">
        <v>794</v>
      </c>
      <c r="G19" s="553"/>
      <c r="H19" s="553"/>
      <c r="I19" s="381"/>
      <c r="J19" s="42"/>
    </row>
    <row r="20" spans="1:10" s="354" customFormat="1" ht="15" customHeight="1" x14ac:dyDescent="0.15">
      <c r="A20" s="251"/>
      <c r="B20" s="351"/>
      <c r="C20" s="215"/>
      <c r="D20" s="261"/>
      <c r="E20" s="361"/>
      <c r="F20" s="554" t="s">
        <v>857</v>
      </c>
      <c r="G20" s="511"/>
      <c r="H20" s="511"/>
      <c r="I20" s="381"/>
      <c r="J20" s="42"/>
    </row>
    <row r="21" spans="1:10" s="354" customFormat="1" ht="32" customHeight="1" x14ac:dyDescent="0.15">
      <c r="A21" s="251"/>
      <c r="B21" s="351"/>
      <c r="C21" s="215"/>
      <c r="D21" s="261"/>
      <c r="E21" s="360" t="s">
        <v>792</v>
      </c>
      <c r="F21" s="511" t="s">
        <v>797</v>
      </c>
      <c r="G21" s="511"/>
      <c r="H21" s="511"/>
      <c r="I21" s="381"/>
      <c r="J21" s="42"/>
    </row>
    <row r="22" spans="1:10" s="354" customFormat="1" ht="15" customHeight="1" x14ac:dyDescent="0.15">
      <c r="A22" s="251"/>
      <c r="B22" s="351"/>
      <c r="C22" s="215"/>
      <c r="D22" s="261"/>
      <c r="E22" s="361" t="s">
        <v>793</v>
      </c>
      <c r="F22" s="511" t="s">
        <v>799</v>
      </c>
      <c r="G22" s="511"/>
      <c r="H22" s="511"/>
      <c r="I22" s="381"/>
      <c r="J22" s="42"/>
    </row>
    <row r="23" spans="1:10" s="354" customFormat="1" ht="15" customHeight="1" x14ac:dyDescent="0.15">
      <c r="A23" s="251"/>
      <c r="B23" s="351"/>
      <c r="C23" s="215"/>
      <c r="D23" s="261"/>
      <c r="E23" s="361"/>
      <c r="F23" s="553" t="s">
        <v>794</v>
      </c>
      <c r="G23" s="553"/>
      <c r="H23" s="553"/>
      <c r="I23" s="381"/>
      <c r="J23" s="42"/>
    </row>
    <row r="24" spans="1:10" s="354" customFormat="1" ht="15" customHeight="1" x14ac:dyDescent="0.15">
      <c r="A24" s="251"/>
      <c r="B24" s="351"/>
      <c r="C24" s="215"/>
      <c r="D24" s="261"/>
      <c r="E24" s="362"/>
      <c r="F24" s="555" t="s">
        <v>800</v>
      </c>
      <c r="G24" s="556"/>
      <c r="H24" s="556"/>
      <c r="I24" s="381"/>
      <c r="J24" s="42"/>
    </row>
    <row r="25" spans="1:10" ht="32" customHeight="1" x14ac:dyDescent="0.15">
      <c r="A25" s="250"/>
      <c r="B25" s="92"/>
      <c r="C25" s="215"/>
      <c r="D25" s="261" t="s">
        <v>501</v>
      </c>
      <c r="E25" s="560" t="s">
        <v>570</v>
      </c>
      <c r="F25" s="531"/>
      <c r="G25" s="531"/>
      <c r="H25" s="531"/>
      <c r="J25" s="42"/>
    </row>
    <row r="26" spans="1:10" ht="13" customHeight="1" x14ac:dyDescent="0.15">
      <c r="A26" s="250"/>
      <c r="B26" s="92"/>
      <c r="C26" s="215"/>
      <c r="D26" s="247"/>
      <c r="E26" s="265" t="s">
        <v>505</v>
      </c>
      <c r="F26" s="550" t="s">
        <v>506</v>
      </c>
      <c r="G26" s="550"/>
      <c r="H26" s="550"/>
      <c r="J26" s="42"/>
    </row>
    <row r="27" spans="1:10" x14ac:dyDescent="0.15">
      <c r="A27" s="251"/>
      <c r="B27" s="217"/>
      <c r="C27" s="215"/>
      <c r="D27" s="266"/>
      <c r="E27" s="302" t="s">
        <v>575</v>
      </c>
      <c r="F27" s="303" t="s">
        <v>576</v>
      </c>
      <c r="G27" s="267"/>
      <c r="H27" s="267"/>
      <c r="J27" s="42"/>
    </row>
    <row r="28" spans="1:10" ht="20" customHeight="1" x14ac:dyDescent="0.15">
      <c r="A28" s="250"/>
      <c r="B28" s="92"/>
      <c r="C28" s="215"/>
      <c r="D28" s="261"/>
      <c r="E28" s="551" t="s">
        <v>507</v>
      </c>
      <c r="F28" s="490"/>
      <c r="G28" s="490"/>
      <c r="H28" s="490"/>
      <c r="J28" s="42"/>
    </row>
    <row r="29" spans="1:10" ht="14" customHeight="1" x14ac:dyDescent="0.15">
      <c r="A29" s="251"/>
      <c r="B29" s="217"/>
      <c r="C29" s="215"/>
      <c r="D29" s="261" t="s">
        <v>508</v>
      </c>
      <c r="E29" s="307" t="s">
        <v>509</v>
      </c>
      <c r="F29" s="500" t="s">
        <v>816</v>
      </c>
      <c r="G29" s="500"/>
      <c r="H29" s="500"/>
      <c r="J29" s="42"/>
    </row>
    <row r="30" spans="1:10" ht="31" customHeight="1" x14ac:dyDescent="0.15">
      <c r="A30" s="251"/>
      <c r="B30" s="217"/>
      <c r="C30" s="215"/>
      <c r="D30" s="261"/>
      <c r="E30" s="307" t="s">
        <v>510</v>
      </c>
      <c r="F30" s="547" t="s">
        <v>551</v>
      </c>
      <c r="G30" s="500"/>
      <c r="H30" s="500"/>
      <c r="J30" s="42"/>
    </row>
    <row r="31" spans="1:10" ht="25" customHeight="1" x14ac:dyDescent="0.15">
      <c r="A31" s="251"/>
      <c r="B31" s="217"/>
      <c r="C31" s="215"/>
      <c r="D31" s="261"/>
      <c r="E31" s="363" t="s">
        <v>511</v>
      </c>
      <c r="F31" s="548" t="s">
        <v>512</v>
      </c>
      <c r="G31" s="548"/>
      <c r="H31" s="548"/>
      <c r="J31" s="42"/>
    </row>
    <row r="32" spans="1:10" s="354" customFormat="1" ht="17" customHeight="1" x14ac:dyDescent="0.15">
      <c r="A32" s="251"/>
      <c r="B32" s="217"/>
      <c r="C32" s="215"/>
      <c r="D32" s="261"/>
      <c r="E32" s="307" t="s">
        <v>509</v>
      </c>
      <c r="F32" s="500" t="s">
        <v>817</v>
      </c>
      <c r="G32" s="500"/>
      <c r="H32" s="500"/>
      <c r="I32" s="381"/>
      <c r="J32" s="42"/>
    </row>
    <row r="33" spans="1:10" s="354" customFormat="1" ht="36" customHeight="1" x14ac:dyDescent="0.15">
      <c r="A33" s="251"/>
      <c r="B33" s="217"/>
      <c r="C33" s="215"/>
      <c r="D33" s="261"/>
      <c r="E33" s="307" t="s">
        <v>510</v>
      </c>
      <c r="F33" s="500" t="s">
        <v>571</v>
      </c>
      <c r="G33" s="500"/>
      <c r="H33" s="500"/>
      <c r="I33" s="381"/>
      <c r="J33" s="42"/>
    </row>
    <row r="34" spans="1:10" s="354" customFormat="1" ht="25" customHeight="1" x14ac:dyDescent="0.15">
      <c r="A34" s="251"/>
      <c r="B34" s="217"/>
      <c r="C34" s="215"/>
      <c r="D34" s="261"/>
      <c r="E34" s="309" t="s">
        <v>511</v>
      </c>
      <c r="F34" s="512" t="s">
        <v>512</v>
      </c>
      <c r="G34" s="512"/>
      <c r="H34" s="512"/>
      <c r="I34" s="381"/>
      <c r="J34" s="42"/>
    </row>
    <row r="35" spans="1:10" ht="15" customHeight="1" x14ac:dyDescent="0.15">
      <c r="A35" s="250"/>
      <c r="B35" s="92"/>
      <c r="C35" s="215"/>
      <c r="D35" s="216" t="s">
        <v>414</v>
      </c>
      <c r="E35" s="549" t="s">
        <v>495</v>
      </c>
      <c r="F35" s="518"/>
      <c r="G35" s="518"/>
      <c r="H35" s="518"/>
      <c r="J35" s="42"/>
    </row>
    <row r="36" spans="1:10" ht="14" customHeight="1" x14ac:dyDescent="0.15">
      <c r="A36" s="251"/>
      <c r="B36" s="246"/>
      <c r="C36" s="215"/>
      <c r="D36" s="247" t="s">
        <v>513</v>
      </c>
      <c r="E36" s="542" t="s">
        <v>554</v>
      </c>
      <c r="F36" s="529"/>
      <c r="G36" s="529"/>
      <c r="H36" s="529"/>
      <c r="J36" s="42"/>
    </row>
    <row r="37" spans="1:10" ht="14" customHeight="1" x14ac:dyDescent="0.15">
      <c r="A37" s="251"/>
      <c r="B37" s="217"/>
      <c r="C37" s="215"/>
      <c r="D37" s="247"/>
      <c r="E37" s="262" t="s">
        <v>496</v>
      </c>
      <c r="F37" s="513" t="s">
        <v>746</v>
      </c>
      <c r="G37" s="514"/>
      <c r="H37" s="514"/>
      <c r="J37" s="42"/>
    </row>
    <row r="38" spans="1:10" ht="16" customHeight="1" x14ac:dyDescent="0.15">
      <c r="A38" s="251"/>
      <c r="B38" s="217"/>
      <c r="C38" s="215"/>
      <c r="D38" s="247"/>
      <c r="E38" s="268" t="s">
        <v>514</v>
      </c>
      <c r="F38" s="522" t="s">
        <v>747</v>
      </c>
      <c r="G38" s="522"/>
      <c r="H38" s="522"/>
      <c r="J38" s="42"/>
    </row>
    <row r="39" spans="1:10" ht="14" customHeight="1" x14ac:dyDescent="0.15">
      <c r="A39" s="251"/>
      <c r="B39" s="217"/>
      <c r="C39" s="215"/>
      <c r="D39" s="247"/>
      <c r="E39" s="523" t="s">
        <v>555</v>
      </c>
      <c r="F39" s="524"/>
      <c r="G39" s="524"/>
      <c r="H39" s="524"/>
      <c r="J39" s="42"/>
    </row>
    <row r="40" spans="1:10" ht="14" customHeight="1" x14ac:dyDescent="0.15">
      <c r="A40" s="251"/>
      <c r="B40" s="217"/>
      <c r="C40" s="215"/>
      <c r="D40" s="247"/>
      <c r="E40" s="262" t="s">
        <v>496</v>
      </c>
      <c r="F40" s="513" t="s">
        <v>577</v>
      </c>
      <c r="G40" s="514"/>
      <c r="H40" s="514"/>
      <c r="J40" s="42"/>
    </row>
    <row r="41" spans="1:10" ht="14" customHeight="1" x14ac:dyDescent="0.15">
      <c r="A41" s="251"/>
      <c r="B41" s="217"/>
      <c r="C41" s="215"/>
      <c r="D41" s="247"/>
      <c r="E41" s="268" t="s">
        <v>514</v>
      </c>
      <c r="F41" s="521" t="s">
        <v>556</v>
      </c>
      <c r="G41" s="522"/>
      <c r="H41" s="522"/>
      <c r="J41" s="42"/>
    </row>
    <row r="42" spans="1:10" ht="16" customHeight="1" x14ac:dyDescent="0.15">
      <c r="A42" s="251"/>
      <c r="B42" s="217"/>
      <c r="C42" s="215"/>
      <c r="D42" s="247"/>
      <c r="E42" s="262" t="s">
        <v>496</v>
      </c>
      <c r="F42" s="526" t="s">
        <v>557</v>
      </c>
      <c r="G42" s="514"/>
      <c r="H42" s="514"/>
      <c r="J42" s="42"/>
    </row>
    <row r="43" spans="1:10" ht="16" customHeight="1" x14ac:dyDescent="0.15">
      <c r="A43" s="251"/>
      <c r="B43" s="217"/>
      <c r="C43" s="215"/>
      <c r="D43" s="247"/>
      <c r="E43" s="268" t="s">
        <v>514</v>
      </c>
      <c r="F43" s="521" t="s">
        <v>556</v>
      </c>
      <c r="G43" s="522"/>
      <c r="H43" s="522"/>
      <c r="J43" s="42"/>
    </row>
    <row r="44" spans="1:10" s="354" customFormat="1" ht="16" customHeight="1" x14ac:dyDescent="0.15">
      <c r="A44" s="251"/>
      <c r="B44" s="217"/>
      <c r="C44" s="215"/>
      <c r="D44" s="247"/>
      <c r="E44" s="262" t="s">
        <v>496</v>
      </c>
      <c r="F44" s="513" t="s">
        <v>558</v>
      </c>
      <c r="G44" s="514"/>
      <c r="H44" s="514"/>
      <c r="I44" s="381"/>
      <c r="J44" s="42"/>
    </row>
    <row r="45" spans="1:10" s="354" customFormat="1" ht="16" customHeight="1" x14ac:dyDescent="0.15">
      <c r="A45" s="251"/>
      <c r="B45" s="217"/>
      <c r="C45" s="215"/>
      <c r="D45" s="247"/>
      <c r="E45" s="268" t="s">
        <v>514</v>
      </c>
      <c r="F45" s="521" t="s">
        <v>556</v>
      </c>
      <c r="G45" s="522"/>
      <c r="H45" s="522"/>
      <c r="I45" s="381"/>
      <c r="J45" s="42"/>
    </row>
    <row r="46" spans="1:10" s="354" customFormat="1" ht="16" customHeight="1" x14ac:dyDescent="0.15">
      <c r="A46" s="251"/>
      <c r="B46" s="217"/>
      <c r="C46" s="215"/>
      <c r="D46" s="247"/>
      <c r="E46" s="262" t="s">
        <v>496</v>
      </c>
      <c r="F46" s="513" t="s">
        <v>818</v>
      </c>
      <c r="G46" s="514"/>
      <c r="H46" s="514"/>
      <c r="I46" s="381"/>
      <c r="J46" s="42"/>
    </row>
    <row r="47" spans="1:10" s="354" customFormat="1" ht="16" customHeight="1" x14ac:dyDescent="0.15">
      <c r="A47" s="251"/>
      <c r="B47" s="217"/>
      <c r="C47" s="215"/>
      <c r="D47" s="247"/>
      <c r="E47" s="268" t="s">
        <v>514</v>
      </c>
      <c r="F47" s="521" t="s">
        <v>556</v>
      </c>
      <c r="G47" s="522"/>
      <c r="H47" s="522"/>
      <c r="I47" s="381"/>
      <c r="J47" s="42"/>
    </row>
    <row r="48" spans="1:10" ht="15" customHeight="1" x14ac:dyDescent="0.15">
      <c r="A48" s="251"/>
      <c r="B48" s="217"/>
      <c r="C48" s="215"/>
      <c r="D48" s="247"/>
      <c r="E48" s="262" t="s">
        <v>496</v>
      </c>
      <c r="F48" s="513" t="s">
        <v>819</v>
      </c>
      <c r="G48" s="514"/>
      <c r="H48" s="514"/>
      <c r="J48" s="42"/>
    </row>
    <row r="49" spans="1:10" ht="18" customHeight="1" x14ac:dyDescent="0.15">
      <c r="A49" s="251"/>
      <c r="B49" s="217"/>
      <c r="C49" s="215"/>
      <c r="D49" s="247"/>
      <c r="E49" s="268" t="s">
        <v>514</v>
      </c>
      <c r="F49" s="525" t="s">
        <v>556</v>
      </c>
      <c r="G49" s="522"/>
      <c r="H49" s="522"/>
      <c r="J49" s="42"/>
    </row>
    <row r="50" spans="1:10" ht="57" customHeight="1" x14ac:dyDescent="0.15">
      <c r="A50" s="250"/>
      <c r="B50" s="92"/>
      <c r="C50" s="215"/>
      <c r="D50" s="216" t="s">
        <v>520</v>
      </c>
      <c r="E50" s="517" t="s">
        <v>578</v>
      </c>
      <c r="F50" s="518"/>
      <c r="G50" s="518"/>
      <c r="H50" s="518"/>
      <c r="J50" s="42"/>
    </row>
    <row r="51" spans="1:10" ht="18" customHeight="1" x14ac:dyDescent="0.15">
      <c r="A51" s="250"/>
      <c r="B51" s="539" t="s">
        <v>516</v>
      </c>
      <c r="C51" s="540"/>
      <c r="D51" s="541" t="s">
        <v>517</v>
      </c>
      <c r="E51" s="541"/>
      <c r="F51" s="541"/>
      <c r="G51" s="541"/>
      <c r="H51" s="541"/>
      <c r="J51" s="42"/>
    </row>
    <row r="52" spans="1:10" ht="14" customHeight="1" x14ac:dyDescent="0.15">
      <c r="A52" s="282"/>
      <c r="B52" s="298"/>
      <c r="C52" s="327" t="s">
        <v>795</v>
      </c>
      <c r="D52" s="510"/>
      <c r="E52" s="510"/>
      <c r="F52" s="510"/>
      <c r="G52" s="510"/>
      <c r="H52" s="510"/>
      <c r="J52" s="42"/>
    </row>
    <row r="53" spans="1:10" ht="17" customHeight="1" x14ac:dyDescent="0.15">
      <c r="A53" s="251"/>
      <c r="B53" s="92"/>
      <c r="C53" s="215"/>
      <c r="D53" s="511" t="s">
        <v>748</v>
      </c>
      <c r="E53" s="494"/>
      <c r="F53" s="494"/>
      <c r="G53" s="494"/>
      <c r="H53" s="494"/>
      <c r="J53" s="42"/>
    </row>
    <row r="54" spans="1:10" ht="28" customHeight="1" x14ac:dyDescent="0.15">
      <c r="A54" s="251"/>
      <c r="B54" s="217"/>
      <c r="C54" s="215"/>
      <c r="D54" s="269" t="s">
        <v>518</v>
      </c>
      <c r="E54" s="305" t="s">
        <v>579</v>
      </c>
      <c r="F54" s="532" t="s">
        <v>585</v>
      </c>
      <c r="G54" s="538"/>
      <c r="H54" s="538"/>
      <c r="J54" s="42"/>
    </row>
    <row r="55" spans="1:10" ht="28" customHeight="1" x14ac:dyDescent="0.15">
      <c r="A55" s="251"/>
      <c r="B55" s="217"/>
      <c r="C55" s="215"/>
      <c r="D55" s="269"/>
      <c r="E55" s="304" t="s">
        <v>580</v>
      </c>
      <c r="F55" s="501" t="s">
        <v>587</v>
      </c>
      <c r="G55" s="502"/>
      <c r="H55" s="502"/>
      <c r="J55" s="42"/>
    </row>
    <row r="56" spans="1:10" ht="28" customHeight="1" x14ac:dyDescent="0.15">
      <c r="A56" s="251"/>
      <c r="B56" s="217"/>
      <c r="C56" s="215"/>
      <c r="D56" s="269"/>
      <c r="E56" s="304" t="s">
        <v>581</v>
      </c>
      <c r="F56" s="501" t="s">
        <v>586</v>
      </c>
      <c r="G56" s="502"/>
      <c r="H56" s="502"/>
      <c r="J56" s="42"/>
    </row>
    <row r="57" spans="1:10" ht="28" customHeight="1" x14ac:dyDescent="0.15">
      <c r="A57" s="251"/>
      <c r="B57" s="217"/>
      <c r="C57" s="215"/>
      <c r="D57" s="269"/>
      <c r="E57" s="304" t="s">
        <v>582</v>
      </c>
      <c r="F57" s="501" t="s">
        <v>775</v>
      </c>
      <c r="G57" s="502"/>
      <c r="H57" s="502"/>
      <c r="J57" s="42"/>
    </row>
    <row r="58" spans="1:10" ht="28" customHeight="1" x14ac:dyDescent="0.15">
      <c r="A58" s="251"/>
      <c r="B58" s="217"/>
      <c r="C58" s="215"/>
      <c r="D58" s="269"/>
      <c r="E58" s="304" t="s">
        <v>583</v>
      </c>
      <c r="F58" s="501" t="s">
        <v>776</v>
      </c>
      <c r="G58" s="502"/>
      <c r="H58" s="502"/>
      <c r="J58" s="42"/>
    </row>
    <row r="59" spans="1:10" ht="28" customHeight="1" x14ac:dyDescent="0.15">
      <c r="A59" s="251"/>
      <c r="B59" s="217"/>
      <c r="C59" s="215"/>
      <c r="D59" s="269"/>
      <c r="E59" s="304" t="s">
        <v>584</v>
      </c>
      <c r="F59" s="501" t="s">
        <v>777</v>
      </c>
      <c r="G59" s="502"/>
      <c r="H59" s="502"/>
      <c r="J59" s="42"/>
    </row>
    <row r="60" spans="1:10" ht="22" customHeight="1" x14ac:dyDescent="0.15">
      <c r="A60" s="251"/>
      <c r="B60" s="217"/>
      <c r="C60" s="215"/>
      <c r="E60" s="534" t="s">
        <v>519</v>
      </c>
      <c r="F60" s="535"/>
      <c r="G60" s="535"/>
      <c r="H60" s="535"/>
      <c r="J60" s="42"/>
    </row>
    <row r="61" spans="1:10" ht="14" customHeight="1" x14ac:dyDescent="0.15">
      <c r="A61" s="251"/>
      <c r="D61" s="216" t="s">
        <v>501</v>
      </c>
      <c r="E61" s="530" t="s">
        <v>559</v>
      </c>
      <c r="F61" s="531"/>
      <c r="G61" s="531"/>
      <c r="H61" s="531"/>
      <c r="J61" s="42"/>
    </row>
    <row r="62" spans="1:10" ht="77" customHeight="1" x14ac:dyDescent="0.15">
      <c r="A62" s="251"/>
      <c r="D62" s="216"/>
      <c r="E62" s="519" t="s">
        <v>802</v>
      </c>
      <c r="F62" s="520"/>
      <c r="G62" s="520"/>
      <c r="H62" s="520"/>
      <c r="J62" s="42"/>
    </row>
    <row r="63" spans="1:10" ht="17" customHeight="1" x14ac:dyDescent="0.15">
      <c r="A63" s="251"/>
      <c r="D63" s="216"/>
      <c r="E63" s="537" t="s">
        <v>589</v>
      </c>
      <c r="F63" s="520"/>
      <c r="G63" s="520"/>
      <c r="H63" s="520"/>
      <c r="J63" s="42"/>
    </row>
    <row r="64" spans="1:10" ht="14" customHeight="1" x14ac:dyDescent="0.15">
      <c r="A64" s="251"/>
      <c r="B64" s="217"/>
      <c r="C64" s="215"/>
      <c r="D64" s="261" t="s">
        <v>508</v>
      </c>
      <c r="E64" s="306" t="s">
        <v>509</v>
      </c>
      <c r="F64" s="504" t="s">
        <v>521</v>
      </c>
      <c r="G64" s="504"/>
      <c r="H64" s="504"/>
      <c r="J64" s="42"/>
    </row>
    <row r="65" spans="1:10" ht="31" customHeight="1" x14ac:dyDescent="0.15">
      <c r="A65" s="251"/>
      <c r="B65" s="217"/>
      <c r="C65" s="215"/>
      <c r="D65" s="261"/>
      <c r="E65" s="307" t="s">
        <v>510</v>
      </c>
      <c r="F65" s="500" t="s">
        <v>571</v>
      </c>
      <c r="G65" s="500"/>
      <c r="H65" s="500"/>
      <c r="J65" s="42"/>
    </row>
    <row r="66" spans="1:10" ht="22" customHeight="1" x14ac:dyDescent="0.15">
      <c r="A66" s="251"/>
      <c r="B66" s="217"/>
      <c r="C66" s="215"/>
      <c r="D66" s="261"/>
      <c r="E66" s="308" t="s">
        <v>511</v>
      </c>
      <c r="F66" s="501" t="s">
        <v>512</v>
      </c>
      <c r="G66" s="502"/>
      <c r="H66" s="502"/>
      <c r="J66" s="42"/>
    </row>
    <row r="67" spans="1:10" ht="17" customHeight="1" x14ac:dyDescent="0.15">
      <c r="A67" s="251"/>
      <c r="B67" s="217"/>
      <c r="C67" s="215"/>
      <c r="D67" s="261"/>
      <c r="E67" s="307" t="s">
        <v>509</v>
      </c>
      <c r="F67" s="500" t="s">
        <v>590</v>
      </c>
      <c r="G67" s="500"/>
      <c r="H67" s="500"/>
      <c r="J67" s="42"/>
    </row>
    <row r="68" spans="1:10" ht="36" customHeight="1" x14ac:dyDescent="0.15">
      <c r="A68" s="251"/>
      <c r="B68" s="217"/>
      <c r="C68" s="215"/>
      <c r="D68" s="261"/>
      <c r="E68" s="307" t="s">
        <v>510</v>
      </c>
      <c r="F68" s="500" t="s">
        <v>571</v>
      </c>
      <c r="G68" s="500"/>
      <c r="H68" s="500"/>
      <c r="J68" s="42"/>
    </row>
    <row r="69" spans="1:10" ht="25" customHeight="1" x14ac:dyDescent="0.15">
      <c r="A69" s="251"/>
      <c r="B69" s="217"/>
      <c r="C69" s="215"/>
      <c r="D69" s="261"/>
      <c r="E69" s="309" t="s">
        <v>511</v>
      </c>
      <c r="F69" s="512" t="s">
        <v>512</v>
      </c>
      <c r="G69" s="512"/>
      <c r="H69" s="512"/>
      <c r="J69" s="42"/>
    </row>
    <row r="70" spans="1:10" ht="14" customHeight="1" x14ac:dyDescent="0.15">
      <c r="A70" s="251"/>
      <c r="B70" s="246"/>
      <c r="C70" s="215"/>
      <c r="D70" s="247" t="s">
        <v>522</v>
      </c>
      <c r="E70" s="528" t="s">
        <v>774</v>
      </c>
      <c r="F70" s="529"/>
      <c r="G70" s="529"/>
      <c r="H70" s="529"/>
      <c r="J70" s="42"/>
    </row>
    <row r="71" spans="1:10" ht="17" customHeight="1" x14ac:dyDescent="0.15">
      <c r="A71" s="251"/>
      <c r="B71" s="217"/>
      <c r="C71" s="215"/>
      <c r="D71" s="247"/>
      <c r="E71" s="262" t="s">
        <v>496</v>
      </c>
      <c r="F71" s="513" t="s">
        <v>591</v>
      </c>
      <c r="G71" s="514"/>
      <c r="H71" s="514"/>
      <c r="J71" s="42"/>
    </row>
    <row r="72" spans="1:10" ht="87" customHeight="1" x14ac:dyDescent="0.15">
      <c r="A72" s="251"/>
      <c r="B72" s="217"/>
      <c r="C72" s="215"/>
      <c r="D72" s="247"/>
      <c r="E72" s="268" t="s">
        <v>524</v>
      </c>
      <c r="F72" s="501" t="s">
        <v>592</v>
      </c>
      <c r="G72" s="502"/>
      <c r="H72" s="502"/>
      <c r="J72" s="42"/>
    </row>
    <row r="73" spans="1:10" ht="15" customHeight="1" x14ac:dyDescent="0.15">
      <c r="A73" s="251"/>
      <c r="B73" s="217"/>
      <c r="C73" s="215"/>
      <c r="D73" s="247"/>
      <c r="E73" s="262" t="s">
        <v>496</v>
      </c>
      <c r="F73" s="513" t="s">
        <v>595</v>
      </c>
      <c r="G73" s="514"/>
      <c r="H73" s="514"/>
      <c r="J73" s="42"/>
    </row>
    <row r="74" spans="1:10" ht="41" customHeight="1" x14ac:dyDescent="0.15">
      <c r="A74" s="251"/>
      <c r="B74" s="217"/>
      <c r="C74" s="215"/>
      <c r="D74" s="247"/>
      <c r="E74" s="268" t="s">
        <v>524</v>
      </c>
      <c r="F74" s="501" t="s">
        <v>593</v>
      </c>
      <c r="G74" s="502"/>
      <c r="H74" s="502"/>
      <c r="J74" s="42"/>
    </row>
    <row r="75" spans="1:10" ht="15" customHeight="1" x14ac:dyDescent="0.15">
      <c r="A75" s="251"/>
      <c r="B75" s="217"/>
      <c r="C75" s="215"/>
      <c r="D75" s="247"/>
      <c r="E75" s="262" t="s">
        <v>496</v>
      </c>
      <c r="F75" s="513" t="s">
        <v>596</v>
      </c>
      <c r="G75" s="514"/>
      <c r="H75" s="514"/>
      <c r="J75" s="42"/>
    </row>
    <row r="76" spans="1:10" ht="56" customHeight="1" x14ac:dyDescent="0.15">
      <c r="A76" s="251"/>
      <c r="B76" s="217"/>
      <c r="C76" s="215"/>
      <c r="D76" s="247"/>
      <c r="E76" s="268" t="s">
        <v>524</v>
      </c>
      <c r="F76" s="501" t="s">
        <v>594</v>
      </c>
      <c r="G76" s="502"/>
      <c r="H76" s="502"/>
      <c r="J76" s="42"/>
    </row>
    <row r="77" spans="1:10" ht="15" customHeight="1" x14ac:dyDescent="0.15">
      <c r="A77" s="251"/>
      <c r="B77" s="217"/>
      <c r="C77" s="215"/>
      <c r="D77" s="247"/>
      <c r="E77" s="262" t="s">
        <v>496</v>
      </c>
      <c r="F77" s="513" t="s">
        <v>597</v>
      </c>
      <c r="G77" s="514"/>
      <c r="H77" s="514"/>
      <c r="J77" s="42"/>
    </row>
    <row r="78" spans="1:10" ht="56" customHeight="1" x14ac:dyDescent="0.15">
      <c r="A78" s="251"/>
      <c r="B78" s="217"/>
      <c r="C78" s="215"/>
      <c r="D78" s="247"/>
      <c r="E78" s="268" t="s">
        <v>524</v>
      </c>
      <c r="F78" s="501" t="s">
        <v>594</v>
      </c>
      <c r="G78" s="502"/>
      <c r="H78" s="502"/>
      <c r="J78" s="42"/>
    </row>
    <row r="79" spans="1:10" ht="14" customHeight="1" x14ac:dyDescent="0.15">
      <c r="A79" s="251"/>
      <c r="B79" s="217"/>
      <c r="C79" s="215"/>
      <c r="D79" s="247"/>
      <c r="E79" s="527" t="s">
        <v>555</v>
      </c>
      <c r="F79" s="514"/>
      <c r="G79" s="514"/>
      <c r="H79" s="514"/>
      <c r="I79" s="514"/>
      <c r="J79" s="42"/>
    </row>
    <row r="80" spans="1:10" ht="14" customHeight="1" x14ac:dyDescent="0.15">
      <c r="A80" s="251"/>
      <c r="B80" s="217"/>
      <c r="C80" s="215"/>
      <c r="D80" s="247"/>
      <c r="E80" s="262" t="s">
        <v>496</v>
      </c>
      <c r="F80" s="513" t="s">
        <v>749</v>
      </c>
      <c r="G80" s="514"/>
      <c r="H80" s="514"/>
      <c r="J80" s="42"/>
    </row>
    <row r="81" spans="1:10" ht="14" customHeight="1" x14ac:dyDescent="0.15">
      <c r="A81" s="251"/>
      <c r="B81" s="217"/>
      <c r="C81" s="215"/>
      <c r="D81" s="247"/>
      <c r="E81" s="268" t="s">
        <v>524</v>
      </c>
      <c r="F81" s="501" t="s">
        <v>750</v>
      </c>
      <c r="G81" s="502"/>
      <c r="H81" s="502"/>
      <c r="J81" s="42"/>
    </row>
    <row r="82" spans="1:10" s="354" customFormat="1" ht="15" customHeight="1" x14ac:dyDescent="0.15">
      <c r="A82" s="251"/>
      <c r="B82" s="217"/>
      <c r="C82" s="215"/>
      <c r="D82" s="247"/>
      <c r="E82" s="262" t="s">
        <v>496</v>
      </c>
      <c r="F82" s="513" t="s">
        <v>822</v>
      </c>
      <c r="G82" s="514"/>
      <c r="H82" s="514"/>
      <c r="I82" s="381"/>
      <c r="J82" s="42"/>
    </row>
    <row r="83" spans="1:10" s="354" customFormat="1" ht="17" customHeight="1" x14ac:dyDescent="0.15">
      <c r="A83" s="251"/>
      <c r="B83" s="217"/>
      <c r="C83" s="215"/>
      <c r="D83" s="247"/>
      <c r="E83" s="268" t="s">
        <v>524</v>
      </c>
      <c r="F83" s="501" t="s">
        <v>750</v>
      </c>
      <c r="G83" s="502"/>
      <c r="H83" s="502"/>
      <c r="I83" s="381"/>
      <c r="J83" s="42"/>
    </row>
    <row r="84" spans="1:10" s="354" customFormat="1" ht="15" customHeight="1" x14ac:dyDescent="0.15">
      <c r="A84" s="251"/>
      <c r="B84" s="217"/>
      <c r="C84" s="215"/>
      <c r="D84" s="247"/>
      <c r="E84" s="262" t="s">
        <v>496</v>
      </c>
      <c r="F84" s="513" t="s">
        <v>820</v>
      </c>
      <c r="G84" s="514"/>
      <c r="H84" s="514"/>
      <c r="I84" s="381"/>
      <c r="J84" s="42"/>
    </row>
    <row r="85" spans="1:10" s="354" customFormat="1" ht="22" customHeight="1" x14ac:dyDescent="0.15">
      <c r="A85" s="251"/>
      <c r="B85" s="217"/>
      <c r="C85" s="215"/>
      <c r="D85" s="247"/>
      <c r="E85" s="364" t="s">
        <v>524</v>
      </c>
      <c r="F85" s="515" t="s">
        <v>821</v>
      </c>
      <c r="G85" s="516"/>
      <c r="H85" s="516"/>
      <c r="I85" s="381"/>
      <c r="J85" s="42"/>
    </row>
    <row r="86" spans="1:10" s="354" customFormat="1" ht="14" customHeight="1" x14ac:dyDescent="0.15">
      <c r="A86" s="282"/>
      <c r="B86" s="356"/>
      <c r="C86" s="327" t="s">
        <v>796</v>
      </c>
      <c r="D86" s="510"/>
      <c r="E86" s="510"/>
      <c r="F86" s="510"/>
      <c r="G86" s="510"/>
      <c r="H86" s="510"/>
      <c r="I86" s="381"/>
      <c r="J86" s="42"/>
    </row>
    <row r="87" spans="1:10" s="354" customFormat="1" ht="22" customHeight="1" x14ac:dyDescent="0.15">
      <c r="A87" s="251"/>
      <c r="B87" s="351"/>
      <c r="C87" s="215"/>
      <c r="D87" s="511" t="s">
        <v>778</v>
      </c>
      <c r="E87" s="494"/>
      <c r="F87" s="494"/>
      <c r="G87" s="494"/>
      <c r="H87" s="494"/>
      <c r="I87" s="381"/>
      <c r="J87" s="42"/>
    </row>
    <row r="88" spans="1:10" s="354" customFormat="1" ht="125" customHeight="1" x14ac:dyDescent="0.15">
      <c r="A88" s="251"/>
      <c r="B88" s="217"/>
      <c r="C88" s="215"/>
      <c r="D88" s="269" t="s">
        <v>518</v>
      </c>
      <c r="E88" s="305" t="s">
        <v>779</v>
      </c>
      <c r="F88" s="532" t="s">
        <v>833</v>
      </c>
      <c r="G88" s="533"/>
      <c r="H88" s="533"/>
      <c r="I88" s="381"/>
      <c r="J88" s="42"/>
    </row>
    <row r="89" spans="1:10" s="354" customFormat="1" ht="28" customHeight="1" x14ac:dyDescent="0.15">
      <c r="A89" s="251"/>
      <c r="B89" s="217"/>
      <c r="C89" s="215"/>
      <c r="D89" s="269"/>
      <c r="E89" s="304" t="s">
        <v>579</v>
      </c>
      <c r="F89" s="501" t="s">
        <v>585</v>
      </c>
      <c r="G89" s="502"/>
      <c r="H89" s="502"/>
      <c r="I89" s="381"/>
      <c r="J89" s="42"/>
    </row>
    <row r="90" spans="1:10" s="354" customFormat="1" ht="28" customHeight="1" x14ac:dyDescent="0.15">
      <c r="A90" s="251"/>
      <c r="B90" s="217"/>
      <c r="C90" s="215"/>
      <c r="D90" s="269"/>
      <c r="E90" s="304" t="s">
        <v>580</v>
      </c>
      <c r="F90" s="501" t="s">
        <v>587</v>
      </c>
      <c r="G90" s="502"/>
      <c r="H90" s="502"/>
      <c r="I90" s="381"/>
      <c r="J90" s="42"/>
    </row>
    <row r="91" spans="1:10" s="354" customFormat="1" ht="28" customHeight="1" x14ac:dyDescent="0.15">
      <c r="A91" s="251"/>
      <c r="B91" s="217"/>
      <c r="C91" s="215"/>
      <c r="D91" s="269"/>
      <c r="E91" s="304" t="s">
        <v>581</v>
      </c>
      <c r="F91" s="501" t="s">
        <v>586</v>
      </c>
      <c r="G91" s="502"/>
      <c r="H91" s="502"/>
      <c r="I91" s="381"/>
      <c r="J91" s="42"/>
    </row>
    <row r="92" spans="1:10" s="354" customFormat="1" ht="28" customHeight="1" x14ac:dyDescent="0.15">
      <c r="A92" s="251"/>
      <c r="B92" s="217"/>
      <c r="C92" s="215"/>
      <c r="D92" s="269"/>
      <c r="E92" s="304" t="s">
        <v>582</v>
      </c>
      <c r="F92" s="501" t="s">
        <v>775</v>
      </c>
      <c r="G92" s="502"/>
      <c r="H92" s="502"/>
      <c r="I92" s="381"/>
      <c r="J92" s="42"/>
    </row>
    <row r="93" spans="1:10" s="354" customFormat="1" ht="28" customHeight="1" x14ac:dyDescent="0.15">
      <c r="A93" s="251"/>
      <c r="B93" s="217"/>
      <c r="C93" s="215"/>
      <c r="D93" s="269"/>
      <c r="E93" s="304" t="s">
        <v>583</v>
      </c>
      <c r="F93" s="501" t="s">
        <v>776</v>
      </c>
      <c r="G93" s="502"/>
      <c r="H93" s="502"/>
      <c r="I93" s="381"/>
      <c r="J93" s="42"/>
    </row>
    <row r="94" spans="1:10" s="354" customFormat="1" ht="28" customHeight="1" x14ac:dyDescent="0.15">
      <c r="A94" s="251"/>
      <c r="B94" s="217"/>
      <c r="C94" s="215"/>
      <c r="D94" s="269"/>
      <c r="E94" s="304" t="s">
        <v>584</v>
      </c>
      <c r="F94" s="501" t="s">
        <v>777</v>
      </c>
      <c r="G94" s="502"/>
      <c r="H94" s="502"/>
      <c r="I94" s="381"/>
      <c r="J94" s="42"/>
    </row>
    <row r="95" spans="1:10" s="354" customFormat="1" ht="20" customHeight="1" x14ac:dyDescent="0.15">
      <c r="A95" s="251"/>
      <c r="B95" s="217"/>
      <c r="C95" s="215"/>
      <c r="E95" s="534" t="s">
        <v>519</v>
      </c>
      <c r="F95" s="535"/>
      <c r="G95" s="535"/>
      <c r="H95" s="535"/>
      <c r="I95" s="381"/>
      <c r="J95" s="42"/>
    </row>
    <row r="96" spans="1:10" s="354" customFormat="1" ht="14" customHeight="1" x14ac:dyDescent="0.15">
      <c r="A96" s="251"/>
      <c r="D96" s="216" t="s">
        <v>501</v>
      </c>
      <c r="E96" s="536" t="s">
        <v>559</v>
      </c>
      <c r="F96" s="531"/>
      <c r="G96" s="531"/>
      <c r="H96" s="531"/>
      <c r="I96" s="381"/>
      <c r="J96" s="42"/>
    </row>
    <row r="97" spans="1:10" s="354" customFormat="1" ht="26" customHeight="1" x14ac:dyDescent="0.15">
      <c r="A97" s="251"/>
      <c r="D97" s="216"/>
      <c r="E97" s="537" t="s">
        <v>780</v>
      </c>
      <c r="F97" s="520"/>
      <c r="G97" s="520"/>
      <c r="H97" s="520"/>
      <c r="I97" s="381"/>
      <c r="J97" s="42"/>
    </row>
    <row r="98" spans="1:10" s="354" customFormat="1" ht="16" customHeight="1" x14ac:dyDescent="0.15">
      <c r="A98" s="251"/>
      <c r="B98" s="217"/>
      <c r="C98" s="215"/>
      <c r="D98" s="269"/>
      <c r="E98" s="357"/>
      <c r="F98" s="358" t="s">
        <v>781</v>
      </c>
      <c r="G98" s="353" t="s">
        <v>782</v>
      </c>
      <c r="H98" s="352"/>
      <c r="I98" s="381"/>
      <c r="J98" s="42"/>
    </row>
    <row r="99" spans="1:10" s="354" customFormat="1" ht="20" customHeight="1" x14ac:dyDescent="0.15">
      <c r="A99" s="251"/>
      <c r="B99" s="217"/>
      <c r="C99" s="215"/>
      <c r="D99" s="269"/>
      <c r="E99" s="357"/>
      <c r="F99" s="359" t="s">
        <v>803</v>
      </c>
      <c r="G99" s="511" t="s">
        <v>783</v>
      </c>
      <c r="H99" s="511"/>
      <c r="I99" s="381"/>
      <c r="J99" s="42"/>
    </row>
    <row r="100" spans="1:10" s="354" customFormat="1" ht="45" customHeight="1" x14ac:dyDescent="0.15">
      <c r="A100" s="251"/>
      <c r="B100" s="217"/>
      <c r="C100" s="215"/>
      <c r="D100" s="269"/>
      <c r="E100" s="357"/>
      <c r="F100" s="359" t="s">
        <v>804</v>
      </c>
      <c r="G100" s="511" t="s">
        <v>807</v>
      </c>
      <c r="H100" s="511"/>
      <c r="I100" s="381"/>
      <c r="J100" s="42"/>
    </row>
    <row r="101" spans="1:10" s="354" customFormat="1" ht="49" customHeight="1" x14ac:dyDescent="0.15">
      <c r="A101" s="251"/>
      <c r="B101" s="217"/>
      <c r="C101" s="215"/>
      <c r="D101" s="269"/>
      <c r="E101" s="357"/>
      <c r="F101" s="359" t="s">
        <v>805</v>
      </c>
      <c r="G101" s="511" t="s">
        <v>808</v>
      </c>
      <c r="H101" s="511"/>
      <c r="I101" s="381"/>
      <c r="J101" s="42"/>
    </row>
    <row r="102" spans="1:10" s="354" customFormat="1" ht="23" customHeight="1" x14ac:dyDescent="0.15">
      <c r="A102" s="251"/>
      <c r="B102" s="217"/>
      <c r="C102" s="215"/>
      <c r="D102" s="269"/>
      <c r="E102" s="357"/>
      <c r="F102" s="359" t="s">
        <v>806</v>
      </c>
      <c r="G102" s="511" t="s">
        <v>784</v>
      </c>
      <c r="H102" s="511"/>
      <c r="I102" s="381"/>
      <c r="J102" s="42"/>
    </row>
    <row r="103" spans="1:10" s="354" customFormat="1" ht="14" customHeight="1" x14ac:dyDescent="0.15">
      <c r="A103" s="251"/>
      <c r="B103" s="217"/>
      <c r="C103" s="215"/>
      <c r="D103" s="261" t="s">
        <v>508</v>
      </c>
      <c r="E103" s="306" t="s">
        <v>509</v>
      </c>
      <c r="F103" s="504" t="s">
        <v>521</v>
      </c>
      <c r="G103" s="504"/>
      <c r="H103" s="504"/>
      <c r="I103" s="381"/>
      <c r="J103" s="42"/>
    </row>
    <row r="104" spans="1:10" s="354" customFormat="1" ht="31" customHeight="1" x14ac:dyDescent="0.15">
      <c r="A104" s="251"/>
      <c r="B104" s="217"/>
      <c r="C104" s="215"/>
      <c r="D104" s="261"/>
      <c r="E104" s="307" t="s">
        <v>510</v>
      </c>
      <c r="F104" s="500" t="s">
        <v>571</v>
      </c>
      <c r="G104" s="500"/>
      <c r="H104" s="500"/>
      <c r="I104" s="381"/>
      <c r="J104" s="42"/>
    </row>
    <row r="105" spans="1:10" s="354" customFormat="1" ht="25" customHeight="1" x14ac:dyDescent="0.15">
      <c r="A105" s="251"/>
      <c r="B105" s="217"/>
      <c r="C105" s="215"/>
      <c r="D105" s="261"/>
      <c r="E105" s="308" t="s">
        <v>511</v>
      </c>
      <c r="F105" s="501" t="s">
        <v>512</v>
      </c>
      <c r="G105" s="502"/>
      <c r="H105" s="502"/>
      <c r="I105" s="381"/>
      <c r="J105" s="42"/>
    </row>
    <row r="106" spans="1:10" s="354" customFormat="1" ht="49" customHeight="1" x14ac:dyDescent="0.15">
      <c r="A106" s="251"/>
      <c r="B106" s="217"/>
      <c r="C106" s="215"/>
      <c r="D106" s="261"/>
      <c r="E106" s="307" t="s">
        <v>809</v>
      </c>
      <c r="F106" s="500" t="s">
        <v>810</v>
      </c>
      <c r="G106" s="500"/>
      <c r="H106" s="500"/>
      <c r="I106" s="381"/>
      <c r="J106" s="42"/>
    </row>
    <row r="107" spans="1:10" s="354" customFormat="1" ht="26" customHeight="1" x14ac:dyDescent="0.15">
      <c r="A107" s="251"/>
      <c r="B107" s="217"/>
      <c r="C107" s="215"/>
      <c r="D107" s="261"/>
      <c r="E107" s="307"/>
      <c r="F107" s="509" t="s">
        <v>811</v>
      </c>
      <c r="G107" s="509"/>
      <c r="H107" s="509"/>
      <c r="I107" s="381"/>
      <c r="J107" s="42"/>
    </row>
    <row r="108" spans="1:10" s="354" customFormat="1" ht="25" customHeight="1" x14ac:dyDescent="0.15">
      <c r="A108" s="251"/>
      <c r="B108" s="217"/>
      <c r="C108" s="215"/>
      <c r="D108" s="261"/>
      <c r="E108" s="307"/>
      <c r="F108" s="509" t="s">
        <v>830</v>
      </c>
      <c r="G108" s="509"/>
      <c r="H108" s="509"/>
      <c r="I108" s="381"/>
      <c r="J108" s="42"/>
    </row>
    <row r="109" spans="1:10" s="354" customFormat="1" ht="26" customHeight="1" x14ac:dyDescent="0.15">
      <c r="A109" s="251"/>
      <c r="B109" s="217"/>
      <c r="C109" s="215"/>
      <c r="D109" s="261"/>
      <c r="E109" s="307"/>
      <c r="F109" s="509" t="s">
        <v>812</v>
      </c>
      <c r="G109" s="509"/>
      <c r="H109" s="509"/>
      <c r="I109" s="381"/>
      <c r="J109" s="42"/>
    </row>
    <row r="110" spans="1:10" s="355" customFormat="1" ht="26" customHeight="1" x14ac:dyDescent="0.15">
      <c r="A110" s="251"/>
      <c r="B110" s="217"/>
      <c r="C110" s="215"/>
      <c r="D110" s="261"/>
      <c r="E110" s="307"/>
      <c r="F110" s="509" t="s">
        <v>831</v>
      </c>
      <c r="G110" s="509"/>
      <c r="H110" s="509"/>
      <c r="I110" s="381"/>
      <c r="J110" s="42"/>
    </row>
    <row r="111" spans="1:10" s="354" customFormat="1" ht="25" customHeight="1" x14ac:dyDescent="0.15">
      <c r="A111" s="251"/>
      <c r="B111" s="217"/>
      <c r="C111" s="215"/>
      <c r="D111" s="261"/>
      <c r="E111" s="307"/>
      <c r="F111" s="509" t="s">
        <v>813</v>
      </c>
      <c r="G111" s="509"/>
      <c r="H111" s="509"/>
      <c r="I111" s="381"/>
      <c r="J111" s="42"/>
    </row>
    <row r="112" spans="1:10" s="354" customFormat="1" ht="28" customHeight="1" x14ac:dyDescent="0.15">
      <c r="A112" s="251"/>
      <c r="B112" s="217"/>
      <c r="C112" s="215"/>
      <c r="D112" s="261"/>
      <c r="E112" s="307"/>
      <c r="F112" s="509" t="s">
        <v>814</v>
      </c>
      <c r="G112" s="509"/>
      <c r="H112" s="509"/>
      <c r="I112" s="381"/>
      <c r="J112" s="42"/>
    </row>
    <row r="113" spans="1:11" s="354" customFormat="1" ht="48" customHeight="1" x14ac:dyDescent="0.15">
      <c r="A113" s="251"/>
      <c r="B113" s="217"/>
      <c r="C113" s="215"/>
      <c r="D113" s="261"/>
      <c r="E113" s="307"/>
      <c r="F113" s="509" t="s">
        <v>815</v>
      </c>
      <c r="G113" s="509"/>
      <c r="H113" s="509"/>
      <c r="I113" s="381"/>
      <c r="J113" s="42"/>
    </row>
    <row r="114" spans="1:11" s="354" customFormat="1" ht="14" customHeight="1" x14ac:dyDescent="0.15">
      <c r="A114" s="251"/>
      <c r="B114" s="246"/>
      <c r="C114" s="215"/>
      <c r="D114" s="247" t="s">
        <v>522</v>
      </c>
      <c r="E114" s="528" t="s">
        <v>823</v>
      </c>
      <c r="F114" s="529"/>
      <c r="G114" s="529"/>
      <c r="H114" s="529"/>
      <c r="I114" s="381"/>
      <c r="J114" s="42"/>
    </row>
    <row r="115" spans="1:11" s="354" customFormat="1" ht="45" customHeight="1" x14ac:dyDescent="0.15">
      <c r="A115" s="251"/>
      <c r="B115" s="217"/>
      <c r="C115" s="215"/>
      <c r="D115" s="247"/>
      <c r="E115" s="262" t="s">
        <v>496</v>
      </c>
      <c r="F115" s="499" t="s">
        <v>834</v>
      </c>
      <c r="G115" s="500"/>
      <c r="H115" s="500"/>
      <c r="I115" s="381"/>
      <c r="J115" s="42"/>
    </row>
    <row r="116" spans="1:11" s="354" customFormat="1" ht="23" customHeight="1" x14ac:dyDescent="0.15">
      <c r="A116" s="251"/>
      <c r="B116" s="217"/>
      <c r="C116" s="215"/>
      <c r="D116" s="247"/>
      <c r="E116" s="268" t="s">
        <v>524</v>
      </c>
      <c r="F116" s="501" t="s">
        <v>785</v>
      </c>
      <c r="G116" s="502"/>
      <c r="H116" s="502"/>
      <c r="I116" s="381"/>
      <c r="J116" s="42"/>
    </row>
    <row r="117" spans="1:11" s="354" customFormat="1" ht="51.75" customHeight="1" x14ac:dyDescent="0.15">
      <c r="A117" s="251"/>
      <c r="B117" s="217"/>
      <c r="C117" s="215"/>
      <c r="D117" s="247"/>
      <c r="E117" s="262" t="s">
        <v>496</v>
      </c>
      <c r="F117" s="499" t="s">
        <v>839</v>
      </c>
      <c r="G117" s="500"/>
      <c r="H117" s="500"/>
      <c r="I117" s="381"/>
      <c r="J117" s="42"/>
    </row>
    <row r="118" spans="1:11" s="354" customFormat="1" ht="51.75" customHeight="1" x14ac:dyDescent="0.15">
      <c r="A118" s="251"/>
      <c r="B118" s="217"/>
      <c r="C118" s="215"/>
      <c r="D118" s="247"/>
      <c r="E118" s="268" t="s">
        <v>524</v>
      </c>
      <c r="F118" s="501" t="s">
        <v>786</v>
      </c>
      <c r="G118" s="502"/>
      <c r="H118" s="502"/>
      <c r="I118" s="381"/>
      <c r="J118" s="42"/>
    </row>
    <row r="119" spans="1:11" s="354" customFormat="1" ht="51.75" customHeight="1" x14ac:dyDescent="0.15">
      <c r="A119" s="251"/>
      <c r="B119" s="217"/>
      <c r="C119" s="215"/>
      <c r="D119" s="247"/>
      <c r="E119" s="262" t="s">
        <v>496</v>
      </c>
      <c r="F119" s="499" t="s">
        <v>840</v>
      </c>
      <c r="G119" s="500"/>
      <c r="H119" s="500"/>
      <c r="I119" s="381"/>
      <c r="J119" s="42"/>
    </row>
    <row r="120" spans="1:11" s="354" customFormat="1" ht="51.75" customHeight="1" x14ac:dyDescent="0.15">
      <c r="A120" s="251"/>
      <c r="B120" s="217"/>
      <c r="C120" s="215"/>
      <c r="D120" s="247"/>
      <c r="E120" s="268" t="s">
        <v>524</v>
      </c>
      <c r="F120" s="501" t="s">
        <v>787</v>
      </c>
      <c r="G120" s="502"/>
      <c r="H120" s="502"/>
      <c r="I120" s="381"/>
      <c r="J120" s="42"/>
    </row>
    <row r="121" spans="1:11" s="354" customFormat="1" ht="51.75" customHeight="1" x14ac:dyDescent="0.15">
      <c r="A121" s="251"/>
      <c r="B121" s="217"/>
      <c r="C121" s="215"/>
      <c r="D121" s="247"/>
      <c r="E121" s="262" t="s">
        <v>496</v>
      </c>
      <c r="F121" s="499" t="s">
        <v>841</v>
      </c>
      <c r="G121" s="500"/>
      <c r="H121" s="500"/>
      <c r="I121" s="381"/>
      <c r="J121" s="42"/>
    </row>
    <row r="122" spans="1:11" s="354" customFormat="1" ht="51.75" customHeight="1" x14ac:dyDescent="0.15">
      <c r="A122" s="251"/>
      <c r="B122" s="217"/>
      <c r="C122" s="215"/>
      <c r="D122" s="247"/>
      <c r="E122" s="268" t="s">
        <v>524</v>
      </c>
      <c r="F122" s="501" t="s">
        <v>788</v>
      </c>
      <c r="G122" s="502"/>
      <c r="H122" s="502"/>
      <c r="I122" s="381"/>
      <c r="J122" s="42"/>
    </row>
    <row r="123" spans="1:11" s="354" customFormat="1" ht="51.75" customHeight="1" x14ac:dyDescent="0.15">
      <c r="A123" s="251"/>
      <c r="B123" s="217"/>
      <c r="C123" s="215"/>
      <c r="D123" s="247"/>
      <c r="E123" s="571" t="s">
        <v>555</v>
      </c>
      <c r="F123" s="524"/>
      <c r="G123" s="524"/>
      <c r="H123" s="524"/>
      <c r="I123" s="383"/>
      <c r="J123" s="42"/>
      <c r="K123" s="373"/>
    </row>
    <row r="124" spans="1:11" s="354" customFormat="1" ht="51.75" customHeight="1" x14ac:dyDescent="0.15">
      <c r="A124" s="251"/>
      <c r="B124" s="217"/>
      <c r="C124" s="215"/>
      <c r="D124" s="247"/>
      <c r="E124" s="262" t="s">
        <v>496</v>
      </c>
      <c r="F124" s="513" t="s">
        <v>789</v>
      </c>
      <c r="G124" s="514"/>
      <c r="H124" s="514"/>
      <c r="I124" s="381"/>
      <c r="J124" s="42"/>
      <c r="K124" s="373"/>
    </row>
    <row r="125" spans="1:11" s="354" customFormat="1" ht="51.75" customHeight="1" x14ac:dyDescent="0.15">
      <c r="A125" s="251"/>
      <c r="B125" s="217"/>
      <c r="C125" s="215"/>
      <c r="D125" s="247"/>
      <c r="E125" s="268" t="s">
        <v>524</v>
      </c>
      <c r="F125" s="501" t="s">
        <v>790</v>
      </c>
      <c r="G125" s="502"/>
      <c r="H125" s="502"/>
      <c r="I125" s="381"/>
      <c r="J125" s="42"/>
      <c r="K125" s="373"/>
    </row>
    <row r="126" spans="1:11" s="354" customFormat="1" ht="51.75" customHeight="1" x14ac:dyDescent="0.15">
      <c r="A126" s="251"/>
      <c r="B126" s="217"/>
      <c r="C126" s="215"/>
      <c r="D126" s="247"/>
      <c r="E126" s="262" t="s">
        <v>496</v>
      </c>
      <c r="F126" s="499" t="s">
        <v>832</v>
      </c>
      <c r="G126" s="500"/>
      <c r="H126" s="500"/>
      <c r="I126" s="381"/>
      <c r="J126" s="42"/>
      <c r="K126" s="373"/>
    </row>
    <row r="127" spans="1:11" s="354" customFormat="1" ht="51.75" customHeight="1" x14ac:dyDescent="0.15">
      <c r="A127" s="251"/>
      <c r="B127" s="217"/>
      <c r="C127" s="215"/>
      <c r="D127" s="247"/>
      <c r="E127" s="268" t="s">
        <v>524</v>
      </c>
      <c r="F127" s="501" t="s">
        <v>791</v>
      </c>
      <c r="G127" s="502"/>
      <c r="H127" s="502"/>
      <c r="I127" s="381"/>
      <c r="J127" s="42"/>
      <c r="K127" s="373"/>
    </row>
    <row r="128" spans="1:11" s="355" customFormat="1" ht="51.75" customHeight="1" x14ac:dyDescent="0.15">
      <c r="A128" s="251"/>
      <c r="B128" s="217"/>
      <c r="C128" s="215"/>
      <c r="D128" s="247"/>
      <c r="E128" s="262" t="s">
        <v>496</v>
      </c>
      <c r="F128" s="499" t="s">
        <v>835</v>
      </c>
      <c r="G128" s="500"/>
      <c r="H128" s="500"/>
      <c r="I128" s="381"/>
      <c r="J128" s="42"/>
      <c r="K128" s="373"/>
    </row>
    <row r="129" spans="1:11" s="355" customFormat="1" ht="24" customHeight="1" x14ac:dyDescent="0.15">
      <c r="A129" s="251"/>
      <c r="B129" s="217"/>
      <c r="C129" s="215"/>
      <c r="D129" s="247"/>
      <c r="E129" s="268" t="s">
        <v>524</v>
      </c>
      <c r="F129" s="501" t="s">
        <v>855</v>
      </c>
      <c r="G129" s="502"/>
      <c r="H129" s="502"/>
      <c r="I129" s="381"/>
      <c r="J129" s="42"/>
      <c r="K129" s="373"/>
    </row>
    <row r="130" spans="1:11" s="372" customFormat="1" ht="14" customHeight="1" x14ac:dyDescent="0.15">
      <c r="A130" s="282"/>
      <c r="B130" s="376"/>
      <c r="C130" s="377" t="s">
        <v>880</v>
      </c>
      <c r="D130" s="510"/>
      <c r="E130" s="510"/>
      <c r="F130" s="510"/>
      <c r="G130" s="510"/>
      <c r="H130" s="510"/>
      <c r="I130" s="381"/>
      <c r="J130" s="42"/>
      <c r="K130" s="373"/>
    </row>
    <row r="131" spans="1:11" s="372" customFormat="1" ht="22" customHeight="1" x14ac:dyDescent="0.15">
      <c r="A131" s="251"/>
      <c r="B131" s="370"/>
      <c r="C131" s="215"/>
      <c r="D131" s="552" t="s">
        <v>842</v>
      </c>
      <c r="E131" s="494"/>
      <c r="F131" s="494"/>
      <c r="G131" s="494"/>
      <c r="H131" s="494"/>
      <c r="I131" s="381"/>
      <c r="J131" s="42"/>
      <c r="K131" s="373"/>
    </row>
    <row r="132" spans="1:11" s="372" customFormat="1" ht="125" customHeight="1" x14ac:dyDescent="0.15">
      <c r="A132" s="251"/>
      <c r="B132" s="217"/>
      <c r="C132" s="215"/>
      <c r="D132" s="269" t="s">
        <v>518</v>
      </c>
      <c r="E132" s="305" t="s">
        <v>779</v>
      </c>
      <c r="F132" s="532" t="s">
        <v>833</v>
      </c>
      <c r="G132" s="533"/>
      <c r="H132" s="533"/>
      <c r="I132" s="381"/>
      <c r="J132" s="42"/>
      <c r="K132" s="373"/>
    </row>
    <row r="133" spans="1:11" s="372" customFormat="1" ht="28" customHeight="1" x14ac:dyDescent="0.15">
      <c r="A133" s="251"/>
      <c r="B133" s="217"/>
      <c r="C133" s="215"/>
      <c r="D133" s="269"/>
      <c r="E133" s="304" t="s">
        <v>579</v>
      </c>
      <c r="F133" s="501" t="s">
        <v>585</v>
      </c>
      <c r="G133" s="502"/>
      <c r="H133" s="502"/>
      <c r="I133" s="381"/>
      <c r="J133" s="42"/>
      <c r="K133" s="373"/>
    </row>
    <row r="134" spans="1:11" s="372" customFormat="1" ht="28" customHeight="1" x14ac:dyDescent="0.15">
      <c r="A134" s="251"/>
      <c r="B134" s="217"/>
      <c r="C134" s="215"/>
      <c r="D134" s="269"/>
      <c r="E134" s="304" t="s">
        <v>580</v>
      </c>
      <c r="F134" s="501" t="s">
        <v>587</v>
      </c>
      <c r="G134" s="502"/>
      <c r="H134" s="502"/>
      <c r="I134" s="381"/>
      <c r="J134" s="42"/>
      <c r="K134" s="373"/>
    </row>
    <row r="135" spans="1:11" s="372" customFormat="1" ht="28" customHeight="1" x14ac:dyDescent="0.15">
      <c r="A135" s="251"/>
      <c r="B135" s="217"/>
      <c r="C135" s="215"/>
      <c r="D135" s="269"/>
      <c r="E135" s="304" t="s">
        <v>581</v>
      </c>
      <c r="F135" s="501" t="s">
        <v>586</v>
      </c>
      <c r="G135" s="502"/>
      <c r="H135" s="502"/>
      <c r="I135" s="381"/>
      <c r="J135" s="42"/>
      <c r="K135" s="373"/>
    </row>
    <row r="136" spans="1:11" s="372" customFormat="1" ht="28" customHeight="1" x14ac:dyDescent="0.15">
      <c r="A136" s="251"/>
      <c r="B136" s="217"/>
      <c r="C136" s="215"/>
      <c r="D136" s="269"/>
      <c r="E136" s="304" t="s">
        <v>582</v>
      </c>
      <c r="F136" s="501" t="s">
        <v>775</v>
      </c>
      <c r="G136" s="502"/>
      <c r="H136" s="502"/>
      <c r="I136" s="381"/>
      <c r="J136" s="42"/>
      <c r="K136" s="373"/>
    </row>
    <row r="137" spans="1:11" s="372" customFormat="1" ht="28" customHeight="1" x14ac:dyDescent="0.15">
      <c r="A137" s="251"/>
      <c r="B137" s="217"/>
      <c r="C137" s="215"/>
      <c r="D137" s="269"/>
      <c r="E137" s="304" t="s">
        <v>583</v>
      </c>
      <c r="F137" s="501" t="s">
        <v>776</v>
      </c>
      <c r="G137" s="502"/>
      <c r="H137" s="502"/>
      <c r="I137" s="381"/>
      <c r="J137" s="42"/>
    </row>
    <row r="138" spans="1:11" s="372" customFormat="1" ht="28" customHeight="1" x14ac:dyDescent="0.15">
      <c r="A138" s="251"/>
      <c r="B138" s="217"/>
      <c r="C138" s="215"/>
      <c r="D138" s="269"/>
      <c r="E138" s="304" t="s">
        <v>584</v>
      </c>
      <c r="F138" s="501" t="s">
        <v>777</v>
      </c>
      <c r="G138" s="502"/>
      <c r="H138" s="502"/>
      <c r="I138" s="381"/>
      <c r="J138" s="42"/>
    </row>
    <row r="139" spans="1:11" s="372" customFormat="1" ht="32" customHeight="1" x14ac:dyDescent="0.15">
      <c r="A139" s="251"/>
      <c r="B139" s="217"/>
      <c r="C139" s="215"/>
      <c r="D139" s="269"/>
      <c r="E139" s="378" t="s">
        <v>843</v>
      </c>
      <c r="F139" s="552" t="s">
        <v>844</v>
      </c>
      <c r="G139" s="552"/>
      <c r="H139" s="552"/>
      <c r="I139" s="381"/>
      <c r="J139" s="42"/>
    </row>
    <row r="140" spans="1:11" s="372" customFormat="1" ht="27" customHeight="1" x14ac:dyDescent="0.15">
      <c r="A140" s="251"/>
      <c r="B140" s="217"/>
      <c r="C140" s="215"/>
      <c r="D140" s="269"/>
      <c r="E140" s="378"/>
      <c r="F140" s="358" t="s">
        <v>845</v>
      </c>
      <c r="G140" s="371" t="s">
        <v>846</v>
      </c>
      <c r="H140" s="379"/>
      <c r="I140" s="381"/>
      <c r="J140" s="42"/>
    </row>
    <row r="141" spans="1:11" s="372" customFormat="1" ht="27" customHeight="1" x14ac:dyDescent="0.15">
      <c r="A141" s="251"/>
      <c r="B141" s="217"/>
      <c r="C141" s="215"/>
      <c r="D141" s="269"/>
      <c r="E141" s="378"/>
      <c r="F141" s="384" t="s">
        <v>837</v>
      </c>
      <c r="G141" s="552" t="s">
        <v>864</v>
      </c>
      <c r="H141" s="552"/>
      <c r="I141" s="381"/>
      <c r="J141" s="42"/>
    </row>
    <row r="142" spans="1:11" s="372" customFormat="1" ht="27" customHeight="1" x14ac:dyDescent="0.15">
      <c r="A142" s="251"/>
      <c r="B142" s="217"/>
      <c r="C142" s="215"/>
      <c r="D142" s="269"/>
      <c r="E142" s="378"/>
      <c r="F142" s="384" t="s">
        <v>115</v>
      </c>
      <c r="G142" s="552" t="s">
        <v>865</v>
      </c>
      <c r="H142" s="552"/>
      <c r="I142" s="381"/>
      <c r="J142" s="42"/>
    </row>
    <row r="143" spans="1:11" s="372" customFormat="1" ht="27" customHeight="1" x14ac:dyDescent="0.15">
      <c r="A143" s="251"/>
      <c r="B143" s="217"/>
      <c r="C143" s="215"/>
      <c r="D143" s="269"/>
      <c r="E143" s="378"/>
      <c r="F143" s="384" t="s">
        <v>858</v>
      </c>
      <c r="G143" s="552" t="s">
        <v>847</v>
      </c>
      <c r="H143" s="552"/>
      <c r="I143" s="381"/>
      <c r="J143" s="42"/>
    </row>
    <row r="144" spans="1:11" s="372" customFormat="1" ht="27" customHeight="1" x14ac:dyDescent="0.15">
      <c r="A144" s="251"/>
      <c r="B144" s="217"/>
      <c r="C144" s="215"/>
      <c r="D144" s="269"/>
      <c r="E144" s="378"/>
      <c r="F144" s="384" t="s">
        <v>859</v>
      </c>
      <c r="G144" s="552" t="s">
        <v>848</v>
      </c>
      <c r="H144" s="552"/>
      <c r="I144" s="381"/>
      <c r="J144" s="42"/>
    </row>
    <row r="145" spans="1:10" s="372" customFormat="1" ht="27" customHeight="1" x14ac:dyDescent="0.15">
      <c r="A145" s="251"/>
      <c r="B145" s="217"/>
      <c r="C145" s="215"/>
      <c r="D145" s="269"/>
      <c r="E145" s="378"/>
      <c r="F145" s="384" t="s">
        <v>838</v>
      </c>
      <c r="G145" s="552" t="s">
        <v>866</v>
      </c>
      <c r="H145" s="552"/>
      <c r="I145" s="381"/>
      <c r="J145" s="42"/>
    </row>
    <row r="146" spans="1:10" s="372" customFormat="1" ht="27" customHeight="1" x14ac:dyDescent="0.15">
      <c r="A146" s="251"/>
      <c r="B146" s="217"/>
      <c r="C146" s="215"/>
      <c r="D146" s="269"/>
      <c r="E146" s="378"/>
      <c r="F146" s="384" t="s">
        <v>112</v>
      </c>
      <c r="G146" s="552" t="s">
        <v>867</v>
      </c>
      <c r="H146" s="552"/>
      <c r="I146" s="381"/>
      <c r="J146" s="42"/>
    </row>
    <row r="147" spans="1:10" s="372" customFormat="1" ht="27" customHeight="1" x14ac:dyDescent="0.15">
      <c r="A147" s="251"/>
      <c r="B147" s="217"/>
      <c r="C147" s="215"/>
      <c r="D147" s="269"/>
      <c r="E147" s="378"/>
      <c r="F147" s="384" t="s">
        <v>860</v>
      </c>
      <c r="G147" s="552" t="s">
        <v>849</v>
      </c>
      <c r="H147" s="552"/>
      <c r="I147" s="381"/>
      <c r="J147" s="42"/>
    </row>
    <row r="148" spans="1:10" s="372" customFormat="1" ht="27" customHeight="1" x14ac:dyDescent="0.15">
      <c r="A148" s="251"/>
      <c r="B148" s="217"/>
      <c r="C148" s="215"/>
      <c r="D148" s="269"/>
      <c r="E148" s="378"/>
      <c r="F148" s="384" t="s">
        <v>63</v>
      </c>
      <c r="G148" s="552" t="s">
        <v>868</v>
      </c>
      <c r="H148" s="552"/>
      <c r="I148" s="381"/>
      <c r="J148" s="42"/>
    </row>
    <row r="149" spans="1:10" s="372" customFormat="1" ht="27" customHeight="1" x14ac:dyDescent="0.15">
      <c r="A149" s="251"/>
      <c r="B149" s="217"/>
      <c r="C149" s="215"/>
      <c r="D149" s="269"/>
      <c r="E149" s="378"/>
      <c r="F149" s="384" t="s">
        <v>862</v>
      </c>
      <c r="G149" s="552" t="s">
        <v>869</v>
      </c>
      <c r="H149" s="552"/>
      <c r="I149" s="381"/>
      <c r="J149" s="42"/>
    </row>
    <row r="150" spans="1:10" s="372" customFormat="1" ht="27" customHeight="1" x14ac:dyDescent="0.15">
      <c r="A150" s="251"/>
      <c r="B150" s="217"/>
      <c r="C150" s="215"/>
      <c r="D150" s="269"/>
      <c r="E150" s="378"/>
      <c r="F150" s="384" t="s">
        <v>863</v>
      </c>
      <c r="G150" s="552" t="s">
        <v>872</v>
      </c>
      <c r="H150" s="552"/>
      <c r="I150" s="381"/>
      <c r="J150" s="42"/>
    </row>
    <row r="151" spans="1:10" s="372" customFormat="1" ht="27" customHeight="1" x14ac:dyDescent="0.15">
      <c r="A151" s="251"/>
      <c r="B151" s="217"/>
      <c r="C151" s="215"/>
      <c r="D151" s="269"/>
      <c r="E151" s="378"/>
      <c r="F151" s="384" t="s">
        <v>861</v>
      </c>
      <c r="G151" s="552" t="s">
        <v>870</v>
      </c>
      <c r="H151" s="552"/>
      <c r="I151" s="381"/>
      <c r="J151" s="42"/>
    </row>
    <row r="152" spans="1:10" s="372" customFormat="1" ht="27" customHeight="1" x14ac:dyDescent="0.15">
      <c r="A152" s="251"/>
      <c r="B152" s="217"/>
      <c r="C152" s="215"/>
      <c r="D152" s="269"/>
      <c r="E152" s="378"/>
      <c r="F152" s="384" t="s">
        <v>850</v>
      </c>
      <c r="G152" s="552" t="s">
        <v>871</v>
      </c>
      <c r="H152" s="552"/>
      <c r="I152" s="381"/>
      <c r="J152" s="42"/>
    </row>
    <row r="153" spans="1:10" s="372" customFormat="1" ht="20" customHeight="1" x14ac:dyDescent="0.15">
      <c r="A153" s="251"/>
      <c r="B153" s="217"/>
      <c r="C153" s="215"/>
      <c r="E153" s="534" t="s">
        <v>519</v>
      </c>
      <c r="F153" s="535"/>
      <c r="G153" s="535"/>
      <c r="H153" s="535"/>
      <c r="I153" s="381"/>
      <c r="J153" s="42"/>
    </row>
    <row r="154" spans="1:10" s="372" customFormat="1" ht="14" customHeight="1" x14ac:dyDescent="0.15">
      <c r="A154" s="251"/>
      <c r="D154" s="216" t="s">
        <v>501</v>
      </c>
      <c r="E154" s="572" t="s">
        <v>559</v>
      </c>
      <c r="F154" s="531"/>
      <c r="G154" s="531"/>
      <c r="H154" s="531"/>
      <c r="I154" s="381"/>
      <c r="J154" s="42"/>
    </row>
    <row r="155" spans="1:10" s="372" customFormat="1" ht="73" customHeight="1" x14ac:dyDescent="0.15">
      <c r="A155" s="251"/>
      <c r="D155" s="216"/>
      <c r="E155" s="573" t="s">
        <v>875</v>
      </c>
      <c r="F155" s="520"/>
      <c r="G155" s="520"/>
      <c r="H155" s="520"/>
      <c r="I155" s="381"/>
      <c r="J155" s="42"/>
    </row>
    <row r="156" spans="1:10" s="372" customFormat="1" ht="26" customHeight="1" x14ac:dyDescent="0.15">
      <c r="A156" s="251"/>
      <c r="D156" s="216"/>
      <c r="E156" s="574" t="s">
        <v>851</v>
      </c>
      <c r="F156" s="520"/>
      <c r="G156" s="520"/>
      <c r="H156" s="520"/>
      <c r="I156" s="381"/>
      <c r="J156" s="42"/>
    </row>
    <row r="157" spans="1:10" s="372" customFormat="1" ht="14" customHeight="1" x14ac:dyDescent="0.15">
      <c r="A157" s="251"/>
      <c r="B157" s="217"/>
      <c r="C157" s="215"/>
      <c r="D157" s="261" t="s">
        <v>508</v>
      </c>
      <c r="E157" s="306" t="s">
        <v>509</v>
      </c>
      <c r="F157" s="504" t="s">
        <v>521</v>
      </c>
      <c r="G157" s="504"/>
      <c r="H157" s="504"/>
      <c r="I157" s="381"/>
      <c r="J157" s="42"/>
    </row>
    <row r="158" spans="1:10" s="372" customFormat="1" ht="31" customHeight="1" x14ac:dyDescent="0.15">
      <c r="A158" s="251"/>
      <c r="B158" s="217"/>
      <c r="C158" s="215"/>
      <c r="D158" s="261"/>
      <c r="E158" s="307" t="s">
        <v>510</v>
      </c>
      <c r="F158" s="500" t="s">
        <v>571</v>
      </c>
      <c r="G158" s="500"/>
      <c r="H158" s="500"/>
      <c r="I158" s="381"/>
      <c r="J158" s="42"/>
    </row>
    <row r="159" spans="1:10" s="372" customFormat="1" ht="25" customHeight="1" x14ac:dyDescent="0.15">
      <c r="A159" s="251"/>
      <c r="B159" s="217"/>
      <c r="C159" s="215"/>
      <c r="D159" s="261"/>
      <c r="E159" s="308" t="s">
        <v>511</v>
      </c>
      <c r="F159" s="501" t="s">
        <v>512</v>
      </c>
      <c r="G159" s="502"/>
      <c r="H159" s="502"/>
      <c r="I159" s="381"/>
      <c r="J159" s="42"/>
    </row>
    <row r="160" spans="1:10" s="372" customFormat="1" ht="49" customHeight="1" x14ac:dyDescent="0.15">
      <c r="A160" s="251"/>
      <c r="B160" s="217"/>
      <c r="C160" s="215"/>
      <c r="D160" s="261"/>
      <c r="E160" s="307" t="s">
        <v>809</v>
      </c>
      <c r="F160" s="500" t="s">
        <v>810</v>
      </c>
      <c r="G160" s="500"/>
      <c r="H160" s="500"/>
      <c r="I160" s="381"/>
      <c r="J160" s="42"/>
    </row>
    <row r="161" spans="1:10" s="372" customFormat="1" ht="26" customHeight="1" x14ac:dyDescent="0.15">
      <c r="A161" s="251"/>
      <c r="B161" s="217"/>
      <c r="C161" s="215"/>
      <c r="D161" s="261"/>
      <c r="E161" s="307"/>
      <c r="F161" s="509" t="s">
        <v>811</v>
      </c>
      <c r="G161" s="509"/>
      <c r="H161" s="509"/>
      <c r="I161" s="381"/>
      <c r="J161" s="42"/>
    </row>
    <row r="162" spans="1:10" s="372" customFormat="1" ht="25" customHeight="1" x14ac:dyDescent="0.15">
      <c r="A162" s="251"/>
      <c r="B162" s="217"/>
      <c r="C162" s="215"/>
      <c r="D162" s="261"/>
      <c r="E162" s="307"/>
      <c r="F162" s="509" t="s">
        <v>830</v>
      </c>
      <c r="G162" s="509"/>
      <c r="H162" s="509"/>
      <c r="I162" s="381"/>
      <c r="J162" s="42"/>
    </row>
    <row r="163" spans="1:10" s="372" customFormat="1" ht="26" customHeight="1" x14ac:dyDescent="0.15">
      <c r="A163" s="251"/>
      <c r="B163" s="217"/>
      <c r="C163" s="215"/>
      <c r="D163" s="261"/>
      <c r="E163" s="307"/>
      <c r="F163" s="509" t="s">
        <v>812</v>
      </c>
      <c r="G163" s="509"/>
      <c r="H163" s="509"/>
      <c r="I163" s="381"/>
      <c r="J163" s="42"/>
    </row>
    <row r="164" spans="1:10" s="372" customFormat="1" ht="26" customHeight="1" x14ac:dyDescent="0.15">
      <c r="A164" s="251"/>
      <c r="B164" s="217"/>
      <c r="C164" s="215"/>
      <c r="D164" s="261"/>
      <c r="E164" s="307"/>
      <c r="F164" s="509" t="s">
        <v>831</v>
      </c>
      <c r="G164" s="509"/>
      <c r="H164" s="509"/>
      <c r="I164" s="381"/>
      <c r="J164" s="42"/>
    </row>
    <row r="165" spans="1:10" s="372" customFormat="1" ht="25" customHeight="1" x14ac:dyDescent="0.15">
      <c r="A165" s="251"/>
      <c r="B165" s="217"/>
      <c r="C165" s="215"/>
      <c r="D165" s="261"/>
      <c r="E165" s="307"/>
      <c r="F165" s="509" t="s">
        <v>813</v>
      </c>
      <c r="G165" s="509"/>
      <c r="H165" s="509"/>
      <c r="I165" s="381"/>
      <c r="J165" s="42"/>
    </row>
    <row r="166" spans="1:10" s="372" customFormat="1" ht="28" customHeight="1" x14ac:dyDescent="0.15">
      <c r="A166" s="251"/>
      <c r="B166" s="217"/>
      <c r="C166" s="215"/>
      <c r="D166" s="261"/>
      <c r="E166" s="307"/>
      <c r="F166" s="509" t="s">
        <v>814</v>
      </c>
      <c r="G166" s="509"/>
      <c r="H166" s="509"/>
      <c r="I166" s="381"/>
      <c r="J166" s="42"/>
    </row>
    <row r="167" spans="1:10" s="372" customFormat="1" ht="48" customHeight="1" x14ac:dyDescent="0.15">
      <c r="A167" s="251"/>
      <c r="B167" s="217"/>
      <c r="C167" s="215"/>
      <c r="D167" s="261"/>
      <c r="E167" s="307"/>
      <c r="F167" s="509" t="s">
        <v>815</v>
      </c>
      <c r="G167" s="509"/>
      <c r="H167" s="509"/>
      <c r="I167" s="381"/>
      <c r="J167" s="42"/>
    </row>
    <row r="168" spans="1:10" s="375" customFormat="1" ht="29" customHeight="1" x14ac:dyDescent="0.15">
      <c r="A168" s="250"/>
      <c r="B168" s="374"/>
      <c r="C168" s="215"/>
      <c r="D168" s="216" t="s">
        <v>520</v>
      </c>
      <c r="E168" s="503" t="s">
        <v>876</v>
      </c>
      <c r="F168" s="504"/>
      <c r="G168" s="504"/>
      <c r="H168" s="504"/>
      <c r="I168" s="437" t="s">
        <v>334</v>
      </c>
      <c r="J168" s="42"/>
    </row>
    <row r="169" spans="1:10" s="375" customFormat="1" ht="15" customHeight="1" x14ac:dyDescent="0.15">
      <c r="A169" s="250"/>
      <c r="B169" s="374"/>
      <c r="C169" s="215"/>
      <c r="D169" s="247"/>
      <c r="E169" s="575" t="s">
        <v>769</v>
      </c>
      <c r="F169" s="576"/>
      <c r="G169" s="576"/>
      <c r="H169" s="576"/>
      <c r="I169" s="437" t="s">
        <v>334</v>
      </c>
      <c r="J169" s="42"/>
    </row>
    <row r="170" spans="1:10" s="372" customFormat="1" ht="14" customHeight="1" x14ac:dyDescent="0.15">
      <c r="A170" s="251"/>
      <c r="B170" s="246"/>
      <c r="C170" s="215"/>
      <c r="D170" s="247" t="s">
        <v>522</v>
      </c>
      <c r="E170" s="528" t="s">
        <v>823</v>
      </c>
      <c r="F170" s="529"/>
      <c r="G170" s="529"/>
      <c r="H170" s="529"/>
      <c r="I170" s="381"/>
      <c r="J170" s="42"/>
    </row>
    <row r="171" spans="1:10" s="372" customFormat="1" ht="49" customHeight="1" x14ac:dyDescent="0.15">
      <c r="A171" s="251"/>
      <c r="B171" s="217"/>
      <c r="C171" s="215"/>
      <c r="D171" s="247"/>
      <c r="E171" s="262" t="s">
        <v>496</v>
      </c>
      <c r="F171" s="499" t="s">
        <v>917</v>
      </c>
      <c r="G171" s="500"/>
      <c r="H171" s="500"/>
      <c r="I171" s="381"/>
      <c r="J171" s="42"/>
    </row>
    <row r="172" spans="1:10" s="372" customFormat="1" ht="44" customHeight="1" x14ac:dyDescent="0.15">
      <c r="A172" s="251"/>
      <c r="B172" s="217"/>
      <c r="C172" s="215"/>
      <c r="D172" s="247"/>
      <c r="E172" s="268" t="s">
        <v>524</v>
      </c>
      <c r="F172" s="501" t="s">
        <v>873</v>
      </c>
      <c r="G172" s="502"/>
      <c r="H172" s="502"/>
      <c r="I172" s="381"/>
      <c r="J172" s="42"/>
    </row>
    <row r="173" spans="1:10" s="372" customFormat="1" ht="46" customHeight="1" x14ac:dyDescent="0.15">
      <c r="A173" s="251"/>
      <c r="B173" s="217"/>
      <c r="C173" s="215"/>
      <c r="D173" s="247"/>
      <c r="E173" s="262" t="s">
        <v>496</v>
      </c>
      <c r="F173" s="499" t="s">
        <v>918</v>
      </c>
      <c r="G173" s="500"/>
      <c r="H173" s="500"/>
      <c r="I173" s="381"/>
      <c r="J173" s="42"/>
    </row>
    <row r="174" spans="1:10" s="372" customFormat="1" ht="46" customHeight="1" x14ac:dyDescent="0.15">
      <c r="A174" s="251"/>
      <c r="B174" s="217"/>
      <c r="C174" s="215"/>
      <c r="D174" s="247"/>
      <c r="E174" s="268" t="s">
        <v>524</v>
      </c>
      <c r="F174" s="577" t="s">
        <v>874</v>
      </c>
      <c r="G174" s="577"/>
      <c r="H174" s="577"/>
      <c r="I174" s="381"/>
      <c r="J174" s="42"/>
    </row>
    <row r="175" spans="1:10" s="372" customFormat="1" ht="14" customHeight="1" x14ac:dyDescent="0.15">
      <c r="A175" s="251"/>
      <c r="B175" s="217"/>
      <c r="C175" s="215"/>
      <c r="D175" s="247"/>
      <c r="E175" s="571" t="s">
        <v>555</v>
      </c>
      <c r="F175" s="524"/>
      <c r="G175" s="524"/>
      <c r="H175" s="524"/>
      <c r="I175" s="438"/>
      <c r="J175" s="42"/>
    </row>
    <row r="176" spans="1:10" s="372" customFormat="1" ht="14" customHeight="1" x14ac:dyDescent="0.15">
      <c r="A176" s="251"/>
      <c r="B176" s="217"/>
      <c r="C176" s="215"/>
      <c r="D176" s="247"/>
      <c r="E176" s="262" t="s">
        <v>496</v>
      </c>
      <c r="F176" s="513" t="s">
        <v>852</v>
      </c>
      <c r="G176" s="514"/>
      <c r="H176" s="514"/>
      <c r="I176" s="381"/>
      <c r="J176" s="42"/>
    </row>
    <row r="177" spans="1:11" s="372" customFormat="1" ht="14" customHeight="1" x14ac:dyDescent="0.15">
      <c r="A177" s="251"/>
      <c r="B177" s="217"/>
      <c r="C177" s="215"/>
      <c r="D177" s="247"/>
      <c r="E177" s="268" t="s">
        <v>524</v>
      </c>
      <c r="F177" s="501" t="s">
        <v>790</v>
      </c>
      <c r="G177" s="502"/>
      <c r="H177" s="502"/>
      <c r="I177" s="381"/>
      <c r="J177" s="42"/>
    </row>
    <row r="178" spans="1:11" s="372" customFormat="1" ht="46" customHeight="1" x14ac:dyDescent="0.15">
      <c r="A178" s="251"/>
      <c r="B178" s="217"/>
      <c r="C178" s="215"/>
      <c r="D178" s="247"/>
      <c r="E178" s="262" t="s">
        <v>496</v>
      </c>
      <c r="F178" s="499" t="s">
        <v>916</v>
      </c>
      <c r="G178" s="500"/>
      <c r="H178" s="500"/>
      <c r="I178" s="381"/>
      <c r="J178" s="42"/>
    </row>
    <row r="179" spans="1:11" s="372" customFormat="1" ht="19" customHeight="1" x14ac:dyDescent="0.15">
      <c r="A179" s="251"/>
      <c r="B179" s="217"/>
      <c r="C179" s="215"/>
      <c r="D179" s="247"/>
      <c r="E179" s="268" t="s">
        <v>524</v>
      </c>
      <c r="F179" s="501" t="s">
        <v>853</v>
      </c>
      <c r="G179" s="502"/>
      <c r="H179" s="502"/>
      <c r="I179" s="381"/>
      <c r="J179" s="42"/>
    </row>
    <row r="180" spans="1:11" s="372" customFormat="1" ht="43" customHeight="1" x14ac:dyDescent="0.15">
      <c r="A180" s="251"/>
      <c r="B180" s="217"/>
      <c r="C180" s="215"/>
      <c r="D180" s="247"/>
      <c r="E180" s="262" t="s">
        <v>496</v>
      </c>
      <c r="F180" s="499" t="s">
        <v>915</v>
      </c>
      <c r="G180" s="500"/>
      <c r="H180" s="500"/>
      <c r="I180" s="381"/>
      <c r="J180" s="42"/>
    </row>
    <row r="181" spans="1:11" s="372" customFormat="1" ht="14" customHeight="1" x14ac:dyDescent="0.15">
      <c r="A181" s="251"/>
      <c r="B181" s="217"/>
      <c r="C181" s="215"/>
      <c r="D181" s="247"/>
      <c r="E181" s="268" t="s">
        <v>524</v>
      </c>
      <c r="F181" s="501" t="s">
        <v>854</v>
      </c>
      <c r="G181" s="502"/>
      <c r="H181" s="502"/>
      <c r="I181" s="381"/>
      <c r="J181" s="42"/>
    </row>
    <row r="182" spans="1:11" s="406" customFormat="1" ht="14" customHeight="1" x14ac:dyDescent="0.15">
      <c r="A182" s="282"/>
      <c r="B182" s="376"/>
      <c r="C182" s="377" t="s">
        <v>902</v>
      </c>
      <c r="D182" s="510"/>
      <c r="E182" s="510"/>
      <c r="F182" s="510"/>
      <c r="G182" s="510"/>
      <c r="H182" s="510"/>
      <c r="I182" s="382"/>
      <c r="J182" s="42"/>
      <c r="K182" s="407"/>
    </row>
    <row r="183" spans="1:11" s="406" customFormat="1" ht="22" customHeight="1" x14ac:dyDescent="0.2">
      <c r="A183" s="251"/>
      <c r="B183" s="402"/>
      <c r="C183" s="215"/>
      <c r="D183" s="552" t="s">
        <v>930</v>
      </c>
      <c r="E183" s="494"/>
      <c r="F183" s="494"/>
      <c r="G183" s="494"/>
      <c r="H183" s="494"/>
      <c r="I183" s="382"/>
      <c r="J183" s="482"/>
      <c r="K183" s="407"/>
    </row>
    <row r="184" spans="1:11" s="406" customFormat="1" ht="48" customHeight="1" x14ac:dyDescent="0.2">
      <c r="A184" s="251"/>
      <c r="B184" s="217"/>
      <c r="C184" s="215"/>
      <c r="D184" s="269" t="s">
        <v>518</v>
      </c>
      <c r="E184" s="305" t="s">
        <v>904</v>
      </c>
      <c r="F184" s="532" t="s">
        <v>919</v>
      </c>
      <c r="G184" s="533"/>
      <c r="H184" s="533"/>
      <c r="I184" s="382"/>
      <c r="J184" s="482"/>
    </row>
    <row r="185" spans="1:11" s="406" customFormat="1" ht="48.75" customHeight="1" x14ac:dyDescent="0.2">
      <c r="A185" s="251"/>
      <c r="B185" s="217"/>
      <c r="C185" s="215"/>
      <c r="D185" s="269"/>
      <c r="E185" s="304" t="s">
        <v>903</v>
      </c>
      <c r="F185" s="501" t="s">
        <v>920</v>
      </c>
      <c r="G185" s="502"/>
      <c r="H185" s="502"/>
      <c r="I185" s="382"/>
      <c r="J185" s="482"/>
    </row>
    <row r="186" spans="1:11" s="406" customFormat="1" ht="20" customHeight="1" x14ac:dyDescent="0.2">
      <c r="A186" s="251"/>
      <c r="B186" s="217"/>
      <c r="C186" s="215"/>
      <c r="E186" s="534" t="s">
        <v>519</v>
      </c>
      <c r="F186" s="535"/>
      <c r="G186" s="535"/>
      <c r="H186" s="535"/>
      <c r="I186" s="382"/>
      <c r="J186" s="482"/>
    </row>
    <row r="187" spans="1:11" s="406" customFormat="1" ht="14" customHeight="1" x14ac:dyDescent="0.15">
      <c r="A187" s="251"/>
      <c r="D187" s="216" t="s">
        <v>501</v>
      </c>
      <c r="E187" s="572" t="s">
        <v>559</v>
      </c>
      <c r="F187" s="531"/>
      <c r="G187" s="531"/>
      <c r="H187" s="531"/>
      <c r="I187" s="382"/>
      <c r="J187" s="481"/>
    </row>
    <row r="188" spans="1:11" s="406" customFormat="1" ht="60" customHeight="1" x14ac:dyDescent="0.15">
      <c r="A188" s="251"/>
      <c r="D188" s="216"/>
      <c r="E188" s="578" t="s">
        <v>921</v>
      </c>
      <c r="F188" s="579"/>
      <c r="G188" s="579"/>
      <c r="H188" s="579"/>
      <c r="I188" s="382"/>
      <c r="J188" s="481"/>
    </row>
    <row r="189" spans="1:11" s="406" customFormat="1" ht="16" customHeight="1" x14ac:dyDescent="0.15">
      <c r="A189" s="251"/>
      <c r="B189" s="217"/>
      <c r="C189" s="215"/>
      <c r="D189" s="269"/>
      <c r="E189" s="378"/>
      <c r="F189" s="358" t="s">
        <v>905</v>
      </c>
      <c r="G189" s="404" t="s">
        <v>846</v>
      </c>
      <c r="H189" s="403"/>
      <c r="I189" s="382"/>
      <c r="J189" s="481"/>
    </row>
    <row r="190" spans="1:11" s="406" customFormat="1" ht="30.75" customHeight="1" x14ac:dyDescent="0.15">
      <c r="A190" s="251"/>
      <c r="B190" s="217"/>
      <c r="C190" s="215"/>
      <c r="D190" s="269"/>
      <c r="E190" s="378"/>
      <c r="F190" s="384" t="s">
        <v>837</v>
      </c>
      <c r="G190" s="552" t="s">
        <v>864</v>
      </c>
      <c r="H190" s="552"/>
      <c r="I190" s="382"/>
      <c r="J190" s="481"/>
    </row>
    <row r="191" spans="1:11" s="406" customFormat="1" ht="28.5" customHeight="1" x14ac:dyDescent="0.15">
      <c r="A191" s="251"/>
      <c r="B191" s="217"/>
      <c r="C191" s="215"/>
      <c r="D191" s="269"/>
      <c r="E191" s="378"/>
      <c r="F191" s="384" t="s">
        <v>115</v>
      </c>
      <c r="G191" s="552" t="s">
        <v>865</v>
      </c>
      <c r="H191" s="552"/>
      <c r="I191" s="382"/>
      <c r="J191" s="481"/>
    </row>
    <row r="192" spans="1:11" s="406" customFormat="1" ht="28.5" customHeight="1" x14ac:dyDescent="0.15">
      <c r="A192" s="251"/>
      <c r="B192" s="217"/>
      <c r="C192" s="215"/>
      <c r="D192" s="269"/>
      <c r="E192" s="378"/>
      <c r="F192" s="384" t="s">
        <v>858</v>
      </c>
      <c r="G192" s="552" t="s">
        <v>847</v>
      </c>
      <c r="H192" s="552"/>
      <c r="I192" s="382"/>
      <c r="J192" s="481"/>
    </row>
    <row r="193" spans="1:10" s="406" customFormat="1" ht="28.5" customHeight="1" x14ac:dyDescent="0.15">
      <c r="A193" s="251"/>
      <c r="B193" s="217"/>
      <c r="C193" s="215"/>
      <c r="D193" s="269"/>
      <c r="E193" s="378"/>
      <c r="F193" s="384" t="s">
        <v>859</v>
      </c>
      <c r="G193" s="552" t="s">
        <v>848</v>
      </c>
      <c r="H193" s="552"/>
      <c r="I193" s="382"/>
      <c r="J193" s="481"/>
    </row>
    <row r="194" spans="1:10" s="406" customFormat="1" ht="28.5" customHeight="1" x14ac:dyDescent="0.15">
      <c r="A194" s="251"/>
      <c r="B194" s="217"/>
      <c r="C194" s="215"/>
      <c r="D194" s="269"/>
      <c r="E194" s="378"/>
      <c r="F194" s="384" t="s">
        <v>838</v>
      </c>
      <c r="G194" s="552" t="s">
        <v>866</v>
      </c>
      <c r="H194" s="552"/>
      <c r="I194" s="382"/>
      <c r="J194" s="481"/>
    </row>
    <row r="195" spans="1:10" s="406" customFormat="1" ht="28.5" customHeight="1" x14ac:dyDescent="0.15">
      <c r="A195" s="251"/>
      <c r="B195" s="217"/>
      <c r="C195" s="215"/>
      <c r="D195" s="269"/>
      <c r="E195" s="378"/>
      <c r="F195" s="384" t="s">
        <v>112</v>
      </c>
      <c r="G195" s="552" t="s">
        <v>867</v>
      </c>
      <c r="H195" s="552"/>
      <c r="I195" s="382"/>
      <c r="J195" s="481"/>
    </row>
    <row r="196" spans="1:10" s="406" customFormat="1" ht="28.5" customHeight="1" x14ac:dyDescent="0.15">
      <c r="A196" s="251"/>
      <c r="B196" s="217"/>
      <c r="C196" s="215"/>
      <c r="D196" s="269"/>
      <c r="E196" s="378"/>
      <c r="F196" s="384" t="s">
        <v>860</v>
      </c>
      <c r="G196" s="552" t="s">
        <v>849</v>
      </c>
      <c r="H196" s="552"/>
      <c r="I196" s="382"/>
      <c r="J196" s="481"/>
    </row>
    <row r="197" spans="1:10" s="406" customFormat="1" ht="28.5" customHeight="1" x14ac:dyDescent="0.15">
      <c r="A197" s="251"/>
      <c r="B197" s="217"/>
      <c r="C197" s="215"/>
      <c r="D197" s="269"/>
      <c r="E197" s="378"/>
      <c r="F197" s="384" t="s">
        <v>63</v>
      </c>
      <c r="G197" s="552" t="s">
        <v>868</v>
      </c>
      <c r="H197" s="552"/>
      <c r="I197" s="382"/>
      <c r="J197" s="481"/>
    </row>
    <row r="198" spans="1:10" s="406" customFormat="1" ht="28.5" customHeight="1" x14ac:dyDescent="0.15">
      <c r="A198" s="251"/>
      <c r="B198" s="217"/>
      <c r="C198" s="215"/>
      <c r="D198" s="269"/>
      <c r="E198" s="378"/>
      <c r="F198" s="384" t="s">
        <v>862</v>
      </c>
      <c r="G198" s="552" t="s">
        <v>869</v>
      </c>
      <c r="H198" s="552"/>
      <c r="I198" s="382"/>
      <c r="J198" s="481"/>
    </row>
    <row r="199" spans="1:10" s="406" customFormat="1" ht="42" customHeight="1" x14ac:dyDescent="0.15">
      <c r="A199" s="251"/>
      <c r="B199" s="217"/>
      <c r="C199" s="215"/>
      <c r="D199" s="269"/>
      <c r="E199" s="378"/>
      <c r="F199" s="384" t="s">
        <v>863</v>
      </c>
      <c r="G199" s="552" t="s">
        <v>872</v>
      </c>
      <c r="H199" s="552"/>
      <c r="I199" s="382"/>
      <c r="J199" s="481"/>
    </row>
    <row r="200" spans="1:10" s="406" customFormat="1" ht="42" customHeight="1" x14ac:dyDescent="0.15">
      <c r="A200" s="251"/>
      <c r="B200" s="217"/>
      <c r="C200" s="215"/>
      <c r="D200" s="269"/>
      <c r="E200" s="378"/>
      <c r="F200" s="384" t="s">
        <v>861</v>
      </c>
      <c r="G200" s="552" t="s">
        <v>870</v>
      </c>
      <c r="H200" s="552"/>
      <c r="I200" s="382"/>
      <c r="J200" s="481"/>
    </row>
    <row r="201" spans="1:10" s="406" customFormat="1" ht="42" customHeight="1" x14ac:dyDescent="0.15">
      <c r="A201" s="251"/>
      <c r="B201" s="217"/>
      <c r="C201" s="215"/>
      <c r="D201" s="441"/>
      <c r="E201" s="439"/>
      <c r="F201" s="384" t="s">
        <v>850</v>
      </c>
      <c r="G201" s="552" t="s">
        <v>871</v>
      </c>
      <c r="H201" s="552"/>
      <c r="I201" s="382"/>
      <c r="J201" s="481"/>
    </row>
    <row r="202" spans="1:10" s="406" customFormat="1" ht="42" customHeight="1" x14ac:dyDescent="0.2">
      <c r="A202" s="251"/>
      <c r="B202" s="246"/>
      <c r="C202" s="215"/>
      <c r="D202" s="441"/>
      <c r="E202" s="580" t="s">
        <v>931</v>
      </c>
      <c r="F202" s="580"/>
      <c r="G202" s="580"/>
      <c r="H202" s="580"/>
      <c r="I202" s="382"/>
      <c r="J202" s="482"/>
    </row>
    <row r="203" spans="1:10" s="406" customFormat="1" ht="19" customHeight="1" x14ac:dyDescent="0.2">
      <c r="A203" s="251"/>
      <c r="B203" s="246"/>
      <c r="C203" s="215"/>
      <c r="D203" s="441"/>
      <c r="E203" s="439"/>
      <c r="F203" s="440" t="s">
        <v>906</v>
      </c>
      <c r="G203" s="550" t="s">
        <v>846</v>
      </c>
      <c r="H203" s="550"/>
      <c r="I203" s="382"/>
      <c r="J203" s="482"/>
    </row>
    <row r="204" spans="1:10" s="415" customFormat="1" ht="19" customHeight="1" x14ac:dyDescent="0.2">
      <c r="A204" s="251"/>
      <c r="B204" s="246"/>
      <c r="C204" s="215"/>
      <c r="D204" s="441"/>
      <c r="E204" s="439"/>
      <c r="F204" s="384" t="s">
        <v>922</v>
      </c>
      <c r="G204" s="552" t="s">
        <v>923</v>
      </c>
      <c r="H204" s="552"/>
      <c r="I204" s="382"/>
      <c r="J204" s="482"/>
    </row>
    <row r="205" spans="1:10" s="406" customFormat="1" ht="60" customHeight="1" x14ac:dyDescent="0.2">
      <c r="A205" s="251"/>
      <c r="B205" s="246"/>
      <c r="C205" s="215"/>
      <c r="D205" s="441"/>
      <c r="E205" s="439"/>
      <c r="F205" s="384" t="s">
        <v>907</v>
      </c>
      <c r="G205" s="552" t="s">
        <v>936</v>
      </c>
      <c r="H205" s="552"/>
      <c r="I205" s="382"/>
      <c r="J205" s="482"/>
    </row>
    <row r="206" spans="1:10" s="406" customFormat="1" ht="87" customHeight="1" x14ac:dyDescent="0.2">
      <c r="A206" s="251"/>
      <c r="D206" s="216"/>
      <c r="E206" s="574" t="s">
        <v>935</v>
      </c>
      <c r="F206" s="520"/>
      <c r="G206" s="520"/>
      <c r="H206" s="520"/>
      <c r="I206" s="382"/>
      <c r="J206" s="482"/>
    </row>
    <row r="207" spans="1:10" s="406" customFormat="1" ht="14" customHeight="1" x14ac:dyDescent="0.2">
      <c r="A207" s="251"/>
      <c r="B207" s="217"/>
      <c r="C207" s="215"/>
      <c r="D207" s="261" t="s">
        <v>508</v>
      </c>
      <c r="E207" s="448" t="s">
        <v>509</v>
      </c>
      <c r="F207" s="504" t="s">
        <v>521</v>
      </c>
      <c r="G207" s="504"/>
      <c r="H207" s="504"/>
      <c r="I207" s="382"/>
      <c r="J207" s="482"/>
    </row>
    <row r="208" spans="1:10" s="406" customFormat="1" ht="31" customHeight="1" x14ac:dyDescent="0.2">
      <c r="A208" s="251"/>
      <c r="B208" s="217"/>
      <c r="C208" s="215"/>
      <c r="D208" s="261"/>
      <c r="E208" s="449" t="s">
        <v>510</v>
      </c>
      <c r="F208" s="500" t="s">
        <v>571</v>
      </c>
      <c r="G208" s="500"/>
      <c r="H208" s="500"/>
      <c r="I208" s="382"/>
      <c r="J208" s="482"/>
    </row>
    <row r="209" spans="1:10" s="406" customFormat="1" ht="25" customHeight="1" x14ac:dyDescent="0.2">
      <c r="A209" s="251"/>
      <c r="B209" s="217"/>
      <c r="C209" s="215"/>
      <c r="D209" s="261"/>
      <c r="E209" s="450" t="s">
        <v>511</v>
      </c>
      <c r="F209" s="501" t="s">
        <v>512</v>
      </c>
      <c r="G209" s="502"/>
      <c r="H209" s="502"/>
      <c r="I209" s="382"/>
      <c r="J209" s="482"/>
    </row>
    <row r="210" spans="1:10" s="415" customFormat="1" ht="83" customHeight="1" x14ac:dyDescent="0.2">
      <c r="A210" s="250"/>
      <c r="B210" s="414"/>
      <c r="C210" s="215"/>
      <c r="D210" s="216" t="s">
        <v>520</v>
      </c>
      <c r="E210" s="503" t="s">
        <v>932</v>
      </c>
      <c r="F210" s="504"/>
      <c r="G210" s="504"/>
      <c r="H210" s="504"/>
      <c r="I210" s="446" t="s">
        <v>334</v>
      </c>
      <c r="J210" s="482"/>
    </row>
    <row r="211" spans="1:10" s="415" customFormat="1" ht="29" customHeight="1" x14ac:dyDescent="0.2">
      <c r="A211" s="250"/>
      <c r="B211" s="414"/>
      <c r="C211" s="215"/>
      <c r="D211" s="247"/>
      <c r="E211" s="505"/>
      <c r="F211" s="506"/>
      <c r="G211" s="506"/>
      <c r="H211" s="506"/>
      <c r="I211" s="446"/>
      <c r="J211" s="482"/>
    </row>
    <row r="212" spans="1:10" s="415" customFormat="1" ht="29" customHeight="1" x14ac:dyDescent="0.2">
      <c r="A212" s="250"/>
      <c r="B212" s="414"/>
      <c r="C212" s="215"/>
      <c r="D212" s="247"/>
      <c r="E212" s="444"/>
      <c r="F212" s="445"/>
      <c r="G212" s="445"/>
      <c r="H212" s="445"/>
      <c r="I212" s="446"/>
      <c r="J212" s="482"/>
    </row>
    <row r="213" spans="1:10" s="415" customFormat="1" ht="17" customHeight="1" x14ac:dyDescent="0.2">
      <c r="A213" s="250"/>
      <c r="B213" s="414"/>
      <c r="C213" s="215"/>
      <c r="D213" s="247"/>
      <c r="E213" s="507" t="s">
        <v>925</v>
      </c>
      <c r="F213" s="500"/>
      <c r="G213" s="500"/>
      <c r="H213" s="500"/>
      <c r="I213" s="446"/>
      <c r="J213" s="482"/>
    </row>
    <row r="214" spans="1:10" s="415" customFormat="1" ht="42" customHeight="1" x14ac:dyDescent="0.2">
      <c r="A214" s="250"/>
      <c r="B214" s="414"/>
      <c r="C214" s="215"/>
      <c r="D214" s="247"/>
      <c r="E214" s="508" t="s">
        <v>933</v>
      </c>
      <c r="F214" s="509"/>
      <c r="G214" s="509"/>
      <c r="H214" s="509"/>
      <c r="I214" s="446"/>
      <c r="J214" s="482"/>
    </row>
    <row r="215" spans="1:10" s="415" customFormat="1" ht="37" customHeight="1" x14ac:dyDescent="0.2">
      <c r="A215" s="250"/>
      <c r="B215" s="414"/>
      <c r="C215" s="215"/>
      <c r="D215" s="247"/>
      <c r="E215" s="508" t="s">
        <v>934</v>
      </c>
      <c r="F215" s="509"/>
      <c r="G215" s="509"/>
      <c r="H215" s="509"/>
      <c r="I215" s="446"/>
      <c r="J215" s="482"/>
    </row>
    <row r="216" spans="1:10" s="406" customFormat="1" ht="14" customHeight="1" x14ac:dyDescent="0.2">
      <c r="A216" s="251"/>
      <c r="B216" s="246"/>
      <c r="C216" s="215"/>
      <c r="D216" s="442" t="s">
        <v>914</v>
      </c>
      <c r="E216" s="528" t="s">
        <v>823</v>
      </c>
      <c r="F216" s="529"/>
      <c r="G216" s="529"/>
      <c r="H216" s="529"/>
      <c r="I216" s="382"/>
      <c r="J216" s="482"/>
    </row>
    <row r="217" spans="1:10" s="406" customFormat="1" ht="18" customHeight="1" x14ac:dyDescent="0.2">
      <c r="A217" s="251"/>
      <c r="B217" s="217"/>
      <c r="C217" s="215"/>
      <c r="D217" s="247"/>
      <c r="E217" s="262" t="s">
        <v>496</v>
      </c>
      <c r="F217" s="499" t="s">
        <v>908</v>
      </c>
      <c r="G217" s="500"/>
      <c r="H217" s="500"/>
      <c r="I217" s="382"/>
      <c r="J217" s="482"/>
    </row>
    <row r="218" spans="1:10" s="406" customFormat="1" ht="21" customHeight="1" x14ac:dyDescent="0.2">
      <c r="A218" s="251"/>
      <c r="B218" s="217"/>
      <c r="C218" s="215"/>
      <c r="D218" s="216"/>
      <c r="E218" s="447" t="s">
        <v>926</v>
      </c>
      <c r="F218" s="499" t="s">
        <v>1021</v>
      </c>
      <c r="G218" s="500"/>
      <c r="H218" s="500"/>
      <c r="I218" s="382"/>
      <c r="J218" s="482"/>
    </row>
    <row r="219" spans="1:10" s="415" customFormat="1" ht="21" customHeight="1" x14ac:dyDescent="0.2">
      <c r="A219" s="251"/>
      <c r="B219" s="217"/>
      <c r="C219" s="215"/>
      <c r="D219" s="216"/>
      <c r="E219" s="268" t="s">
        <v>927</v>
      </c>
      <c r="F219" s="501" t="s">
        <v>928</v>
      </c>
      <c r="G219" s="502"/>
      <c r="H219" s="502"/>
      <c r="I219" s="382"/>
      <c r="J219" s="482"/>
    </row>
    <row r="220" spans="1:10" s="415" customFormat="1" ht="18" customHeight="1" x14ac:dyDescent="0.2">
      <c r="A220" s="251"/>
      <c r="B220" s="217"/>
      <c r="C220" s="215"/>
      <c r="D220" s="247"/>
      <c r="E220" s="262" t="s">
        <v>496</v>
      </c>
      <c r="F220" s="499" t="s">
        <v>909</v>
      </c>
      <c r="G220" s="500"/>
      <c r="H220" s="500"/>
      <c r="I220" s="382"/>
      <c r="J220" s="482"/>
    </row>
    <row r="221" spans="1:10" s="415" customFormat="1" ht="21" customHeight="1" x14ac:dyDescent="0.2">
      <c r="A221" s="251"/>
      <c r="B221" s="217"/>
      <c r="C221" s="215"/>
      <c r="D221" s="216"/>
      <c r="E221" s="447" t="s">
        <v>926</v>
      </c>
      <c r="F221" s="499" t="s">
        <v>1020</v>
      </c>
      <c r="G221" s="500"/>
      <c r="H221" s="500"/>
      <c r="I221" s="382"/>
      <c r="J221" s="482"/>
    </row>
    <row r="222" spans="1:10" s="415" customFormat="1" ht="49" customHeight="1" x14ac:dyDescent="0.2">
      <c r="A222" s="251"/>
      <c r="B222" s="217"/>
      <c r="C222" s="215"/>
      <c r="D222" s="216"/>
      <c r="E222" s="268" t="s">
        <v>927</v>
      </c>
      <c r="F222" s="501" t="s">
        <v>929</v>
      </c>
      <c r="G222" s="502"/>
      <c r="H222" s="502"/>
      <c r="I222" s="382"/>
      <c r="J222" s="482"/>
    </row>
    <row r="223" spans="1:10" s="406" customFormat="1" ht="14" customHeight="1" x14ac:dyDescent="0.2">
      <c r="A223" s="251"/>
      <c r="B223" s="217"/>
      <c r="C223" s="215"/>
      <c r="D223" s="247"/>
      <c r="E223" s="571" t="s">
        <v>555</v>
      </c>
      <c r="F223" s="524"/>
      <c r="G223" s="524"/>
      <c r="H223" s="524"/>
      <c r="I223" s="365"/>
      <c r="J223" s="482"/>
    </row>
    <row r="224" spans="1:10" s="406" customFormat="1" ht="14" customHeight="1" x14ac:dyDescent="0.2">
      <c r="A224" s="251"/>
      <c r="B224" s="217"/>
      <c r="C224" s="215"/>
      <c r="D224" s="247"/>
      <c r="E224" s="262" t="s">
        <v>496</v>
      </c>
      <c r="F224" s="499" t="s">
        <v>910</v>
      </c>
      <c r="G224" s="500"/>
      <c r="H224" s="500"/>
      <c r="I224" s="382"/>
      <c r="J224" s="482"/>
    </row>
    <row r="225" spans="1:10" s="406" customFormat="1" ht="14" customHeight="1" x14ac:dyDescent="0.2">
      <c r="A225" s="251"/>
      <c r="B225" s="217"/>
      <c r="C225" s="215"/>
      <c r="D225" s="247"/>
      <c r="E225" s="268" t="s">
        <v>524</v>
      </c>
      <c r="F225" s="501" t="s">
        <v>911</v>
      </c>
      <c r="G225" s="502"/>
      <c r="H225" s="502"/>
      <c r="I225" s="382"/>
      <c r="J225" s="482"/>
    </row>
    <row r="226" spans="1:10" s="406" customFormat="1" ht="17" customHeight="1" x14ac:dyDescent="0.2">
      <c r="A226" s="251"/>
      <c r="B226" s="217"/>
      <c r="C226" s="215"/>
      <c r="D226" s="247"/>
      <c r="E226" s="262" t="s">
        <v>496</v>
      </c>
      <c r="F226" s="499" t="s">
        <v>912</v>
      </c>
      <c r="G226" s="500"/>
      <c r="H226" s="500"/>
      <c r="I226" s="382"/>
      <c r="J226" s="482"/>
    </row>
    <row r="227" spans="1:10" s="406" customFormat="1" ht="19" customHeight="1" x14ac:dyDescent="0.2">
      <c r="A227" s="251"/>
      <c r="B227" s="217"/>
      <c r="C227" s="215"/>
      <c r="D227" s="247"/>
      <c r="E227" s="268" t="s">
        <v>524</v>
      </c>
      <c r="F227" s="501" t="s">
        <v>913</v>
      </c>
      <c r="G227" s="502"/>
      <c r="H227" s="502"/>
      <c r="I227" s="382"/>
      <c r="J227" s="482"/>
    </row>
  </sheetData>
  <mergeCells count="222">
    <mergeCell ref="F224:H224"/>
    <mergeCell ref="F225:H225"/>
    <mergeCell ref="F226:H226"/>
    <mergeCell ref="F227:H227"/>
    <mergeCell ref="F185:H185"/>
    <mergeCell ref="G190:H190"/>
    <mergeCell ref="G191:H191"/>
    <mergeCell ref="G192:H192"/>
    <mergeCell ref="G193:H193"/>
    <mergeCell ref="G198:H198"/>
    <mergeCell ref="G199:H199"/>
    <mergeCell ref="G200:H200"/>
    <mergeCell ref="G201:H201"/>
    <mergeCell ref="E202:H202"/>
    <mergeCell ref="G203:H203"/>
    <mergeCell ref="G205:H205"/>
    <mergeCell ref="E216:H216"/>
    <mergeCell ref="F217:H217"/>
    <mergeCell ref="F218:H218"/>
    <mergeCell ref="E223:H223"/>
    <mergeCell ref="F208:H208"/>
    <mergeCell ref="F209:H209"/>
    <mergeCell ref="G194:H194"/>
    <mergeCell ref="G195:H195"/>
    <mergeCell ref="G196:H196"/>
    <mergeCell ref="G197:H197"/>
    <mergeCell ref="E186:H186"/>
    <mergeCell ref="E187:H187"/>
    <mergeCell ref="E188:H188"/>
    <mergeCell ref="E206:H206"/>
    <mergeCell ref="F207:H207"/>
    <mergeCell ref="G204:H204"/>
    <mergeCell ref="F184:H184"/>
    <mergeCell ref="D182:H182"/>
    <mergeCell ref="D183:H183"/>
    <mergeCell ref="F179:H179"/>
    <mergeCell ref="F180:H180"/>
    <mergeCell ref="F181:H181"/>
    <mergeCell ref="E175:H175"/>
    <mergeCell ref="F133:H133"/>
    <mergeCell ref="F134:H134"/>
    <mergeCell ref="F135:H135"/>
    <mergeCell ref="F136:H136"/>
    <mergeCell ref="F137:H137"/>
    <mergeCell ref="F138:H138"/>
    <mergeCell ref="G143:H143"/>
    <mergeCell ref="G144:H144"/>
    <mergeCell ref="F157:H157"/>
    <mergeCell ref="F158:H158"/>
    <mergeCell ref="F159:H159"/>
    <mergeCell ref="F160:H160"/>
    <mergeCell ref="F161:H161"/>
    <mergeCell ref="F162:H162"/>
    <mergeCell ref="F163:H163"/>
    <mergeCell ref="F164:H164"/>
    <mergeCell ref="F173:H173"/>
    <mergeCell ref="F174:H174"/>
    <mergeCell ref="F176:H176"/>
    <mergeCell ref="F177:H177"/>
    <mergeCell ref="F178:H178"/>
    <mergeCell ref="E155:H155"/>
    <mergeCell ref="E156:H156"/>
    <mergeCell ref="E170:H170"/>
    <mergeCell ref="F171:H171"/>
    <mergeCell ref="F172:H172"/>
    <mergeCell ref="F165:H165"/>
    <mergeCell ref="F166:H166"/>
    <mergeCell ref="F167:H167"/>
    <mergeCell ref="E168:H168"/>
    <mergeCell ref="E169:H169"/>
    <mergeCell ref="G150:H150"/>
    <mergeCell ref="G151:H151"/>
    <mergeCell ref="G152:H152"/>
    <mergeCell ref="G141:H141"/>
    <mergeCell ref="G142:H142"/>
    <mergeCell ref="G145:H145"/>
    <mergeCell ref="G146:H146"/>
    <mergeCell ref="E153:H153"/>
    <mergeCell ref="E154:H154"/>
    <mergeCell ref="D130:H130"/>
    <mergeCell ref="D131:H131"/>
    <mergeCell ref="F132:H132"/>
    <mergeCell ref="F139:H139"/>
    <mergeCell ref="G147:H147"/>
    <mergeCell ref="G148:H148"/>
    <mergeCell ref="G149:H149"/>
    <mergeCell ref="E123:H123"/>
    <mergeCell ref="F110:H110"/>
    <mergeCell ref="F128:H128"/>
    <mergeCell ref="F129:H129"/>
    <mergeCell ref="F127:H127"/>
    <mergeCell ref="A1:C1"/>
    <mergeCell ref="A2:E2"/>
    <mergeCell ref="A4:E4"/>
    <mergeCell ref="E25:H25"/>
    <mergeCell ref="A7:G7"/>
    <mergeCell ref="D13:H13"/>
    <mergeCell ref="B8:H8"/>
    <mergeCell ref="D14:H14"/>
    <mergeCell ref="B9:H9"/>
    <mergeCell ref="B10:C10"/>
    <mergeCell ref="D11:H11"/>
    <mergeCell ref="B12:C12"/>
    <mergeCell ref="D12:H12"/>
    <mergeCell ref="G2:H5"/>
    <mergeCell ref="B51:C51"/>
    <mergeCell ref="D51:H51"/>
    <mergeCell ref="F37:H37"/>
    <mergeCell ref="F38:H38"/>
    <mergeCell ref="F40:H40"/>
    <mergeCell ref="F41:H41"/>
    <mergeCell ref="E36:H36"/>
    <mergeCell ref="E15:H15"/>
    <mergeCell ref="E16:H16"/>
    <mergeCell ref="F30:H30"/>
    <mergeCell ref="F31:H31"/>
    <mergeCell ref="E35:H35"/>
    <mergeCell ref="F26:H26"/>
    <mergeCell ref="E28:H28"/>
    <mergeCell ref="F29:H29"/>
    <mergeCell ref="F17:H17"/>
    <mergeCell ref="F18:H18"/>
    <mergeCell ref="F21:H21"/>
    <mergeCell ref="F22:H22"/>
    <mergeCell ref="F23:H23"/>
    <mergeCell ref="F19:H19"/>
    <mergeCell ref="F20:H20"/>
    <mergeCell ref="F24:H24"/>
    <mergeCell ref="D53:H53"/>
    <mergeCell ref="F65:H65"/>
    <mergeCell ref="F66:H66"/>
    <mergeCell ref="F73:H73"/>
    <mergeCell ref="F74:H74"/>
    <mergeCell ref="F71:H71"/>
    <mergeCell ref="F64:H64"/>
    <mergeCell ref="F54:H54"/>
    <mergeCell ref="E60:H60"/>
    <mergeCell ref="E63:H63"/>
    <mergeCell ref="F57:H57"/>
    <mergeCell ref="F58:H58"/>
    <mergeCell ref="G101:H101"/>
    <mergeCell ref="G102:H102"/>
    <mergeCell ref="F103:H103"/>
    <mergeCell ref="F88:H88"/>
    <mergeCell ref="E95:H95"/>
    <mergeCell ref="E96:H96"/>
    <mergeCell ref="E97:H97"/>
    <mergeCell ref="G99:H99"/>
    <mergeCell ref="F92:H92"/>
    <mergeCell ref="F93:H93"/>
    <mergeCell ref="F94:H94"/>
    <mergeCell ref="F89:H89"/>
    <mergeCell ref="F106:H106"/>
    <mergeCell ref="F90:H90"/>
    <mergeCell ref="F91:H91"/>
    <mergeCell ref="F122:H122"/>
    <mergeCell ref="F124:H124"/>
    <mergeCell ref="F125:H125"/>
    <mergeCell ref="F126:H126"/>
    <mergeCell ref="F117:H117"/>
    <mergeCell ref="F118:H118"/>
    <mergeCell ref="F119:H119"/>
    <mergeCell ref="F120:H120"/>
    <mergeCell ref="F121:H121"/>
    <mergeCell ref="F104:H104"/>
    <mergeCell ref="F105:H105"/>
    <mergeCell ref="E114:H114"/>
    <mergeCell ref="F115:H115"/>
    <mergeCell ref="F116:H116"/>
    <mergeCell ref="F107:H107"/>
    <mergeCell ref="F109:H109"/>
    <mergeCell ref="F111:H111"/>
    <mergeCell ref="F112:H112"/>
    <mergeCell ref="F113:H113"/>
    <mergeCell ref="F108:H108"/>
    <mergeCell ref="G100:H100"/>
    <mergeCell ref="D52:H52"/>
    <mergeCell ref="E50:H50"/>
    <mergeCell ref="E62:H62"/>
    <mergeCell ref="F81:H81"/>
    <mergeCell ref="F32:H32"/>
    <mergeCell ref="F33:H33"/>
    <mergeCell ref="F34:H34"/>
    <mergeCell ref="F44:H44"/>
    <mergeCell ref="F45:H45"/>
    <mergeCell ref="F46:H46"/>
    <mergeCell ref="F47:H47"/>
    <mergeCell ref="F77:H77"/>
    <mergeCell ref="F78:H78"/>
    <mergeCell ref="F55:H55"/>
    <mergeCell ref="F56:H56"/>
    <mergeCell ref="E39:H39"/>
    <mergeCell ref="F49:H49"/>
    <mergeCell ref="F48:H48"/>
    <mergeCell ref="F42:H42"/>
    <mergeCell ref="F43:H43"/>
    <mergeCell ref="E79:I79"/>
    <mergeCell ref="E70:H70"/>
    <mergeCell ref="F72:H72"/>
    <mergeCell ref="E61:H61"/>
    <mergeCell ref="D86:H86"/>
    <mergeCell ref="D87:H87"/>
    <mergeCell ref="F59:H59"/>
    <mergeCell ref="F67:H67"/>
    <mergeCell ref="F68:H68"/>
    <mergeCell ref="F69:H69"/>
    <mergeCell ref="F75:H75"/>
    <mergeCell ref="F80:H80"/>
    <mergeCell ref="F84:H84"/>
    <mergeCell ref="F85:H85"/>
    <mergeCell ref="F82:H82"/>
    <mergeCell ref="F83:H83"/>
    <mergeCell ref="F76:H76"/>
    <mergeCell ref="F220:H220"/>
    <mergeCell ref="F221:H221"/>
    <mergeCell ref="F222:H222"/>
    <mergeCell ref="E210:H210"/>
    <mergeCell ref="E211:H211"/>
    <mergeCell ref="E213:H213"/>
    <mergeCell ref="E214:H214"/>
    <mergeCell ref="E215:H215"/>
    <mergeCell ref="F219:H219"/>
  </mergeCells>
  <phoneticPr fontId="9" type="noConversion"/>
  <hyperlinks>
    <hyperlink ref="E169" r:id="rId1" xr:uid="{C8675C27-3AB1-A446-98B6-FF9ED27A58E0}"/>
  </hyperlinks>
  <pageMargins left="0.75" right="0.75" top="1" bottom="1" header="0.5" footer="0.5"/>
  <pageSetup scale="53" fitToHeight="3" orientation="portrait" horizontalDpi="4294967292" verticalDpi="4294967292"/>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1"/>
  <sheetViews>
    <sheetView showGridLines="0" workbookViewId="0">
      <selection activeCell="A2" sqref="A2:IV105"/>
    </sheetView>
  </sheetViews>
  <sheetFormatPr baseColWidth="10" defaultColWidth="11.5" defaultRowHeight="13" x14ac:dyDescent="0.15"/>
  <cols>
    <col min="2" max="2" width="13.6640625" customWidth="1"/>
    <col min="3" max="3" width="8.1640625" bestFit="1" customWidth="1"/>
    <col min="4" max="4" width="8.6640625" customWidth="1"/>
    <col min="5" max="5" width="7.6640625" customWidth="1"/>
    <col min="6" max="6" width="9.33203125" customWidth="1"/>
    <col min="7" max="7" width="8.6640625" customWidth="1"/>
  </cols>
  <sheetData>
    <row r="1" spans="1:6" ht="20" x14ac:dyDescent="0.2">
      <c r="A1" s="491" t="s">
        <v>320</v>
      </c>
      <c r="B1" s="491"/>
      <c r="C1" s="491"/>
      <c r="D1" s="491"/>
      <c r="E1" s="491"/>
      <c r="F1" s="491"/>
    </row>
  </sheetData>
  <sheetProtection sheet="1" objects="1" scenarios="1"/>
  <mergeCells count="1">
    <mergeCell ref="A1:F1"/>
  </mergeCells>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0">
    <pageSetUpPr fitToPage="1"/>
  </sheetPr>
  <dimension ref="A1:O12"/>
  <sheetViews>
    <sheetView showGridLines="0" workbookViewId="0">
      <selection sqref="A1:F1"/>
    </sheetView>
  </sheetViews>
  <sheetFormatPr baseColWidth="10" defaultColWidth="11.5" defaultRowHeight="13" x14ac:dyDescent="0.15"/>
  <sheetData>
    <row r="1" spans="1:15" ht="41" customHeight="1" thickBot="1" x14ac:dyDescent="0.2">
      <c r="A1" s="581" t="s">
        <v>588</v>
      </c>
      <c r="B1" s="581"/>
      <c r="C1" s="581"/>
      <c r="D1" s="581"/>
      <c r="E1" s="581"/>
      <c r="F1" s="581"/>
      <c r="G1" s="14"/>
    </row>
    <row r="2" spans="1:15" ht="65" customHeight="1" thickTop="1" x14ac:dyDescent="0.15">
      <c r="A2" s="493" t="s">
        <v>739</v>
      </c>
      <c r="B2" s="488"/>
      <c r="C2" s="488"/>
      <c r="D2" s="488"/>
      <c r="E2" s="14"/>
      <c r="F2" s="14"/>
      <c r="G2" s="291" t="s">
        <v>598</v>
      </c>
      <c r="H2" s="310" t="s">
        <v>599</v>
      </c>
      <c r="I2" s="310" t="s">
        <v>601</v>
      </c>
      <c r="J2" s="289"/>
      <c r="K2" s="293" t="s">
        <v>643</v>
      </c>
      <c r="L2" s="319" t="s">
        <v>644</v>
      </c>
      <c r="M2" s="320" t="s">
        <v>645</v>
      </c>
    </row>
    <row r="3" spans="1:15" ht="65" customHeight="1" x14ac:dyDescent="0.15">
      <c r="A3" s="493" t="s">
        <v>738</v>
      </c>
      <c r="B3" s="493"/>
      <c r="C3" s="493"/>
      <c r="D3" s="493"/>
      <c r="E3" s="14"/>
      <c r="F3" s="311" t="s">
        <v>602</v>
      </c>
      <c r="G3" s="312" t="s">
        <v>603</v>
      </c>
      <c r="H3" s="312" t="s">
        <v>600</v>
      </c>
      <c r="I3" s="294"/>
      <c r="J3" s="316" t="s">
        <v>636</v>
      </c>
      <c r="K3" s="321" t="s">
        <v>646</v>
      </c>
      <c r="L3" s="322" t="s">
        <v>647</v>
      </c>
      <c r="M3" s="323" t="s">
        <v>648</v>
      </c>
    </row>
    <row r="4" spans="1:15" ht="65" customHeight="1" thickBot="1" x14ac:dyDescent="0.2">
      <c r="A4" s="331" t="s">
        <v>770</v>
      </c>
      <c r="B4" s="583" t="s">
        <v>769</v>
      </c>
      <c r="C4" s="584"/>
      <c r="D4" s="584"/>
      <c r="E4" s="313" t="s">
        <v>604</v>
      </c>
      <c r="F4" s="314" t="s">
        <v>605</v>
      </c>
      <c r="G4" s="314" t="s">
        <v>606</v>
      </c>
      <c r="H4" s="290" t="s">
        <v>634</v>
      </c>
      <c r="I4" s="315" t="s">
        <v>635</v>
      </c>
      <c r="J4" s="316" t="s">
        <v>638</v>
      </c>
      <c r="K4" s="324" t="s">
        <v>651</v>
      </c>
      <c r="L4" s="325" t="s">
        <v>649</v>
      </c>
      <c r="M4" s="326" t="s">
        <v>650</v>
      </c>
    </row>
    <row r="5" spans="1:15" ht="65" customHeight="1" thickTop="1" x14ac:dyDescent="0.15">
      <c r="B5" s="293" t="s">
        <v>616</v>
      </c>
      <c r="C5" s="319" t="s">
        <v>617</v>
      </c>
      <c r="D5" s="320" t="s">
        <v>618</v>
      </c>
      <c r="E5" s="293" t="s">
        <v>607</v>
      </c>
      <c r="F5" s="319" t="s">
        <v>608</v>
      </c>
      <c r="G5" s="320" t="s">
        <v>609</v>
      </c>
      <c r="H5" s="295"/>
      <c r="I5" s="315" t="s">
        <v>637</v>
      </c>
      <c r="J5" s="318" t="s">
        <v>641</v>
      </c>
    </row>
    <row r="6" spans="1:15" ht="65" customHeight="1" x14ac:dyDescent="0.15">
      <c r="B6" s="321" t="s">
        <v>619</v>
      </c>
      <c r="C6" s="322" t="s">
        <v>620</v>
      </c>
      <c r="D6" s="323" t="s">
        <v>621</v>
      </c>
      <c r="E6" s="321" t="s">
        <v>610</v>
      </c>
      <c r="F6" s="322" t="s">
        <v>611</v>
      </c>
      <c r="G6" s="323" t="s">
        <v>612</v>
      </c>
      <c r="H6" s="317" t="s">
        <v>642</v>
      </c>
      <c r="I6" s="318" t="s">
        <v>640</v>
      </c>
    </row>
    <row r="7" spans="1:15" ht="65" customHeight="1" thickBot="1" x14ac:dyDescent="0.2">
      <c r="B7" s="324" t="s">
        <v>622</v>
      </c>
      <c r="C7" s="325" t="s">
        <v>623</v>
      </c>
      <c r="D7" s="326" t="s">
        <v>624</v>
      </c>
      <c r="E7" s="324" t="s">
        <v>613</v>
      </c>
      <c r="F7" s="325" t="s">
        <v>614</v>
      </c>
      <c r="G7" s="326" t="s">
        <v>615</v>
      </c>
      <c r="H7" s="318" t="s">
        <v>639</v>
      </c>
      <c r="L7" s="582"/>
      <c r="M7" s="582"/>
      <c r="N7" s="582"/>
      <c r="O7" s="582"/>
    </row>
    <row r="8" spans="1:15" ht="65" customHeight="1" thickTop="1" x14ac:dyDescent="0.15">
      <c r="E8" s="293" t="s">
        <v>625</v>
      </c>
      <c r="F8" s="319" t="s">
        <v>626</v>
      </c>
      <c r="G8" s="320" t="s">
        <v>627</v>
      </c>
    </row>
    <row r="9" spans="1:15" ht="65" customHeight="1" x14ac:dyDescent="0.15">
      <c r="E9" s="321" t="s">
        <v>628</v>
      </c>
      <c r="F9" s="322" t="s">
        <v>629</v>
      </c>
      <c r="G9" s="323" t="s">
        <v>630</v>
      </c>
    </row>
    <row r="10" spans="1:15" ht="65" customHeight="1" thickBot="1" x14ac:dyDescent="0.2">
      <c r="E10" s="324" t="s">
        <v>631</v>
      </c>
      <c r="F10" s="325" t="s">
        <v>632</v>
      </c>
      <c r="G10" s="326" t="s">
        <v>633</v>
      </c>
    </row>
    <row r="11" spans="1:15" ht="65" customHeight="1" thickTop="1" x14ac:dyDescent="0.15"/>
    <row r="12" spans="1:15" ht="65" customHeight="1" x14ac:dyDescent="0.15"/>
  </sheetData>
  <sheetProtection sheet="1" objects="1" scenarios="1"/>
  <mergeCells count="5">
    <mergeCell ref="A2:D2"/>
    <mergeCell ref="A1:F1"/>
    <mergeCell ref="A3:D3"/>
    <mergeCell ref="L7:O7"/>
    <mergeCell ref="B4:D4"/>
  </mergeCells>
  <hyperlinks>
    <hyperlink ref="B4" r:id="rId1" xr:uid="{00000000-0004-0000-0400-000000000000}"/>
  </hyperlinks>
  <pageMargins left="0.7" right="0.7" top="0.75" bottom="0.75" header="0.3" footer="0.3"/>
  <pageSetup scale="52"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L197"/>
  <sheetViews>
    <sheetView showGridLines="0" tabSelected="1" topLeftCell="A46" zoomScaleNormal="100" workbookViewId="0">
      <selection activeCell="C50" sqref="C50:D50"/>
    </sheetView>
  </sheetViews>
  <sheetFormatPr baseColWidth="10" defaultColWidth="6.33203125" defaultRowHeight="13" x14ac:dyDescent="0.15"/>
  <cols>
    <col min="1" max="1" width="23.83203125" style="3" customWidth="1"/>
    <col min="2" max="2" width="8.33203125" style="3" customWidth="1"/>
    <col min="3" max="3" width="8.6640625" style="3" customWidth="1"/>
    <col min="4" max="4" width="41" style="3" customWidth="1"/>
    <col min="5" max="5" width="84.33203125" style="3" customWidth="1"/>
    <col min="6" max="16384" width="6.33203125" style="3"/>
  </cols>
  <sheetData>
    <row r="1" spans="1:9" hidden="1" x14ac:dyDescent="0.15">
      <c r="A1" s="195" t="str">
        <f>Constants!A1</f>
        <v>Constants</v>
      </c>
      <c r="B1" s="195" t="str">
        <f>Constants!B1</f>
        <v xml:space="preserve"> </v>
      </c>
      <c r="C1" s="195" t="str">
        <f>Constants!C1</f>
        <v xml:space="preserve"> </v>
      </c>
      <c r="D1" s="195" t="str">
        <f>Constants!D1</f>
        <v xml:space="preserve"> </v>
      </c>
      <c r="E1" s="195" t="str">
        <f>Constants!E1</f>
        <v xml:space="preserve"> </v>
      </c>
      <c r="F1" s="195" t="str">
        <f>Constants!F1</f>
        <v>Assignment 2</v>
      </c>
      <c r="G1" s="29" t="s">
        <v>334</v>
      </c>
      <c r="H1" s="29" t="s">
        <v>334</v>
      </c>
      <c r="I1" s="29" t="s">
        <v>334</v>
      </c>
    </row>
    <row r="2" spans="1:9" hidden="1" x14ac:dyDescent="0.15">
      <c r="A2" s="195" t="str">
        <f>Constants!A2</f>
        <v>Start date:</v>
      </c>
      <c r="B2" s="195">
        <f>Constants!B2</f>
        <v>36526</v>
      </c>
      <c r="C2" s="195" t="str">
        <f>Constants!C2</f>
        <v xml:space="preserve"> </v>
      </c>
      <c r="D2" s="195" t="str">
        <f>Constants!D2</f>
        <v>Grades:</v>
      </c>
      <c r="E2" s="195" t="str">
        <f>Constants!E2</f>
        <v>AA</v>
      </c>
      <c r="F2" s="195">
        <f>Constants!F2</f>
        <v>1</v>
      </c>
      <c r="G2" s="29"/>
      <c r="H2" s="29"/>
    </row>
    <row r="3" spans="1:9" hidden="1" x14ac:dyDescent="0.15">
      <c r="A3" s="195" t="str">
        <f>Constants!A3</f>
        <v>End date:</v>
      </c>
      <c r="B3" s="195">
        <f>Constants!B3</f>
        <v>73051</v>
      </c>
      <c r="C3" s="195" t="str">
        <f>Constants!C3</f>
        <v xml:space="preserve"> </v>
      </c>
      <c r="D3" s="195" t="str">
        <f>Constants!D3</f>
        <v xml:space="preserve"> </v>
      </c>
      <c r="E3" s="195" t="str">
        <f>Constants!E3</f>
        <v>A</v>
      </c>
      <c r="F3" s="195">
        <f>Constants!F3</f>
        <v>0.95</v>
      </c>
      <c r="G3" s="29"/>
      <c r="H3" s="29"/>
    </row>
    <row r="4" spans="1:9" hidden="1" x14ac:dyDescent="0.15">
      <c r="A4" s="195" t="str">
        <f>Constants!A4</f>
        <v>Phases:</v>
      </c>
      <c r="B4" s="195" t="str">
        <f>Constants!B4</f>
        <v>Analysis</v>
      </c>
      <c r="C4" s="195" t="str">
        <f>Constants!C4</f>
        <v xml:space="preserve"> </v>
      </c>
      <c r="D4" s="195" t="str">
        <f>Constants!D4</f>
        <v xml:space="preserve"> </v>
      </c>
      <c r="E4" s="195" t="str">
        <f>Constants!E4</f>
        <v>AB</v>
      </c>
      <c r="F4" s="195">
        <f>Constants!F4</f>
        <v>0.9</v>
      </c>
      <c r="G4" s="29"/>
      <c r="H4" s="29"/>
    </row>
    <row r="5" spans="1:9" hidden="1" x14ac:dyDescent="0.15">
      <c r="A5" s="195" t="str">
        <f>Constants!A5</f>
        <v xml:space="preserve"> </v>
      </c>
      <c r="B5" s="195" t="str">
        <f>Constants!B5</f>
        <v>Architecture</v>
      </c>
      <c r="C5" s="195" t="str">
        <f>Constants!C5</f>
        <v xml:space="preserve"> </v>
      </c>
      <c r="D5" s="195" t="str">
        <f>Constants!D5</f>
        <v xml:space="preserve"> </v>
      </c>
      <c r="E5" s="195" t="str">
        <f>Constants!E5</f>
        <v>B</v>
      </c>
      <c r="F5" s="195">
        <f>Constants!F5</f>
        <v>0.85</v>
      </c>
      <c r="G5" s="29"/>
      <c r="H5" s="29"/>
    </row>
    <row r="6" spans="1:9" hidden="1" x14ac:dyDescent="0.15">
      <c r="A6" s="195" t="str">
        <f>Constants!A6</f>
        <v xml:space="preserve"> </v>
      </c>
      <c r="B6" s="195" t="str">
        <f>Constants!B6</f>
        <v>Project planning</v>
      </c>
      <c r="C6" s="195" t="str">
        <f>Constants!C6</f>
        <v xml:space="preserve"> </v>
      </c>
      <c r="D6" s="195" t="str">
        <f>Constants!D6</f>
        <v xml:space="preserve"> </v>
      </c>
      <c r="E6" s="195" t="str">
        <f>Constants!E6</f>
        <v>BC</v>
      </c>
      <c r="F6" s="195">
        <f>Constants!F6</f>
        <v>0.8</v>
      </c>
      <c r="G6" s="29"/>
      <c r="H6" s="29"/>
    </row>
    <row r="7" spans="1:9" hidden="1" x14ac:dyDescent="0.15">
      <c r="A7" s="195" t="str">
        <f>Constants!A7</f>
        <v xml:space="preserve"> </v>
      </c>
      <c r="B7" s="195" t="str">
        <f>Constants!B7</f>
        <v>Interation planning</v>
      </c>
      <c r="C7" s="195" t="str">
        <f>Constants!C7</f>
        <v xml:space="preserve"> </v>
      </c>
      <c r="D7" s="195" t="str">
        <f>Constants!D7</f>
        <v xml:space="preserve"> </v>
      </c>
      <c r="E7" s="195" t="str">
        <f>Constants!E7</f>
        <v>C</v>
      </c>
      <c r="F7" s="195">
        <f>Constants!F7</f>
        <v>0.75</v>
      </c>
      <c r="G7" s="29"/>
      <c r="H7" s="29"/>
    </row>
    <row r="8" spans="1:9" hidden="1" x14ac:dyDescent="0.15">
      <c r="A8" s="195" t="str">
        <f>Constants!A8</f>
        <v xml:space="preserve"> </v>
      </c>
      <c r="B8" s="195" t="str">
        <f>Constants!B8</f>
        <v>Construction</v>
      </c>
      <c r="C8" s="195" t="str">
        <f>Constants!C8</f>
        <v xml:space="preserve"> </v>
      </c>
      <c r="D8" s="195" t="str">
        <f>Constants!D8</f>
        <v xml:space="preserve"> </v>
      </c>
      <c r="E8" s="195" t="str">
        <f>Constants!E8</f>
        <v>CD</v>
      </c>
      <c r="F8" s="195">
        <f>Constants!F8</f>
        <v>0.7</v>
      </c>
      <c r="G8" s="29"/>
      <c r="H8" s="29"/>
    </row>
    <row r="9" spans="1:9" hidden="1" x14ac:dyDescent="0.15">
      <c r="A9" s="195" t="str">
        <f>Constants!A9</f>
        <v xml:space="preserve"> </v>
      </c>
      <c r="B9" s="195" t="str">
        <f>Constants!B9</f>
        <v>Refactoring</v>
      </c>
      <c r="C9" s="195" t="str">
        <f>Constants!C9</f>
        <v xml:space="preserve"> </v>
      </c>
      <c r="D9" s="195" t="str">
        <f>Constants!D9</f>
        <v xml:space="preserve"> </v>
      </c>
      <c r="E9" s="195" t="str">
        <f>Constants!E9</f>
        <v>D</v>
      </c>
      <c r="F9" s="195">
        <f>Constants!F9</f>
        <v>0.65</v>
      </c>
      <c r="G9" s="29"/>
      <c r="H9" s="29"/>
    </row>
    <row r="10" spans="1:9" hidden="1" x14ac:dyDescent="0.15">
      <c r="A10" s="195" t="str">
        <f>Constants!A10</f>
        <v xml:space="preserve"> </v>
      </c>
      <c r="B10" s="195" t="str">
        <f>Constants!B10</f>
        <v>Review</v>
      </c>
      <c r="C10" s="195" t="str">
        <f>Constants!C10</f>
        <v xml:space="preserve"> </v>
      </c>
      <c r="D10" s="195" t="str">
        <f>Constants!D10</f>
        <v xml:space="preserve"> </v>
      </c>
      <c r="E10" s="195" t="str">
        <f>Constants!E10</f>
        <v>F</v>
      </c>
      <c r="F10" s="195">
        <f>Constants!F10</f>
        <v>0.5</v>
      </c>
      <c r="G10" s="29"/>
      <c r="H10" s="29"/>
    </row>
    <row r="11" spans="1:9" hidden="1" x14ac:dyDescent="0.15">
      <c r="A11" s="195" t="str">
        <f>Constants!A11</f>
        <v xml:space="preserve"> </v>
      </c>
      <c r="B11" s="195" t="str">
        <f>Constants!B11</f>
        <v>Integration test</v>
      </c>
      <c r="C11" s="195" t="str">
        <f>Constants!C11</f>
        <v xml:space="preserve"> </v>
      </c>
      <c r="D11" s="195" t="str">
        <f>Constants!D11</f>
        <v xml:space="preserve"> </v>
      </c>
      <c r="E11" s="195" t="str">
        <f>Constants!E11</f>
        <v xml:space="preserve"> </v>
      </c>
      <c r="F11" s="195" t="str">
        <f>Constants!F11</f>
        <v xml:space="preserve"> </v>
      </c>
      <c r="G11" s="29"/>
      <c r="H11" s="29"/>
    </row>
    <row r="12" spans="1:9" hidden="1" x14ac:dyDescent="0.15">
      <c r="A12" s="195" t="str">
        <f>Constants!A12</f>
        <v xml:space="preserve"> </v>
      </c>
      <c r="B12" s="195" t="str">
        <f>Constants!B12</f>
        <v>Repatterning</v>
      </c>
      <c r="C12" s="195" t="str">
        <f>Constants!C12</f>
        <v xml:space="preserve"> </v>
      </c>
      <c r="D12" s="195" t="str">
        <f>Constants!D12</f>
        <v xml:space="preserve"> </v>
      </c>
      <c r="E12" s="195" t="str">
        <f>Constants!E12</f>
        <v xml:space="preserve"> </v>
      </c>
      <c r="F12" s="195" t="str">
        <f>Constants!F12</f>
        <v xml:space="preserve"> </v>
      </c>
      <c r="G12" s="29"/>
      <c r="H12" s="29"/>
    </row>
    <row r="13" spans="1:9" hidden="1" x14ac:dyDescent="0.15">
      <c r="A13" s="195" t="str">
        <f>Constants!A13</f>
        <v xml:space="preserve"> </v>
      </c>
      <c r="B13" s="195" t="str">
        <f>Constants!B13</f>
        <v>Postmortem</v>
      </c>
      <c r="C13" s="195" t="str">
        <f>Constants!C13</f>
        <v xml:space="preserve"> </v>
      </c>
      <c r="D13" s="195" t="str">
        <f>Constants!D13</f>
        <v xml:space="preserve"> </v>
      </c>
      <c r="E13" s="195" t="str">
        <f>Constants!E13</f>
        <v xml:space="preserve"> </v>
      </c>
      <c r="F13" s="195" t="str">
        <f>Constants!F13</f>
        <v xml:space="preserve"> </v>
      </c>
      <c r="G13" s="29"/>
      <c r="H13" s="29"/>
    </row>
    <row r="14" spans="1:9" hidden="1" x14ac:dyDescent="0.15">
      <c r="A14" s="195" t="str">
        <f>Constants!A14</f>
        <v xml:space="preserve"> </v>
      </c>
      <c r="B14" s="195" t="str">
        <f>Constants!B14</f>
        <v>Sandbox</v>
      </c>
      <c r="C14" s="195" t="str">
        <f>Constants!C14</f>
        <v xml:space="preserve"> </v>
      </c>
      <c r="D14" s="195" t="str">
        <f>Constants!D14</f>
        <v xml:space="preserve"> </v>
      </c>
      <c r="E14" s="195" t="str">
        <f>Constants!E14</f>
        <v xml:space="preserve"> </v>
      </c>
      <c r="F14" s="195" t="str">
        <f>Constants!F14</f>
        <v xml:space="preserve"> </v>
      </c>
      <c r="G14" s="29"/>
      <c r="H14" s="29"/>
    </row>
    <row r="15" spans="1:9" hidden="1" x14ac:dyDescent="0.15">
      <c r="A15" s="195" t="str">
        <f>Constants!A15</f>
        <v xml:space="preserve"> </v>
      </c>
      <c r="B15" s="195" t="str">
        <f>Constants!B15</f>
        <v xml:space="preserve"> </v>
      </c>
      <c r="C15" s="195" t="str">
        <f>Constants!C15</f>
        <v xml:space="preserve"> </v>
      </c>
      <c r="D15" s="195" t="str">
        <f>Constants!D15</f>
        <v xml:space="preserve"> </v>
      </c>
      <c r="E15" s="195" t="str">
        <f>Constants!E15</f>
        <v xml:space="preserve"> </v>
      </c>
      <c r="F15" s="195" t="str">
        <f>Constants!F15</f>
        <v xml:space="preserve"> </v>
      </c>
      <c r="G15" s="29"/>
      <c r="H15" s="29"/>
    </row>
    <row r="16" spans="1:9" hidden="1" x14ac:dyDescent="0.15">
      <c r="A16" s="195" t="str">
        <f>Constants!A16</f>
        <v xml:space="preserve"> </v>
      </c>
      <c r="B16" s="195" t="str">
        <f>Constants!B16</f>
        <v xml:space="preserve"> </v>
      </c>
      <c r="C16" s="195" t="str">
        <f>Constants!C16</f>
        <v xml:space="preserve"> </v>
      </c>
      <c r="D16" s="195" t="str">
        <f>Constants!D16</f>
        <v xml:space="preserve"> </v>
      </c>
      <c r="E16" s="195" t="str">
        <f>Constants!E16</f>
        <v xml:space="preserve"> </v>
      </c>
      <c r="F16" s="195" t="str">
        <f>Constants!F16</f>
        <v xml:space="preserve"> </v>
      </c>
      <c r="G16" s="29"/>
      <c r="H16" s="29"/>
    </row>
    <row r="17" spans="1:9" hidden="1" x14ac:dyDescent="0.15">
      <c r="A17" s="195" t="str">
        <f>Constants!A17</f>
        <v xml:space="preserve"> </v>
      </c>
      <c r="B17" s="195" t="str">
        <f>Constants!B17</f>
        <v xml:space="preserve"> </v>
      </c>
      <c r="C17" s="195" t="str">
        <f>Constants!C17</f>
        <v xml:space="preserve"> </v>
      </c>
      <c r="D17" s="195" t="str">
        <f>Constants!D17</f>
        <v xml:space="preserve"> </v>
      </c>
      <c r="E17" s="195" t="str">
        <f>Constants!E17</f>
        <v xml:space="preserve"> </v>
      </c>
      <c r="F17" s="195" t="str">
        <f>Constants!F17</f>
        <v xml:space="preserve"> </v>
      </c>
      <c r="G17" s="29"/>
      <c r="H17" s="29"/>
    </row>
    <row r="18" spans="1:9" hidden="1" x14ac:dyDescent="0.15">
      <c r="A18" s="195" t="str">
        <f>Constants!A18</f>
        <v xml:space="preserve"> </v>
      </c>
      <c r="B18" s="195" t="str">
        <f>Constants!B18</f>
        <v xml:space="preserve"> </v>
      </c>
      <c r="C18" s="195" t="str">
        <f>Constants!C18</f>
        <v xml:space="preserve"> </v>
      </c>
      <c r="D18" s="195" t="str">
        <f>Constants!D18</f>
        <v xml:space="preserve"> </v>
      </c>
      <c r="E18" s="195" t="str">
        <f>Constants!E18</f>
        <v xml:space="preserve"> </v>
      </c>
      <c r="F18" s="195" t="str">
        <f>Constants!F18</f>
        <v xml:space="preserve"> </v>
      </c>
      <c r="G18" s="29"/>
      <c r="H18" s="29"/>
    </row>
    <row r="19" spans="1:9" hidden="1" x14ac:dyDescent="0.15">
      <c r="A19" s="195" t="str">
        <f>Constants!A19</f>
        <v>Defect Types:</v>
      </c>
      <c r="B19" s="195" t="str">
        <f>Constants!B19</f>
        <v>Requirements Change</v>
      </c>
      <c r="C19" s="195" t="str">
        <f>Constants!C19</f>
        <v>Changes to requirements</v>
      </c>
      <c r="D19" s="195" t="str">
        <f>Constants!D19</f>
        <v>Iteration</v>
      </c>
      <c r="E19" s="195" t="str">
        <f>Constants!E19</f>
        <v>NA</v>
      </c>
      <c r="F19" s="195" t="str">
        <f>Constants!F19</f>
        <v xml:space="preserve">did not follow </v>
      </c>
      <c r="G19" s="29"/>
      <c r="H19" s="29"/>
    </row>
    <row r="20" spans="1:9" hidden="1" x14ac:dyDescent="0.15">
      <c r="A20" s="195" t="str">
        <f>Constants!A20</f>
        <v xml:space="preserve"> </v>
      </c>
      <c r="B20" s="195" t="str">
        <f>Constants!B20</f>
        <v>Requirements Clarification</v>
      </c>
      <c r="C20" s="195" t="str">
        <f>Constants!C20</f>
        <v>Clarifications to requirements</v>
      </c>
      <c r="D20" s="195" t="str">
        <f>Constants!D20</f>
        <v xml:space="preserve"> </v>
      </c>
      <c r="E20" s="195">
        <f>Constants!E20</f>
        <v>1</v>
      </c>
      <c r="F20" s="195" t="str">
        <f>Constants!F20</f>
        <v>very painful</v>
      </c>
      <c r="G20" s="29"/>
      <c r="H20" s="29"/>
    </row>
    <row r="21" spans="1:9" hidden="1" x14ac:dyDescent="0.15">
      <c r="A21" s="195" t="str">
        <f>Constants!A21</f>
        <v xml:space="preserve"> </v>
      </c>
      <c r="B21" s="195" t="str">
        <f>Constants!B21</f>
        <v>Product syntax</v>
      </c>
      <c r="C21" s="195" t="str">
        <f>Constants!C21</f>
        <v>Syntax flaws in the deliverable product</v>
      </c>
      <c r="D21" s="195" t="str">
        <f>Constants!D21</f>
        <v xml:space="preserve"> </v>
      </c>
      <c r="E21" s="195">
        <f>Constants!E21</f>
        <v>2</v>
      </c>
      <c r="F21" s="195" t="str">
        <f>Constants!F21</f>
        <v>painful</v>
      </c>
      <c r="G21" s="29"/>
      <c r="H21" s="29"/>
    </row>
    <row r="22" spans="1:9" hidden="1" x14ac:dyDescent="0.15">
      <c r="A22" s="195" t="str">
        <f>Constants!A22</f>
        <v xml:space="preserve"> </v>
      </c>
      <c r="B22" s="195" t="str">
        <f>Constants!B22</f>
        <v>Product logic</v>
      </c>
      <c r="C22" s="195" t="str">
        <f>Constants!C22</f>
        <v>Logic flaws in the deliverable product</v>
      </c>
      <c r="D22" s="195" t="str">
        <f>Constants!D22</f>
        <v xml:space="preserve"> </v>
      </c>
      <c r="E22" s="195">
        <f>Constants!E22</f>
        <v>3</v>
      </c>
      <c r="F22" s="195" t="str">
        <f>Constants!F22</f>
        <v>neutral</v>
      </c>
      <c r="G22" s="29"/>
      <c r="H22" s="29"/>
    </row>
    <row r="23" spans="1:9" hidden="1" x14ac:dyDescent="0.15">
      <c r="A23" s="195" t="str">
        <f>Constants!A23</f>
        <v xml:space="preserve"> </v>
      </c>
      <c r="B23" s="195" t="str">
        <f>Constants!B23</f>
        <v>Product interface</v>
      </c>
      <c r="C23" s="195" t="str">
        <f>Constants!C23</f>
        <v>Flaws in the interface of a component of the deliverable product</v>
      </c>
      <c r="D23" s="195" t="str">
        <f>Constants!D23</f>
        <v xml:space="preserve"> </v>
      </c>
      <c r="E23" s="195">
        <f>Constants!E23</f>
        <v>4</v>
      </c>
      <c r="F23" s="195" t="str">
        <f>Constants!F23</f>
        <v>helpful</v>
      </c>
      <c r="G23" s="29"/>
      <c r="H23" s="29"/>
    </row>
    <row r="24" spans="1:9" hidden="1" x14ac:dyDescent="0.15">
      <c r="A24" s="195" t="str">
        <f>Constants!A24</f>
        <v xml:space="preserve"> </v>
      </c>
      <c r="B24" s="195" t="str">
        <f>Constants!B24</f>
        <v>Product checking</v>
      </c>
      <c r="C24" s="195" t="str">
        <f>Constants!C24</f>
        <v>Flaws with boundary/type checking within a component of the deliverable product</v>
      </c>
      <c r="D24" s="195" t="str">
        <f>Constants!D24</f>
        <v xml:space="preserve"> </v>
      </c>
      <c r="E24" s="195">
        <f>Constants!E24</f>
        <v>5</v>
      </c>
      <c r="F24" s="195" t="str">
        <f>Constants!F24</f>
        <v>very helpful</v>
      </c>
      <c r="G24" s="29"/>
      <c r="H24" s="29"/>
    </row>
    <row r="25" spans="1:9" hidden="1" x14ac:dyDescent="0.15">
      <c r="A25" s="195" t="str">
        <f>Constants!A25</f>
        <v xml:space="preserve"> </v>
      </c>
      <c r="B25" s="195" t="str">
        <f>Constants!B25</f>
        <v>Test syntax</v>
      </c>
      <c r="C25" s="195" t="str">
        <f>Constants!C25</f>
        <v xml:space="preserve">Syntax flaws in the test code </v>
      </c>
      <c r="D25" s="195" t="str">
        <f>Constants!D25</f>
        <v xml:space="preserve"> </v>
      </c>
      <c r="E25" s="195">
        <f>Constants!E25</f>
        <v>6</v>
      </c>
      <c r="F25" s="195" t="str">
        <f>Constants!F25</f>
        <v xml:space="preserve"> </v>
      </c>
      <c r="G25" s="29"/>
      <c r="H25" s="29"/>
    </row>
    <row r="26" spans="1:9" hidden="1" x14ac:dyDescent="0.15">
      <c r="A26" s="195" t="str">
        <f>Constants!A26</f>
        <v xml:space="preserve"> </v>
      </c>
      <c r="B26" s="195" t="str">
        <f>Constants!B26</f>
        <v>Test logic</v>
      </c>
      <c r="C26" s="195" t="str">
        <f>Constants!C26</f>
        <v>Logic flaws in the test code</v>
      </c>
      <c r="D26" s="195" t="str">
        <f>Constants!D26</f>
        <v xml:space="preserve"> </v>
      </c>
      <c r="E26" s="195">
        <f>Constants!E26</f>
        <v>7</v>
      </c>
      <c r="F26" s="195" t="str">
        <f>Constants!F26</f>
        <v xml:space="preserve"> </v>
      </c>
      <c r="G26" s="29"/>
      <c r="H26" s="29"/>
    </row>
    <row r="27" spans="1:9" hidden="1" x14ac:dyDescent="0.15">
      <c r="A27" s="195" t="str">
        <f>Constants!A27</f>
        <v xml:space="preserve"> </v>
      </c>
      <c r="B27" s="195" t="str">
        <f>Constants!B27</f>
        <v>Test interface</v>
      </c>
      <c r="C27" s="195" t="str">
        <f>Constants!C27</f>
        <v>Flaws in the interface of a component of the test code</v>
      </c>
      <c r="D27" s="195" t="str">
        <f>Constants!D27</f>
        <v xml:space="preserve"> </v>
      </c>
      <c r="E27" s="195">
        <f>Constants!E27</f>
        <v>8</v>
      </c>
      <c r="F27" s="195" t="str">
        <f>Constants!F27</f>
        <v xml:space="preserve"> </v>
      </c>
      <c r="G27" s="29"/>
      <c r="H27" s="29"/>
    </row>
    <row r="28" spans="1:9" hidden="1" x14ac:dyDescent="0.15">
      <c r="A28" s="195" t="str">
        <f>Constants!A28</f>
        <v xml:space="preserve"> </v>
      </c>
      <c r="B28" s="195" t="str">
        <f>Constants!B28</f>
        <v>Test checking</v>
      </c>
      <c r="C28" s="195" t="str">
        <f>Constants!C28</f>
        <v>Flaws with boundary/type checking within a component of the test code</v>
      </c>
      <c r="D28" s="195" t="str">
        <f>Constants!D28</f>
        <v xml:space="preserve"> </v>
      </c>
      <c r="E28" s="195">
        <f>Constants!E28</f>
        <v>9</v>
      </c>
      <c r="F28" s="195" t="str">
        <f>Constants!F28</f>
        <v xml:space="preserve"> </v>
      </c>
      <c r="G28" s="29"/>
      <c r="H28" s="29"/>
    </row>
    <row r="29" spans="1:9" hidden="1" x14ac:dyDescent="0.15">
      <c r="A29" s="195" t="str">
        <f>Constants!A29</f>
        <v xml:space="preserve"> </v>
      </c>
      <c r="B29" s="195" t="str">
        <f>Constants!B29</f>
        <v>Bad Smell</v>
      </c>
      <c r="C29" s="195" t="str">
        <f>Constants!C29</f>
        <v>Refactoring changes (please note the bad smell in the defect description)</v>
      </c>
      <c r="D29" s="195" t="str">
        <f>Constants!D29</f>
        <v xml:space="preserve"> </v>
      </c>
      <c r="E29" s="195">
        <f>Constants!E29</f>
        <v>10</v>
      </c>
      <c r="F29" s="195">
        <f>Constants!F29</f>
        <v>0</v>
      </c>
      <c r="G29" s="29"/>
      <c r="H29" s="29"/>
    </row>
    <row r="30" spans="1:9" hidden="1" x14ac:dyDescent="0.15">
      <c r="A30" s="195" t="str">
        <f>Constants!A30</f>
        <v>Y/N:</v>
      </c>
      <c r="B30" s="195" t="str">
        <f>Constants!B30</f>
        <v>Yes</v>
      </c>
      <c r="C30" s="195" t="str">
        <f>Constants!C30</f>
        <v xml:space="preserve"> </v>
      </c>
      <c r="D30" s="195" t="str">
        <f>Constants!D30</f>
        <v xml:space="preserve"> </v>
      </c>
      <c r="E30" s="195" t="str">
        <f>Constants!E30</f>
        <v>Passed</v>
      </c>
      <c r="F30" s="195">
        <f>Constants!F30</f>
        <v>0</v>
      </c>
      <c r="G30" s="29"/>
      <c r="H30" s="29"/>
    </row>
    <row r="31" spans="1:9" s="19" customFormat="1" hidden="1" x14ac:dyDescent="0.15">
      <c r="A31" s="195" t="str">
        <f>Constants!A31</f>
        <v xml:space="preserve"> </v>
      </c>
      <c r="B31" s="195" t="str">
        <f>Constants!B31</f>
        <v>No</v>
      </c>
      <c r="C31" s="195" t="str">
        <f>Constants!C31</f>
        <v xml:space="preserve"> </v>
      </c>
      <c r="D31" s="195" t="str">
        <f>Constants!D31</f>
        <v xml:space="preserve"> </v>
      </c>
      <c r="E31" s="195" t="str">
        <f>Constants!E31</f>
        <v>Passed with issues</v>
      </c>
      <c r="F31" s="195">
        <f>Constants!F31</f>
        <v>0</v>
      </c>
      <c r="G31" s="8"/>
      <c r="H31" s="8"/>
      <c r="I31" s="3"/>
    </row>
    <row r="32" spans="1:9" hidden="1" x14ac:dyDescent="0.15">
      <c r="A32" s="195" t="str">
        <f>Constants!A32</f>
        <v>Proxy Types:</v>
      </c>
      <c r="B32" s="195" t="str">
        <f>Constants!B32</f>
        <v>-</v>
      </c>
      <c r="C32" s="195" t="str">
        <f>Constants!C32</f>
        <v xml:space="preserve"> </v>
      </c>
      <c r="D32" s="195" t="str">
        <f>Constants!D32</f>
        <v xml:space="preserve"> </v>
      </c>
      <c r="E32" s="195" t="str">
        <f>Constants!E32</f>
        <v>Failed</v>
      </c>
      <c r="F32" s="195" t="str">
        <f>Constants!F32</f>
        <v>Base</v>
      </c>
      <c r="G32" s="8"/>
      <c r="H32" s="29"/>
    </row>
    <row r="33" spans="1:11" hidden="1" x14ac:dyDescent="0.15">
      <c r="A33" s="195" t="str">
        <f>Constants!A33</f>
        <v xml:space="preserve"> </v>
      </c>
      <c r="B33" s="195" t="str">
        <f>Constants!B33</f>
        <v>Calculation</v>
      </c>
      <c r="C33" s="195" t="str">
        <f>Constants!C33</f>
        <v xml:space="preserve"> </v>
      </c>
      <c r="D33" s="195" t="str">
        <f>Constants!D33</f>
        <v xml:space="preserve"> </v>
      </c>
      <c r="E33" s="195" t="str">
        <f>Constants!E33</f>
        <v>Not tested</v>
      </c>
      <c r="F33" s="195" t="str">
        <f>Constants!F33</f>
        <v>New</v>
      </c>
      <c r="G33" s="8"/>
      <c r="H33" s="29"/>
    </row>
    <row r="34" spans="1:11" hidden="1" x14ac:dyDescent="0.15">
      <c r="A34" s="195" t="str">
        <f>Constants!A34</f>
        <v xml:space="preserve"> </v>
      </c>
      <c r="B34" s="195" t="str">
        <f>Constants!B34</f>
        <v>Data</v>
      </c>
      <c r="C34" s="195" t="str">
        <f>Constants!C34</f>
        <v xml:space="preserve"> </v>
      </c>
      <c r="D34" s="195" t="str">
        <f>Constants!D34</f>
        <v xml:space="preserve"> </v>
      </c>
      <c r="E34" s="195" t="str">
        <f>Constants!E34</f>
        <v>Not applicable</v>
      </c>
      <c r="F34" s="195" t="str">
        <f>Constants!F34</f>
        <v>Reusable</v>
      </c>
      <c r="G34" s="8"/>
      <c r="H34" s="29"/>
    </row>
    <row r="35" spans="1:11" hidden="1" x14ac:dyDescent="0.15">
      <c r="A35" s="195" t="str">
        <f>Constants!A35</f>
        <v xml:space="preserve"> </v>
      </c>
      <c r="B35" s="195" t="str">
        <f>Constants!B35</f>
        <v>I/O</v>
      </c>
      <c r="C35" s="195" t="str">
        <f>Constants!C35</f>
        <v xml:space="preserve"> </v>
      </c>
      <c r="D35" s="195" t="str">
        <f>Constants!D35</f>
        <v xml:space="preserve"> </v>
      </c>
      <c r="E35" s="195" t="str">
        <f>Constants!E35</f>
        <v xml:space="preserve"> </v>
      </c>
      <c r="F35" s="195" t="str">
        <f>Constants!F35</f>
        <v xml:space="preserve"> </v>
      </c>
      <c r="G35" s="8"/>
      <c r="H35" s="29"/>
    </row>
    <row r="36" spans="1:11" hidden="1" x14ac:dyDescent="0.15">
      <c r="A36" s="195" t="str">
        <f>Constants!A36</f>
        <v xml:space="preserve"> </v>
      </c>
      <c r="B36" s="195" t="str">
        <f>Constants!B36</f>
        <v>Logic</v>
      </c>
      <c r="C36" s="195" t="str">
        <f>Constants!C36</f>
        <v xml:space="preserve"> </v>
      </c>
      <c r="D36" s="195" t="str">
        <f>Constants!D36</f>
        <v xml:space="preserve"> </v>
      </c>
      <c r="E36" s="195" t="str">
        <f>Constants!E36</f>
        <v xml:space="preserve"> </v>
      </c>
      <c r="F36" s="195" t="str">
        <f>Constants!F36</f>
        <v xml:space="preserve"> </v>
      </c>
      <c r="G36" s="8"/>
      <c r="H36" s="29"/>
    </row>
    <row r="37" spans="1:11" hidden="1" x14ac:dyDescent="0.15">
      <c r="A37" s="195" t="str">
        <f>Constants!A37</f>
        <v xml:space="preserve"> </v>
      </c>
      <c r="B37" s="195" t="str">
        <f>Constants!B37</f>
        <v xml:space="preserve"> </v>
      </c>
      <c r="C37" s="195" t="str">
        <f>Constants!C37</f>
        <v xml:space="preserve"> </v>
      </c>
      <c r="D37" s="195" t="str">
        <f>Constants!D37</f>
        <v xml:space="preserve"> </v>
      </c>
      <c r="E37" s="195" t="str">
        <f>Constants!E37</f>
        <v xml:space="preserve"> </v>
      </c>
      <c r="F37" s="195" t="str">
        <f>Constants!F37</f>
        <v xml:space="preserve"> </v>
      </c>
      <c r="G37" s="8"/>
      <c r="H37" s="29"/>
    </row>
    <row r="38" spans="1:11" hidden="1" x14ac:dyDescent="0.15">
      <c r="A38" s="195" t="str">
        <f>Constants!A38</f>
        <v>Sizes:</v>
      </c>
      <c r="B38" s="195" t="str">
        <f>Constants!B38</f>
        <v>VS</v>
      </c>
      <c r="C38" s="195" t="str">
        <f>Constants!C38</f>
        <v>S</v>
      </c>
      <c r="D38" s="195" t="str">
        <f>Constants!D38</f>
        <v>M</v>
      </c>
      <c r="E38" s="195" t="str">
        <f>Constants!E38</f>
        <v>L</v>
      </c>
      <c r="F38" s="195" t="str">
        <f>Constants!F38</f>
        <v>VL</v>
      </c>
      <c r="G38" s="8"/>
      <c r="H38" s="29"/>
    </row>
    <row r="39" spans="1:11" hidden="1" x14ac:dyDescent="0.15">
      <c r="A39" s="195" t="str">
        <f>Constants!A39</f>
        <v>upper</v>
      </c>
      <c r="B39" s="195">
        <f>Constants!B39</f>
        <v>-1.5</v>
      </c>
      <c r="C39" s="195">
        <f>Constants!C39</f>
        <v>-0.5</v>
      </c>
      <c r="D39" s="195">
        <f>Constants!D39</f>
        <v>0.5</v>
      </c>
      <c r="E39" s="195">
        <f>Constants!E39</f>
        <v>1.5</v>
      </c>
      <c r="F39" s="195">
        <f>Constants!F39</f>
        <v>99999</v>
      </c>
      <c r="G39" s="8"/>
      <c r="H39" s="29"/>
    </row>
    <row r="40" spans="1:11" hidden="1" x14ac:dyDescent="0.15">
      <c r="A40" s="195" t="str">
        <f>Constants!A40</f>
        <v>mid</v>
      </c>
      <c r="B40" s="195">
        <f>Constants!B40</f>
        <v>-2</v>
      </c>
      <c r="C40" s="195">
        <f>Constants!C40</f>
        <v>-1</v>
      </c>
      <c r="D40" s="195">
        <f>Constants!D40</f>
        <v>0</v>
      </c>
      <c r="E40" s="195">
        <f>Constants!E40</f>
        <v>1</v>
      </c>
      <c r="F40" s="195">
        <f>Constants!F40</f>
        <v>2</v>
      </c>
      <c r="G40" s="8"/>
      <c r="H40" s="29"/>
    </row>
    <row r="41" spans="1:11" hidden="1" x14ac:dyDescent="0.15">
      <c r="A41" s="195" t="str">
        <f>Constants!A41</f>
        <v>lower</v>
      </c>
      <c r="B41" s="195">
        <f>Constants!B41</f>
        <v>0</v>
      </c>
      <c r="C41" s="195">
        <f>Constants!C41</f>
        <v>-1.5</v>
      </c>
      <c r="D41" s="195">
        <f>Constants!D41</f>
        <v>-0.5</v>
      </c>
      <c r="E41" s="195">
        <f>Constants!E41</f>
        <v>0.5</v>
      </c>
      <c r="F41" s="195">
        <f>Constants!F41</f>
        <v>1.5</v>
      </c>
      <c r="G41" s="8"/>
      <c r="H41" s="29"/>
    </row>
    <row r="42" spans="1:11" hidden="1" x14ac:dyDescent="0.15">
      <c r="A42" s="195" t="str">
        <f>Constants!A42</f>
        <v xml:space="preserve"> </v>
      </c>
      <c r="B42" s="195">
        <f>Constants!B42</f>
        <v>0</v>
      </c>
      <c r="C42" s="195">
        <f>Constants!C42</f>
        <v>0</v>
      </c>
      <c r="D42" s="195">
        <f>Constants!D42</f>
        <v>0</v>
      </c>
      <c r="E42" s="195">
        <f>Constants!E42</f>
        <v>0</v>
      </c>
      <c r="F42" s="195" t="str">
        <f>Constants!F42</f>
        <v xml:space="preserve"> </v>
      </c>
      <c r="G42" s="8"/>
      <c r="H42" s="29"/>
    </row>
    <row r="43" spans="1:11" customFormat="1" hidden="1" x14ac:dyDescent="0.15">
      <c r="A43" s="195" t="str">
        <f>Constants!A43</f>
        <v xml:space="preserve"> </v>
      </c>
      <c r="B43" s="195" t="str">
        <f>Constants!B43</f>
        <v xml:space="preserve"> </v>
      </c>
      <c r="C43" s="195" t="str">
        <f>Constants!C43</f>
        <v xml:space="preserve"> </v>
      </c>
      <c r="D43" s="195" t="str">
        <f>Constants!D43</f>
        <v xml:space="preserve"> </v>
      </c>
      <c r="E43" s="195" t="str">
        <f>Constants!E43</f>
        <v xml:space="preserve"> </v>
      </c>
      <c r="F43" s="195" t="str">
        <f>Constants!F43</f>
        <v xml:space="preserve"> </v>
      </c>
      <c r="G43" s="42"/>
      <c r="H43" s="42"/>
    </row>
    <row r="44" spans="1:11" s="14" customFormat="1" hidden="1" x14ac:dyDescent="0.15">
      <c r="A44" s="195" t="str">
        <f>Constants!A44</f>
        <v>&lt;-- Mandatory</v>
      </c>
      <c r="B44" s="195" t="str">
        <f>Constants!B44</f>
        <v xml:space="preserve"> </v>
      </c>
      <c r="C44" s="195" t="str">
        <f>Constants!C44</f>
        <v>✔</v>
      </c>
      <c r="D44" s="195" t="str">
        <f>Constants!D44</f>
        <v xml:space="preserve"> </v>
      </c>
      <c r="E44" s="195" t="str">
        <f>Constants!E44</f>
        <v xml:space="preserve"> </v>
      </c>
      <c r="F44" s="195" t="str">
        <f>Constants!F44</f>
        <v xml:space="preserve"> </v>
      </c>
      <c r="G44" s="24"/>
      <c r="H44" s="24"/>
      <c r="I44" s="24"/>
      <c r="J44" s="24"/>
      <c r="K44" s="24"/>
    </row>
    <row r="45" spans="1:11" hidden="1" x14ac:dyDescent="0.15"/>
    <row r="46" spans="1:11" ht="20" x14ac:dyDescent="0.2">
      <c r="A46" s="599" t="s">
        <v>154</v>
      </c>
      <c r="B46" s="599"/>
      <c r="C46" s="599"/>
    </row>
    <row r="47" spans="1:11" ht="18" x14ac:dyDescent="0.2">
      <c r="A47" s="34"/>
      <c r="B47" s="34"/>
      <c r="C47" s="34"/>
    </row>
    <row r="48" spans="1:11" x14ac:dyDescent="0.15">
      <c r="A48" s="3" t="s">
        <v>36</v>
      </c>
      <c r="B48" s="22"/>
      <c r="C48" s="585" t="s">
        <v>1037</v>
      </c>
      <c r="D48" s="585"/>
      <c r="E48" s="8"/>
    </row>
    <row r="49" spans="1:7" x14ac:dyDescent="0.15">
      <c r="A49" s="3" t="s">
        <v>409</v>
      </c>
      <c r="B49" s="22"/>
      <c r="C49" s="585" t="s">
        <v>1039</v>
      </c>
      <c r="D49" s="585"/>
      <c r="E49" s="8"/>
    </row>
    <row r="50" spans="1:7" x14ac:dyDescent="0.15">
      <c r="A50" s="3" t="s">
        <v>493</v>
      </c>
      <c r="B50" s="22"/>
      <c r="C50" s="585" t="s">
        <v>1038</v>
      </c>
      <c r="D50" s="585"/>
      <c r="E50" s="8"/>
    </row>
    <row r="51" spans="1:7" hidden="1" x14ac:dyDescent="0.15">
      <c r="A51" s="152" t="s">
        <v>771</v>
      </c>
      <c r="B51" s="22"/>
      <c r="C51" s="585"/>
      <c r="D51" s="585"/>
      <c r="E51" s="8"/>
    </row>
    <row r="52" spans="1:7" ht="14" thickBot="1" x14ac:dyDescent="0.2">
      <c r="A52" s="13"/>
      <c r="B52" s="13"/>
      <c r="C52" s="13"/>
      <c r="D52" s="13"/>
      <c r="E52" s="13"/>
    </row>
    <row r="53" spans="1:7" ht="20" x14ac:dyDescent="0.2">
      <c r="A53" s="1" t="s">
        <v>30</v>
      </c>
      <c r="B53" s="1"/>
      <c r="C53" s="1"/>
      <c r="D53" s="1"/>
      <c r="E53" s="1"/>
    </row>
    <row r="56" spans="1:7" x14ac:dyDescent="0.15">
      <c r="A56" s="3" t="s">
        <v>463</v>
      </c>
      <c r="B56" s="38"/>
    </row>
    <row r="57" spans="1:7" x14ac:dyDescent="0.15">
      <c r="A57" s="3" t="s">
        <v>462</v>
      </c>
      <c r="B57" s="38"/>
    </row>
    <row r="58" spans="1:7" ht="15" customHeight="1" x14ac:dyDescent="0.15">
      <c r="A58" s="3" t="s">
        <v>67</v>
      </c>
      <c r="B58" s="288" t="str">
        <f>IF(OR(ISBLANK(B56),ISBLANK(B57)),"",MIN(VLOOKUP(B56,B62:C70,2,FALSE),VLOOKUP(B57,B72:C80,2,FALSE)))</f>
        <v/>
      </c>
      <c r="C58" s="39" t="s">
        <v>343</v>
      </c>
      <c r="D58" s="3">
        <v>100</v>
      </c>
    </row>
    <row r="59" spans="1:7" ht="18" x14ac:dyDescent="0.2">
      <c r="B59" s="286"/>
    </row>
    <row r="61" spans="1:7" x14ac:dyDescent="0.15">
      <c r="A61" s="3" t="s">
        <v>460</v>
      </c>
    </row>
    <row r="62" spans="1:7" x14ac:dyDescent="0.15">
      <c r="B62" t="str">
        <f>E2</f>
        <v>AA</v>
      </c>
      <c r="C62" s="90">
        <f>$D$58*F2</f>
        <v>100</v>
      </c>
      <c r="D62" s="596" t="s">
        <v>94</v>
      </c>
      <c r="E62" s="596"/>
    </row>
    <row r="63" spans="1:7" x14ac:dyDescent="0.15">
      <c r="B63" t="str">
        <f t="shared" ref="B63:B70" si="0">E3</f>
        <v>A</v>
      </c>
      <c r="C63" s="90">
        <f t="shared" ref="C63:C70" si="1">$D$58*F3</f>
        <v>95</v>
      </c>
      <c r="D63" s="595" t="s">
        <v>753</v>
      </c>
      <c r="E63" s="595"/>
      <c r="G63" s="4"/>
    </row>
    <row r="64" spans="1:7" x14ac:dyDescent="0.15">
      <c r="B64" t="str">
        <f t="shared" si="0"/>
        <v>AB</v>
      </c>
      <c r="C64" s="90">
        <f t="shared" si="1"/>
        <v>90</v>
      </c>
      <c r="D64" s="595" t="s">
        <v>754</v>
      </c>
      <c r="E64" s="595"/>
    </row>
    <row r="65" spans="1:6" x14ac:dyDescent="0.15">
      <c r="B65" t="str">
        <f t="shared" si="0"/>
        <v>B</v>
      </c>
      <c r="C65" s="90">
        <f t="shared" si="1"/>
        <v>85</v>
      </c>
      <c r="D65" s="595" t="s">
        <v>755</v>
      </c>
      <c r="E65" s="595"/>
    </row>
    <row r="66" spans="1:6" x14ac:dyDescent="0.15">
      <c r="B66" t="str">
        <f t="shared" si="0"/>
        <v>BC</v>
      </c>
      <c r="C66" s="90">
        <f t="shared" si="1"/>
        <v>80</v>
      </c>
      <c r="D66" s="595" t="s">
        <v>756</v>
      </c>
      <c r="E66" s="596"/>
    </row>
    <row r="67" spans="1:6" x14ac:dyDescent="0.15">
      <c r="B67" t="str">
        <f t="shared" si="0"/>
        <v>C</v>
      </c>
      <c r="C67" s="90">
        <f t="shared" si="1"/>
        <v>75</v>
      </c>
      <c r="D67" s="595" t="s">
        <v>757</v>
      </c>
      <c r="E67" s="596"/>
    </row>
    <row r="68" spans="1:6" x14ac:dyDescent="0.15">
      <c r="B68" t="str">
        <f t="shared" si="0"/>
        <v>CD</v>
      </c>
      <c r="C68" s="90">
        <f t="shared" si="1"/>
        <v>70</v>
      </c>
      <c r="D68" s="595" t="s">
        <v>758</v>
      </c>
      <c r="E68" s="596"/>
    </row>
    <row r="69" spans="1:6" x14ac:dyDescent="0.15">
      <c r="B69" t="str">
        <f t="shared" si="0"/>
        <v>D</v>
      </c>
      <c r="C69" s="90">
        <f t="shared" si="1"/>
        <v>65</v>
      </c>
      <c r="D69" s="597" t="s">
        <v>759</v>
      </c>
      <c r="E69" s="598"/>
      <c r="F69" s="4"/>
    </row>
    <row r="70" spans="1:6" x14ac:dyDescent="0.15">
      <c r="B70" t="str">
        <f t="shared" si="0"/>
        <v>F</v>
      </c>
      <c r="C70" s="90">
        <f t="shared" si="1"/>
        <v>50</v>
      </c>
      <c r="D70" s="596" t="s">
        <v>465</v>
      </c>
      <c r="E70" s="596"/>
    </row>
    <row r="71" spans="1:6" x14ac:dyDescent="0.15">
      <c r="A71" s="3" t="s">
        <v>461</v>
      </c>
    </row>
    <row r="72" spans="1:6" x14ac:dyDescent="0.15">
      <c r="B72" t="str">
        <f>E2</f>
        <v>AA</v>
      </c>
      <c r="C72" s="90">
        <f>$D$58*F2</f>
        <v>100</v>
      </c>
      <c r="D72" s="596" t="s">
        <v>94</v>
      </c>
      <c r="E72" s="596"/>
    </row>
    <row r="73" spans="1:6" x14ac:dyDescent="0.15">
      <c r="B73" t="str">
        <f t="shared" ref="B73:B80" si="2">E3</f>
        <v>A</v>
      </c>
      <c r="C73" s="90">
        <f t="shared" ref="C73:C80" si="3">$D$58*F3</f>
        <v>95</v>
      </c>
      <c r="D73" s="596" t="s">
        <v>464</v>
      </c>
      <c r="E73" s="596"/>
    </row>
    <row r="74" spans="1:6" x14ac:dyDescent="0.15">
      <c r="B74" t="str">
        <f t="shared" si="2"/>
        <v>AB</v>
      </c>
      <c r="C74" s="90">
        <f t="shared" si="3"/>
        <v>90</v>
      </c>
      <c r="D74" s="596" t="s">
        <v>472</v>
      </c>
      <c r="E74" s="596"/>
    </row>
    <row r="75" spans="1:6" x14ac:dyDescent="0.15">
      <c r="B75" t="str">
        <f t="shared" si="2"/>
        <v>B</v>
      </c>
      <c r="C75" s="90">
        <f t="shared" si="3"/>
        <v>85</v>
      </c>
      <c r="D75" s="596" t="s">
        <v>469</v>
      </c>
      <c r="E75" s="596"/>
    </row>
    <row r="76" spans="1:6" x14ac:dyDescent="0.15">
      <c r="B76" t="str">
        <f t="shared" si="2"/>
        <v>BC</v>
      </c>
      <c r="C76" s="90">
        <f t="shared" si="3"/>
        <v>80</v>
      </c>
      <c r="D76" s="596" t="s">
        <v>467</v>
      </c>
      <c r="E76" s="596"/>
    </row>
    <row r="77" spans="1:6" x14ac:dyDescent="0.15">
      <c r="B77" t="str">
        <f t="shared" si="2"/>
        <v>C</v>
      </c>
      <c r="C77" s="90">
        <f t="shared" si="3"/>
        <v>75</v>
      </c>
      <c r="D77" s="596" t="s">
        <v>470</v>
      </c>
      <c r="E77" s="596"/>
    </row>
    <row r="78" spans="1:6" x14ac:dyDescent="0.15">
      <c r="B78" t="str">
        <f t="shared" si="2"/>
        <v>CD</v>
      </c>
      <c r="C78" s="90">
        <f t="shared" si="3"/>
        <v>70</v>
      </c>
      <c r="D78" s="596" t="s">
        <v>466</v>
      </c>
      <c r="E78" s="596"/>
    </row>
    <row r="79" spans="1:6" x14ac:dyDescent="0.15">
      <c r="B79" t="str">
        <f t="shared" si="2"/>
        <v>D</v>
      </c>
      <c r="C79" s="90">
        <f t="shared" si="3"/>
        <v>65</v>
      </c>
      <c r="D79" s="596" t="s">
        <v>471</v>
      </c>
      <c r="E79" s="596"/>
    </row>
    <row r="80" spans="1:6" x14ac:dyDescent="0.15">
      <c r="B80" t="str">
        <f t="shared" si="2"/>
        <v>F</v>
      </c>
      <c r="C80" s="90">
        <f t="shared" si="3"/>
        <v>50</v>
      </c>
      <c r="D80" s="596" t="s">
        <v>468</v>
      </c>
      <c r="E80" s="596"/>
    </row>
    <row r="83" spans="1:12" ht="20" x14ac:dyDescent="0.2">
      <c r="A83" s="591" t="s">
        <v>123</v>
      </c>
      <c r="B83" s="591"/>
      <c r="C83" s="202"/>
      <c r="D83" s="392" t="s">
        <v>879</v>
      </c>
      <c r="E83" s="391"/>
    </row>
    <row r="84" spans="1:12" customFormat="1" x14ac:dyDescent="0.15">
      <c r="A84" s="594" t="s">
        <v>68</v>
      </c>
      <c r="B84" s="594"/>
      <c r="C84" s="594"/>
      <c r="D84" s="594"/>
      <c r="E84" s="594"/>
      <c r="F84" s="594"/>
      <c r="G84" s="594"/>
      <c r="H84" s="594"/>
      <c r="I84" s="594"/>
      <c r="J84" s="594"/>
      <c r="K84" s="594"/>
      <c r="L84" s="594"/>
    </row>
    <row r="85" spans="1:12" customFormat="1" x14ac:dyDescent="0.15">
      <c r="A85" s="14"/>
      <c r="B85" s="592" t="s">
        <v>152</v>
      </c>
      <c r="C85" s="592"/>
      <c r="D85" s="592"/>
      <c r="E85" s="592"/>
      <c r="F85" s="592"/>
      <c r="G85" s="592"/>
      <c r="H85" s="592"/>
      <c r="I85" s="592"/>
      <c r="J85" s="592"/>
      <c r="K85" s="592"/>
      <c r="L85" s="592"/>
    </row>
    <row r="86" spans="1:12" customFormat="1" x14ac:dyDescent="0.15">
      <c r="A86" s="14"/>
      <c r="B86" s="592" t="s">
        <v>335</v>
      </c>
      <c r="C86" s="592"/>
      <c r="D86" s="592"/>
      <c r="E86" s="592"/>
      <c r="F86" s="592"/>
      <c r="G86" s="592"/>
      <c r="H86" s="592"/>
      <c r="I86" s="592"/>
      <c r="J86" s="592"/>
      <c r="K86" s="592"/>
      <c r="L86" s="592"/>
    </row>
    <row r="87" spans="1:12" customFormat="1" x14ac:dyDescent="0.15">
      <c r="A87" s="14"/>
      <c r="B87" s="592" t="s">
        <v>336</v>
      </c>
      <c r="C87" s="592"/>
      <c r="D87" s="592"/>
      <c r="E87" s="592"/>
      <c r="F87" s="592"/>
      <c r="G87" s="592"/>
      <c r="H87" s="592"/>
      <c r="I87" s="592"/>
      <c r="J87" s="592"/>
      <c r="K87" s="592"/>
      <c r="L87" s="592"/>
    </row>
    <row r="88" spans="1:12" customFormat="1" x14ac:dyDescent="0.15">
      <c r="A88" s="594" t="s">
        <v>125</v>
      </c>
      <c r="B88" s="594"/>
      <c r="C88" s="594"/>
      <c r="D88" s="594"/>
      <c r="E88" s="594"/>
      <c r="F88" s="594"/>
      <c r="G88" s="594"/>
      <c r="H88" s="594"/>
      <c r="I88" s="594"/>
      <c r="J88" s="594"/>
      <c r="K88" s="594"/>
      <c r="L88" s="594"/>
    </row>
    <row r="89" spans="1:12" customFormat="1" x14ac:dyDescent="0.15">
      <c r="A89" s="14"/>
      <c r="B89" s="592" t="s">
        <v>287</v>
      </c>
      <c r="C89" s="592"/>
      <c r="D89" s="592"/>
      <c r="E89" s="592"/>
      <c r="F89" s="592"/>
      <c r="G89" s="592"/>
      <c r="H89" s="592"/>
      <c r="I89" s="592"/>
      <c r="J89" s="592"/>
      <c r="K89" s="592"/>
      <c r="L89" s="592"/>
    </row>
    <row r="90" spans="1:12" customFormat="1" x14ac:dyDescent="0.15">
      <c r="A90" s="14"/>
      <c r="B90" s="592" t="s">
        <v>458</v>
      </c>
      <c r="C90" s="592"/>
      <c r="D90" s="592"/>
      <c r="E90" s="592"/>
      <c r="F90" s="592"/>
      <c r="G90" s="592"/>
      <c r="H90" s="592"/>
      <c r="I90" s="592"/>
      <c r="J90" s="592"/>
      <c r="K90" s="592"/>
      <c r="L90" s="592"/>
    </row>
    <row r="91" spans="1:12" s="211" customFormat="1" x14ac:dyDescent="0.15">
      <c r="A91" s="210"/>
      <c r="B91" s="587" t="s">
        <v>346</v>
      </c>
      <c r="C91" s="587"/>
      <c r="D91" s="587"/>
      <c r="E91" s="587"/>
      <c r="F91" s="587"/>
      <c r="G91" s="587"/>
      <c r="H91" s="587"/>
      <c r="I91" s="587"/>
      <c r="J91" s="587"/>
      <c r="K91" s="587"/>
      <c r="L91" s="587"/>
    </row>
    <row r="92" spans="1:12" customFormat="1" x14ac:dyDescent="0.15">
      <c r="A92" s="14"/>
      <c r="B92" s="592" t="s">
        <v>288</v>
      </c>
      <c r="C92" s="592"/>
      <c r="D92" s="592"/>
      <c r="E92" s="592"/>
      <c r="F92" s="592"/>
      <c r="G92" s="592"/>
      <c r="H92" s="592"/>
      <c r="I92" s="592"/>
      <c r="J92" s="592"/>
      <c r="K92" s="592"/>
      <c r="L92" s="592"/>
    </row>
    <row r="93" spans="1:12" customFormat="1" x14ac:dyDescent="0.15">
      <c r="A93" s="594" t="s">
        <v>146</v>
      </c>
      <c r="B93" s="594"/>
      <c r="C93" s="594"/>
      <c r="D93" s="594"/>
      <c r="E93" s="594"/>
      <c r="F93" s="594"/>
      <c r="G93" s="594"/>
      <c r="H93" s="594"/>
      <c r="I93" s="594"/>
      <c r="J93" s="594"/>
      <c r="K93" s="594"/>
      <c r="L93" s="594"/>
    </row>
    <row r="94" spans="1:12" customFormat="1" x14ac:dyDescent="0.15">
      <c r="A94" s="14"/>
      <c r="B94" s="592" t="s">
        <v>119</v>
      </c>
      <c r="C94" s="592"/>
      <c r="D94" s="592"/>
      <c r="E94" s="592"/>
      <c r="F94" s="592"/>
      <c r="G94" s="592"/>
      <c r="H94" s="592"/>
      <c r="I94" s="592"/>
      <c r="J94" s="592"/>
      <c r="K94" s="592"/>
      <c r="L94" s="592"/>
    </row>
    <row r="95" spans="1:12" customFormat="1" x14ac:dyDescent="0.15">
      <c r="A95" s="14"/>
      <c r="B95" s="592" t="s">
        <v>120</v>
      </c>
      <c r="C95" s="592"/>
      <c r="D95" s="592"/>
      <c r="E95" s="592"/>
      <c r="F95" s="592"/>
      <c r="G95" s="592"/>
      <c r="H95" s="592"/>
      <c r="I95" s="592"/>
      <c r="J95" s="592"/>
      <c r="K95" s="592"/>
      <c r="L95" s="592"/>
    </row>
    <row r="96" spans="1:12" customFormat="1" x14ac:dyDescent="0.15">
      <c r="A96" s="14"/>
      <c r="B96" s="592" t="s">
        <v>459</v>
      </c>
      <c r="C96" s="592"/>
      <c r="D96" s="592"/>
      <c r="E96" s="592"/>
      <c r="F96" s="592"/>
      <c r="G96" s="592"/>
      <c r="H96" s="592"/>
      <c r="I96" s="592"/>
      <c r="J96" s="592"/>
      <c r="K96" s="592"/>
      <c r="L96" s="592"/>
    </row>
    <row r="97" spans="1:12" customFormat="1" x14ac:dyDescent="0.15">
      <c r="A97" s="14"/>
      <c r="B97" s="592" t="s">
        <v>163</v>
      </c>
      <c r="C97" s="592"/>
      <c r="D97" s="592"/>
      <c r="E97" s="592"/>
      <c r="F97" s="592"/>
      <c r="G97" s="592"/>
      <c r="H97" s="592"/>
      <c r="I97" s="592"/>
      <c r="J97" s="592"/>
      <c r="K97" s="592"/>
      <c r="L97" s="592"/>
    </row>
    <row r="98" spans="1:12" customFormat="1" x14ac:dyDescent="0.15">
      <c r="A98" s="14"/>
      <c r="B98" s="592" t="s">
        <v>337</v>
      </c>
      <c r="C98" s="592"/>
      <c r="D98" s="592"/>
      <c r="E98" s="592"/>
      <c r="F98" s="592"/>
      <c r="G98" s="592"/>
      <c r="H98" s="592"/>
      <c r="I98" s="592"/>
      <c r="J98" s="592"/>
      <c r="K98" s="592"/>
      <c r="L98" s="592"/>
    </row>
    <row r="99" spans="1:12" customFormat="1" x14ac:dyDescent="0.15">
      <c r="A99" s="594" t="s">
        <v>216</v>
      </c>
      <c r="B99" s="594"/>
      <c r="C99" s="24"/>
      <c r="D99" s="24"/>
      <c r="E99" s="24"/>
      <c r="F99" s="24"/>
      <c r="G99" s="24"/>
      <c r="H99" s="24"/>
      <c r="I99" s="24"/>
      <c r="J99" s="24"/>
      <c r="K99" s="24"/>
      <c r="L99" s="24"/>
    </row>
    <row r="100" spans="1:12" customFormat="1" x14ac:dyDescent="0.15">
      <c r="A100" s="14"/>
      <c r="B100" s="592" t="s">
        <v>338</v>
      </c>
      <c r="C100" s="592"/>
      <c r="D100" s="592"/>
      <c r="E100" s="592"/>
      <c r="F100" s="592"/>
      <c r="G100" s="592"/>
      <c r="H100" s="592"/>
      <c r="I100" s="592"/>
      <c r="J100" s="592"/>
      <c r="K100" s="592"/>
      <c r="L100" s="592"/>
    </row>
    <row r="101" spans="1:12" customFormat="1" x14ac:dyDescent="0.15">
      <c r="A101" s="14"/>
      <c r="B101" s="592" t="s">
        <v>339</v>
      </c>
      <c r="C101" s="592"/>
      <c r="D101" s="592"/>
      <c r="E101" s="592"/>
      <c r="F101" s="592"/>
      <c r="G101" s="592"/>
      <c r="H101" s="592"/>
      <c r="I101" s="592"/>
      <c r="J101" s="592"/>
      <c r="K101" s="592"/>
      <c r="L101" s="592"/>
    </row>
    <row r="102" spans="1:12" customFormat="1" x14ac:dyDescent="0.15">
      <c r="A102" s="14"/>
      <c r="B102" s="592" t="s">
        <v>65</v>
      </c>
      <c r="C102" s="592"/>
      <c r="D102" s="592"/>
      <c r="E102" s="592"/>
      <c r="F102" s="592"/>
      <c r="G102" s="592"/>
      <c r="H102" s="592"/>
      <c r="I102" s="592"/>
      <c r="J102" s="592"/>
      <c r="K102" s="592"/>
      <c r="L102" s="592"/>
    </row>
    <row r="103" spans="1:12" customFormat="1" x14ac:dyDescent="0.15">
      <c r="A103" s="14"/>
      <c r="B103" s="592" t="s">
        <v>483</v>
      </c>
      <c r="C103" s="592"/>
      <c r="D103" s="592"/>
      <c r="E103" s="592"/>
      <c r="F103" s="592"/>
      <c r="G103" s="592"/>
      <c r="H103" s="592"/>
      <c r="I103" s="592"/>
      <c r="J103" s="592"/>
      <c r="K103" s="592"/>
      <c r="L103" s="592"/>
    </row>
    <row r="104" spans="1:12" customFormat="1" x14ac:dyDescent="0.15">
      <c r="A104" s="594" t="s">
        <v>340</v>
      </c>
      <c r="B104" s="594"/>
      <c r="C104" s="24"/>
      <c r="D104" s="24"/>
      <c r="E104" s="24"/>
      <c r="F104" s="24"/>
      <c r="G104" s="24"/>
      <c r="H104" s="24"/>
      <c r="I104" s="24"/>
      <c r="J104" s="24"/>
      <c r="K104" s="24"/>
      <c r="L104" s="24"/>
    </row>
    <row r="105" spans="1:12" customFormat="1" x14ac:dyDescent="0.15">
      <c r="A105" s="14"/>
      <c r="B105" s="592" t="s">
        <v>48</v>
      </c>
      <c r="C105" s="592"/>
      <c r="D105" s="592"/>
      <c r="E105" s="592"/>
      <c r="F105" s="592"/>
      <c r="G105" s="592"/>
      <c r="H105" s="592"/>
      <c r="I105" s="592"/>
      <c r="J105" s="592"/>
      <c r="K105" s="592"/>
      <c r="L105" s="592"/>
    </row>
    <row r="106" spans="1:12" customFormat="1" x14ac:dyDescent="0.15">
      <c r="A106" s="14"/>
      <c r="B106" s="592" t="s">
        <v>66</v>
      </c>
      <c r="C106" s="592"/>
      <c r="D106" s="592"/>
      <c r="E106" s="592"/>
      <c r="F106" s="592"/>
      <c r="G106" s="592"/>
      <c r="H106" s="592"/>
      <c r="I106" s="592"/>
      <c r="J106" s="592"/>
      <c r="K106" s="592"/>
      <c r="L106" s="592"/>
    </row>
    <row r="107" spans="1:12" customFormat="1" x14ac:dyDescent="0.15">
      <c r="A107" s="14"/>
      <c r="B107" s="592" t="s">
        <v>29</v>
      </c>
      <c r="C107" s="592"/>
      <c r="D107" s="592"/>
      <c r="E107" s="592"/>
      <c r="F107" s="592"/>
      <c r="G107" s="592"/>
      <c r="H107" s="592"/>
      <c r="I107" s="592"/>
      <c r="J107" s="592"/>
      <c r="K107" s="592"/>
      <c r="L107" s="592"/>
    </row>
    <row r="108" spans="1:12" customFormat="1" x14ac:dyDescent="0.15">
      <c r="A108" s="14"/>
      <c r="B108" s="592" t="s">
        <v>96</v>
      </c>
      <c r="C108" s="592"/>
      <c r="D108" s="592"/>
      <c r="E108" s="592"/>
      <c r="F108" s="592"/>
      <c r="G108" s="592"/>
      <c r="H108" s="592"/>
      <c r="I108" s="592"/>
      <c r="J108" s="592"/>
      <c r="K108" s="592"/>
      <c r="L108" s="592"/>
    </row>
    <row r="109" spans="1:12" customFormat="1" x14ac:dyDescent="0.15">
      <c r="A109" s="14"/>
      <c r="B109" s="592" t="s">
        <v>341</v>
      </c>
      <c r="C109" s="592"/>
      <c r="D109" s="592"/>
      <c r="E109" s="592"/>
      <c r="F109" s="592"/>
      <c r="G109" s="592"/>
      <c r="H109" s="592"/>
      <c r="I109" s="592"/>
      <c r="J109" s="592"/>
      <c r="K109" s="592"/>
      <c r="L109" s="592"/>
    </row>
    <row r="110" spans="1:12" customFormat="1" x14ac:dyDescent="0.15">
      <c r="A110" s="14"/>
      <c r="B110" s="586" t="s">
        <v>752</v>
      </c>
      <c r="C110" s="592"/>
      <c r="D110" s="592"/>
      <c r="E110" s="592"/>
      <c r="F110" s="592"/>
      <c r="G110" s="592"/>
      <c r="H110" s="592"/>
      <c r="I110" s="592"/>
      <c r="J110" s="592"/>
      <c r="K110" s="592"/>
      <c r="L110" s="592"/>
    </row>
    <row r="111" spans="1:12" customFormat="1" x14ac:dyDescent="0.15">
      <c r="A111" s="594" t="s">
        <v>126</v>
      </c>
      <c r="B111" s="594"/>
      <c r="C111" s="24"/>
      <c r="D111" s="24"/>
      <c r="E111" s="24"/>
      <c r="F111" s="24"/>
      <c r="G111" s="24"/>
      <c r="H111" s="24"/>
      <c r="I111" s="24"/>
      <c r="J111" s="24"/>
      <c r="K111" s="24"/>
      <c r="L111" s="24"/>
    </row>
    <row r="112" spans="1:12" customFormat="1" x14ac:dyDescent="0.15">
      <c r="A112" s="14"/>
      <c r="B112" s="592" t="s">
        <v>49</v>
      </c>
      <c r="C112" s="592"/>
      <c r="D112" s="592"/>
      <c r="E112" s="592"/>
      <c r="F112" s="592"/>
      <c r="G112" s="592"/>
      <c r="H112" s="592"/>
      <c r="I112" s="592"/>
      <c r="J112" s="592"/>
      <c r="K112" s="592"/>
      <c r="L112" s="592"/>
    </row>
    <row r="113" spans="1:12" customFormat="1" x14ac:dyDescent="0.15">
      <c r="A113" s="14"/>
      <c r="B113" s="592" t="s">
        <v>342</v>
      </c>
      <c r="C113" s="592"/>
      <c r="D113" s="592"/>
      <c r="E113" s="592"/>
      <c r="F113" s="592"/>
      <c r="G113" s="592"/>
      <c r="H113" s="592"/>
      <c r="I113" s="592"/>
      <c r="J113" s="592"/>
      <c r="K113" s="592"/>
      <c r="L113" s="592"/>
    </row>
    <row r="114" spans="1:12" customFormat="1" x14ac:dyDescent="0.15">
      <c r="A114" s="14"/>
      <c r="B114" s="586" t="s">
        <v>572</v>
      </c>
      <c r="C114" s="592"/>
      <c r="D114" s="592"/>
      <c r="E114" s="592"/>
      <c r="F114" s="592"/>
      <c r="G114" s="592"/>
      <c r="H114" s="592"/>
      <c r="I114" s="592"/>
      <c r="J114" s="592"/>
      <c r="K114" s="592"/>
      <c r="L114" s="592"/>
    </row>
    <row r="115" spans="1:12" customFormat="1" x14ac:dyDescent="0.15">
      <c r="A115" s="14"/>
      <c r="B115" s="592" t="s">
        <v>122</v>
      </c>
      <c r="C115" s="592"/>
      <c r="D115" s="592"/>
      <c r="E115" s="592"/>
      <c r="F115" s="592"/>
      <c r="G115" s="592"/>
      <c r="H115" s="592"/>
      <c r="I115" s="592"/>
      <c r="J115" s="592"/>
      <c r="K115" s="592"/>
      <c r="L115" s="592"/>
    </row>
    <row r="116" spans="1:12" customFormat="1" x14ac:dyDescent="0.15">
      <c r="A116" s="14"/>
      <c r="B116" s="592" t="s">
        <v>145</v>
      </c>
      <c r="C116" s="592"/>
      <c r="D116" s="592"/>
      <c r="E116" s="592"/>
      <c r="F116" s="592"/>
      <c r="G116" s="592"/>
      <c r="H116" s="592"/>
      <c r="I116" s="592"/>
      <c r="J116" s="592"/>
      <c r="K116" s="592"/>
      <c r="L116" s="592"/>
    </row>
    <row r="117" spans="1:12" s="163" customFormat="1" x14ac:dyDescent="0.15">
      <c r="A117" s="158"/>
      <c r="B117" s="587" t="s">
        <v>484</v>
      </c>
      <c r="C117" s="587"/>
      <c r="D117" s="587"/>
      <c r="E117" s="587"/>
      <c r="F117" s="587"/>
      <c r="G117" s="587"/>
      <c r="H117" s="587"/>
      <c r="I117" s="587"/>
      <c r="J117" s="587"/>
      <c r="K117" s="587"/>
      <c r="L117" s="587"/>
    </row>
    <row r="118" spans="1:12" s="386" customFormat="1" x14ac:dyDescent="0.15">
      <c r="A118" s="593" t="s">
        <v>38</v>
      </c>
      <c r="B118" s="593"/>
      <c r="C118" s="385"/>
      <c r="D118" s="385"/>
      <c r="E118" s="385"/>
      <c r="F118" s="385"/>
      <c r="G118" s="385"/>
      <c r="H118" s="385"/>
      <c r="I118" s="385"/>
      <c r="J118" s="385"/>
      <c r="K118" s="385"/>
      <c r="L118" s="385"/>
    </row>
    <row r="119" spans="1:12" s="386" customFormat="1" x14ac:dyDescent="0.15">
      <c r="A119" s="387"/>
      <c r="B119" s="588" t="s">
        <v>39</v>
      </c>
      <c r="C119" s="588"/>
      <c r="D119" s="588"/>
      <c r="E119" s="588"/>
      <c r="F119" s="588"/>
      <c r="G119" s="588"/>
      <c r="H119" s="588"/>
      <c r="I119" s="588"/>
      <c r="J119" s="588"/>
      <c r="K119" s="588"/>
      <c r="L119" s="588"/>
    </row>
    <row r="120" spans="1:12" s="386" customFormat="1" x14ac:dyDescent="0.15">
      <c r="A120" s="387"/>
      <c r="B120" s="588" t="s">
        <v>40</v>
      </c>
      <c r="C120" s="588"/>
      <c r="D120" s="588"/>
      <c r="E120" s="588"/>
      <c r="F120" s="588"/>
      <c r="G120" s="588"/>
      <c r="H120" s="588"/>
      <c r="I120" s="588"/>
      <c r="J120" s="588"/>
      <c r="K120" s="588"/>
      <c r="L120" s="588"/>
    </row>
    <row r="121" spans="1:12" s="163" customFormat="1" x14ac:dyDescent="0.15">
      <c r="A121" s="164" t="s">
        <v>175</v>
      </c>
      <c r="B121" s="162"/>
      <c r="C121" s="162"/>
      <c r="D121" s="162"/>
      <c r="E121" s="162"/>
      <c r="F121" s="162"/>
      <c r="G121" s="162"/>
      <c r="H121" s="162"/>
      <c r="I121" s="162"/>
      <c r="J121" s="162"/>
      <c r="K121" s="162"/>
      <c r="L121" s="162"/>
    </row>
    <row r="122" spans="1:12" s="163" customFormat="1" x14ac:dyDescent="0.15">
      <c r="A122" s="158"/>
      <c r="B122" s="586" t="s">
        <v>573</v>
      </c>
      <c r="C122" s="587"/>
      <c r="D122" s="587"/>
      <c r="E122" s="587"/>
      <c r="F122" s="587"/>
      <c r="G122" s="587"/>
      <c r="H122" s="587"/>
      <c r="I122" s="587"/>
      <c r="J122" s="587"/>
      <c r="K122" s="587"/>
      <c r="L122" s="587"/>
    </row>
    <row r="123" spans="1:12" s="163" customFormat="1" x14ac:dyDescent="0.15">
      <c r="A123" s="158"/>
      <c r="B123" s="587" t="s">
        <v>492</v>
      </c>
      <c r="C123" s="587"/>
      <c r="D123" s="587"/>
      <c r="E123" s="587"/>
      <c r="F123" s="587"/>
      <c r="G123" s="587"/>
      <c r="H123" s="587"/>
      <c r="I123" s="587"/>
      <c r="J123" s="587"/>
      <c r="K123" s="587"/>
      <c r="L123" s="587"/>
    </row>
    <row r="124" spans="1:12" s="163" customFormat="1" x14ac:dyDescent="0.15">
      <c r="A124" s="158"/>
      <c r="B124" s="587" t="s">
        <v>542</v>
      </c>
      <c r="C124" s="587"/>
      <c r="D124" s="587"/>
      <c r="E124" s="587"/>
      <c r="F124" s="587"/>
      <c r="G124" s="587"/>
      <c r="H124" s="587"/>
      <c r="I124" s="587"/>
      <c r="J124" s="587"/>
      <c r="K124" s="587"/>
      <c r="L124" s="587"/>
    </row>
    <row r="125" spans="1:12" s="163" customFormat="1" x14ac:dyDescent="0.15">
      <c r="A125" s="158"/>
      <c r="B125" s="587" t="s">
        <v>176</v>
      </c>
      <c r="C125" s="587"/>
      <c r="D125" s="587"/>
      <c r="E125" s="587"/>
      <c r="F125" s="587"/>
      <c r="G125" s="587"/>
      <c r="H125" s="587"/>
      <c r="I125" s="587"/>
      <c r="J125" s="587"/>
      <c r="K125" s="587"/>
      <c r="L125" s="587"/>
    </row>
    <row r="126" spans="1:12" s="163" customFormat="1" x14ac:dyDescent="0.15">
      <c r="A126" s="158"/>
      <c r="B126" s="586" t="s">
        <v>574</v>
      </c>
      <c r="C126" s="587"/>
      <c r="D126" s="587"/>
      <c r="E126" s="587"/>
      <c r="F126" s="587"/>
      <c r="G126" s="587"/>
      <c r="H126" s="587"/>
      <c r="I126" s="587"/>
      <c r="J126" s="587"/>
      <c r="K126" s="587"/>
      <c r="L126" s="587"/>
    </row>
    <row r="127" spans="1:12" s="163" customFormat="1" x14ac:dyDescent="0.15">
      <c r="A127" s="158"/>
      <c r="B127" s="586" t="s">
        <v>773</v>
      </c>
      <c r="C127" s="587"/>
      <c r="D127" s="587"/>
      <c r="E127" s="587"/>
      <c r="F127" s="587"/>
      <c r="G127" s="587"/>
      <c r="H127" s="587"/>
      <c r="I127" s="587"/>
      <c r="J127" s="587"/>
      <c r="K127" s="587"/>
      <c r="L127" s="587"/>
    </row>
    <row r="128" spans="1:12" s="388" customFormat="1" x14ac:dyDescent="0.15">
      <c r="A128" s="389" t="s">
        <v>137</v>
      </c>
      <c r="B128" s="390"/>
      <c r="C128" s="390"/>
      <c r="D128" s="390"/>
      <c r="E128" s="390"/>
      <c r="F128" s="390"/>
      <c r="G128" s="390"/>
      <c r="H128" s="390"/>
      <c r="I128" s="390"/>
      <c r="J128" s="390"/>
      <c r="K128" s="390"/>
      <c r="L128" s="390"/>
    </row>
    <row r="129" spans="1:12" s="388" customFormat="1" x14ac:dyDescent="0.15">
      <c r="B129" s="590" t="s">
        <v>15</v>
      </c>
      <c r="C129" s="590"/>
      <c r="D129" s="590"/>
      <c r="E129" s="590"/>
      <c r="F129" s="590"/>
      <c r="G129" s="590"/>
      <c r="H129" s="590"/>
      <c r="I129" s="590"/>
      <c r="J129" s="590"/>
      <c r="K129" s="590"/>
      <c r="L129" s="590"/>
    </row>
    <row r="130" spans="1:12" s="388" customFormat="1" x14ac:dyDescent="0.15">
      <c r="B130" s="590" t="s">
        <v>16</v>
      </c>
      <c r="C130" s="590"/>
      <c r="D130" s="590"/>
      <c r="E130" s="590"/>
      <c r="F130" s="590"/>
      <c r="G130" s="590"/>
      <c r="H130" s="590"/>
      <c r="I130" s="590"/>
      <c r="J130" s="590"/>
      <c r="K130" s="590"/>
      <c r="L130" s="590"/>
    </row>
    <row r="131" spans="1:12" s="388" customFormat="1" x14ac:dyDescent="0.15">
      <c r="B131" s="590" t="s">
        <v>17</v>
      </c>
      <c r="C131" s="590"/>
      <c r="D131" s="590"/>
      <c r="E131" s="590"/>
      <c r="F131" s="590"/>
      <c r="G131" s="590"/>
      <c r="H131" s="590"/>
      <c r="I131" s="590"/>
      <c r="J131" s="590"/>
      <c r="K131" s="590"/>
      <c r="L131" s="590"/>
    </row>
    <row r="132" spans="1:12" s="388" customFormat="1" x14ac:dyDescent="0.15">
      <c r="B132" s="590" t="s">
        <v>18</v>
      </c>
      <c r="C132" s="590"/>
      <c r="D132" s="590"/>
      <c r="E132" s="590"/>
      <c r="F132" s="590"/>
      <c r="G132" s="590"/>
      <c r="H132" s="590"/>
      <c r="I132" s="590"/>
      <c r="J132" s="590"/>
      <c r="K132" s="590"/>
      <c r="L132" s="590"/>
    </row>
    <row r="133" spans="1:12" s="388" customFormat="1" x14ac:dyDescent="0.15">
      <c r="B133" s="590" t="s">
        <v>19</v>
      </c>
      <c r="C133" s="590"/>
      <c r="D133" s="590"/>
      <c r="E133" s="590"/>
      <c r="F133" s="590"/>
      <c r="G133" s="590"/>
      <c r="H133" s="590"/>
      <c r="I133" s="590"/>
      <c r="J133" s="590"/>
      <c r="K133" s="590"/>
      <c r="L133" s="590"/>
    </row>
    <row r="134" spans="1:12" s="388" customFormat="1" x14ac:dyDescent="0.15">
      <c r="A134" s="389" t="s">
        <v>7</v>
      </c>
      <c r="B134" s="408"/>
      <c r="C134" s="408"/>
      <c r="D134" s="408"/>
      <c r="E134" s="408"/>
      <c r="F134" s="408"/>
      <c r="G134" s="408"/>
      <c r="H134" s="408"/>
      <c r="I134" s="408"/>
      <c r="J134" s="408"/>
      <c r="K134" s="408"/>
      <c r="L134" s="408"/>
    </row>
    <row r="135" spans="1:12" s="388" customFormat="1" x14ac:dyDescent="0.15">
      <c r="A135" s="389"/>
      <c r="B135" s="590" t="s">
        <v>6</v>
      </c>
      <c r="C135" s="590"/>
      <c r="D135" s="590"/>
      <c r="E135" s="590"/>
      <c r="F135" s="590"/>
      <c r="G135" s="590"/>
      <c r="H135" s="590"/>
      <c r="I135" s="590"/>
      <c r="J135" s="590"/>
      <c r="K135" s="590"/>
      <c r="L135" s="590"/>
    </row>
    <row r="136" spans="1:12" s="388" customFormat="1" x14ac:dyDescent="0.15">
      <c r="A136" s="389"/>
      <c r="B136" s="590" t="s">
        <v>296</v>
      </c>
      <c r="C136" s="590"/>
      <c r="D136" s="590"/>
      <c r="E136" s="590"/>
      <c r="F136" s="590"/>
      <c r="G136" s="590"/>
      <c r="H136" s="590"/>
      <c r="I136" s="590"/>
      <c r="J136" s="590"/>
      <c r="K136" s="590"/>
      <c r="L136" s="590"/>
    </row>
    <row r="137" spans="1:12" s="388" customFormat="1" hidden="1" x14ac:dyDescent="0.15">
      <c r="A137" s="389" t="s">
        <v>9</v>
      </c>
      <c r="B137" s="389"/>
      <c r="C137" s="385"/>
      <c r="D137" s="385"/>
      <c r="E137" s="385"/>
      <c r="F137" s="385"/>
      <c r="G137" s="385"/>
      <c r="H137" s="385"/>
      <c r="I137" s="385"/>
      <c r="J137" s="385"/>
      <c r="K137" s="385"/>
      <c r="L137" s="385"/>
    </row>
    <row r="138" spans="1:12" s="388" customFormat="1" hidden="1" x14ac:dyDescent="0.15">
      <c r="A138" s="389"/>
      <c r="B138" s="590" t="s">
        <v>1</v>
      </c>
      <c r="C138" s="590"/>
      <c r="D138" s="590"/>
      <c r="E138" s="590"/>
      <c r="F138" s="590"/>
      <c r="G138" s="590"/>
      <c r="H138" s="590"/>
      <c r="I138" s="590"/>
      <c r="J138" s="590"/>
      <c r="K138" s="590"/>
      <c r="L138" s="590"/>
    </row>
    <row r="139" spans="1:12" s="388" customFormat="1" hidden="1" x14ac:dyDescent="0.15">
      <c r="A139" s="389"/>
      <c r="B139" s="590" t="s">
        <v>2</v>
      </c>
      <c r="C139" s="590"/>
      <c r="D139" s="590"/>
      <c r="E139" s="590"/>
      <c r="F139" s="590"/>
      <c r="G139" s="590"/>
      <c r="H139" s="590"/>
      <c r="I139" s="590"/>
      <c r="J139" s="590"/>
      <c r="K139" s="590"/>
      <c r="L139" s="590"/>
    </row>
    <row r="140" spans="1:12" s="388" customFormat="1" hidden="1" x14ac:dyDescent="0.15">
      <c r="A140" s="389"/>
      <c r="B140" s="590" t="s">
        <v>3</v>
      </c>
      <c r="C140" s="590"/>
      <c r="D140" s="590"/>
      <c r="E140" s="590"/>
      <c r="F140" s="590"/>
      <c r="G140" s="590"/>
      <c r="H140" s="590"/>
      <c r="I140" s="590"/>
      <c r="J140" s="590"/>
      <c r="K140" s="590"/>
      <c r="L140" s="590"/>
    </row>
    <row r="141" spans="1:12" s="388" customFormat="1" hidden="1" x14ac:dyDescent="0.15">
      <c r="A141" s="387"/>
      <c r="B141" s="590" t="s">
        <v>4</v>
      </c>
      <c r="C141" s="590"/>
      <c r="D141" s="590"/>
      <c r="E141" s="590"/>
      <c r="F141" s="590"/>
      <c r="G141" s="590"/>
      <c r="H141" s="590"/>
      <c r="I141" s="590"/>
      <c r="J141" s="590"/>
      <c r="K141" s="590"/>
      <c r="L141" s="590"/>
    </row>
    <row r="142" spans="1:12" s="388" customFormat="1" hidden="1" x14ac:dyDescent="0.15">
      <c r="A142" s="387"/>
      <c r="B142" s="590" t="s">
        <v>5</v>
      </c>
      <c r="C142" s="590"/>
      <c r="D142" s="590"/>
      <c r="E142" s="590"/>
      <c r="F142" s="590"/>
      <c r="G142" s="590"/>
      <c r="H142" s="590"/>
      <c r="I142" s="590"/>
      <c r="J142" s="590"/>
      <c r="K142" s="590"/>
      <c r="L142" s="590"/>
    </row>
    <row r="143" spans="1:12" s="388" customFormat="1" x14ac:dyDescent="0.15">
      <c r="A143" s="593" t="s">
        <v>161</v>
      </c>
      <c r="B143" s="593"/>
      <c r="C143" s="385"/>
      <c r="D143" s="385"/>
      <c r="E143" s="385"/>
      <c r="F143" s="385"/>
      <c r="G143" s="385"/>
      <c r="H143" s="385"/>
      <c r="I143" s="385"/>
      <c r="J143" s="385"/>
      <c r="K143" s="385"/>
      <c r="L143" s="385"/>
    </row>
    <row r="144" spans="1:12" s="388" customFormat="1" x14ac:dyDescent="0.15">
      <c r="A144" s="387"/>
      <c r="B144" s="588" t="s">
        <v>213</v>
      </c>
      <c r="C144" s="588"/>
      <c r="D144" s="588"/>
      <c r="E144" s="588"/>
      <c r="F144" s="588"/>
      <c r="G144" s="588"/>
      <c r="H144" s="588"/>
      <c r="I144" s="588"/>
      <c r="J144" s="588"/>
      <c r="K144" s="588"/>
      <c r="L144" s="588"/>
    </row>
    <row r="145" spans="1:12" s="388" customFormat="1" x14ac:dyDescent="0.15">
      <c r="A145" s="387"/>
      <c r="B145" s="588" t="s">
        <v>215</v>
      </c>
      <c r="C145" s="588"/>
      <c r="D145" s="588"/>
      <c r="E145" s="588"/>
      <c r="F145" s="588"/>
      <c r="G145" s="588"/>
      <c r="H145" s="588"/>
      <c r="I145" s="588"/>
      <c r="J145" s="588"/>
      <c r="K145" s="588"/>
      <c r="L145" s="588"/>
    </row>
    <row r="146" spans="1:12" s="388" customFormat="1" x14ac:dyDescent="0.15">
      <c r="A146" s="387"/>
      <c r="B146" s="588" t="s">
        <v>345</v>
      </c>
      <c r="C146" s="588"/>
      <c r="D146" s="588"/>
      <c r="E146" s="588"/>
      <c r="F146" s="588"/>
      <c r="G146" s="588"/>
      <c r="H146" s="588"/>
      <c r="I146" s="588"/>
      <c r="J146" s="588"/>
      <c r="K146" s="588"/>
      <c r="L146" s="588"/>
    </row>
    <row r="147" spans="1:12" s="388" customFormat="1" x14ac:dyDescent="0.15">
      <c r="A147" s="387"/>
      <c r="B147" s="588" t="s">
        <v>347</v>
      </c>
      <c r="C147" s="588"/>
      <c r="D147" s="588"/>
      <c r="E147" s="588"/>
      <c r="F147" s="588"/>
      <c r="G147" s="588"/>
      <c r="H147" s="588"/>
      <c r="I147" s="588"/>
      <c r="J147" s="588"/>
      <c r="K147" s="588"/>
      <c r="L147" s="588"/>
    </row>
    <row r="148" spans="1:12" s="388" customFormat="1" x14ac:dyDescent="0.15">
      <c r="A148" s="387"/>
      <c r="B148" s="588" t="s">
        <v>348</v>
      </c>
      <c r="C148" s="588"/>
      <c r="D148" s="588"/>
      <c r="E148" s="588"/>
      <c r="F148" s="588"/>
      <c r="G148" s="588"/>
      <c r="H148" s="588"/>
      <c r="I148" s="588"/>
      <c r="J148" s="588"/>
      <c r="K148" s="588"/>
      <c r="L148" s="588"/>
    </row>
    <row r="149" spans="1:12" s="388" customFormat="1" x14ac:dyDescent="0.15">
      <c r="A149" s="387"/>
      <c r="B149" s="588" t="s">
        <v>349</v>
      </c>
      <c r="C149" s="588"/>
      <c r="D149" s="588"/>
      <c r="E149" s="588"/>
      <c r="F149" s="588"/>
      <c r="G149" s="588"/>
      <c r="H149" s="588"/>
      <c r="I149" s="588"/>
      <c r="J149" s="588"/>
      <c r="K149" s="588"/>
      <c r="L149" s="588"/>
    </row>
    <row r="150" spans="1:12" s="388" customFormat="1" x14ac:dyDescent="0.15">
      <c r="A150" s="387"/>
      <c r="B150" s="588" t="s">
        <v>214</v>
      </c>
      <c r="C150" s="588"/>
      <c r="D150" s="588"/>
      <c r="E150" s="588"/>
      <c r="F150" s="588"/>
      <c r="G150" s="588"/>
      <c r="H150" s="588"/>
      <c r="I150" s="588"/>
      <c r="J150" s="588"/>
      <c r="K150" s="588"/>
      <c r="L150" s="588"/>
    </row>
    <row r="151" spans="1:12" s="388" customFormat="1" x14ac:dyDescent="0.15">
      <c r="A151" s="409" t="s">
        <v>266</v>
      </c>
      <c r="B151" s="409"/>
      <c r="C151" s="221"/>
      <c r="D151" s="221"/>
      <c r="E151" s="221"/>
      <c r="F151" s="221"/>
      <c r="G151" s="221"/>
      <c r="H151" s="221"/>
      <c r="I151" s="221"/>
      <c r="J151" s="221"/>
      <c r="K151" s="221"/>
    </row>
    <row r="152" spans="1:12" s="388" customFormat="1" x14ac:dyDescent="0.15">
      <c r="A152" s="218"/>
      <c r="B152" s="589" t="s">
        <v>267</v>
      </c>
      <c r="C152" s="589"/>
      <c r="D152" s="589"/>
      <c r="E152" s="589"/>
      <c r="F152" s="589"/>
      <c r="G152" s="589"/>
      <c r="H152" s="589"/>
      <c r="I152" s="589"/>
      <c r="J152" s="589"/>
      <c r="K152" s="589"/>
    </row>
    <row r="153" spans="1:12" s="388" customFormat="1" x14ac:dyDescent="0.15">
      <c r="A153" s="218"/>
      <c r="B153" s="589" t="s">
        <v>268</v>
      </c>
      <c r="C153" s="589"/>
      <c r="D153" s="589"/>
      <c r="E153" s="589"/>
      <c r="F153" s="589"/>
      <c r="G153" s="589"/>
      <c r="H153" s="589"/>
      <c r="I153" s="589"/>
      <c r="J153" s="589"/>
      <c r="K153" s="589"/>
    </row>
    <row r="154" spans="1:12" s="388" customFormat="1" x14ac:dyDescent="0.15">
      <c r="A154" s="218"/>
      <c r="B154" s="589" t="s">
        <v>271</v>
      </c>
      <c r="C154" s="589"/>
      <c r="D154" s="589"/>
      <c r="E154" s="589"/>
      <c r="F154" s="589"/>
      <c r="G154" s="589"/>
      <c r="H154" s="589"/>
      <c r="I154" s="589"/>
      <c r="J154" s="589"/>
      <c r="K154" s="589"/>
    </row>
    <row r="155" spans="1:12" s="388" customFormat="1" hidden="1" x14ac:dyDescent="0.15">
      <c r="A155" s="218"/>
      <c r="B155" s="589" t="s">
        <v>272</v>
      </c>
      <c r="C155" s="589"/>
      <c r="D155" s="589"/>
      <c r="E155" s="589"/>
      <c r="F155" s="589"/>
      <c r="G155" s="589"/>
      <c r="H155" s="589"/>
      <c r="I155" s="589"/>
      <c r="J155" s="589"/>
      <c r="K155" s="589"/>
    </row>
    <row r="156" spans="1:12" s="388" customFormat="1" hidden="1" x14ac:dyDescent="0.15">
      <c r="A156" s="218"/>
      <c r="B156" s="589" t="s">
        <v>269</v>
      </c>
      <c r="C156" s="589"/>
      <c r="D156" s="589"/>
      <c r="E156" s="589"/>
      <c r="F156" s="589"/>
      <c r="G156" s="589"/>
      <c r="H156" s="589"/>
      <c r="I156" s="589"/>
      <c r="J156" s="589"/>
      <c r="K156" s="589"/>
    </row>
    <row r="157" spans="1:12" s="388" customFormat="1" x14ac:dyDescent="0.15">
      <c r="A157" s="218"/>
      <c r="B157" s="589" t="s">
        <v>896</v>
      </c>
      <c r="C157" s="589"/>
      <c r="D157" s="589"/>
      <c r="E157" s="589"/>
      <c r="F157" s="589"/>
      <c r="G157" s="589"/>
      <c r="H157" s="589"/>
      <c r="I157" s="589"/>
      <c r="J157" s="589"/>
      <c r="K157" s="589"/>
    </row>
    <row r="158" spans="1:12" s="388" customFormat="1" x14ac:dyDescent="0.15">
      <c r="A158" s="218"/>
      <c r="B158" s="589" t="s">
        <v>270</v>
      </c>
      <c r="C158" s="589"/>
      <c r="D158" s="589"/>
      <c r="E158" s="589"/>
      <c r="F158" s="589"/>
      <c r="G158" s="589"/>
      <c r="H158" s="589"/>
      <c r="I158" s="589"/>
      <c r="J158" s="589"/>
      <c r="K158" s="589"/>
    </row>
    <row r="159" spans="1:12" s="388" customFormat="1" hidden="1" x14ac:dyDescent="0.15">
      <c r="A159" s="431" t="s">
        <v>319</v>
      </c>
      <c r="B159" s="410"/>
      <c r="C159" s="410"/>
      <c r="D159" s="410"/>
      <c r="E159" s="410"/>
      <c r="F159" s="410"/>
      <c r="G159" s="410"/>
      <c r="H159" s="410"/>
      <c r="I159" s="410"/>
      <c r="J159" s="410"/>
      <c r="K159" s="410"/>
      <c r="L159" s="410"/>
    </row>
    <row r="160" spans="1:12" s="388" customFormat="1" hidden="1" x14ac:dyDescent="0.15">
      <c r="A160" s="387"/>
      <c r="B160" s="588" t="s">
        <v>407</v>
      </c>
      <c r="C160" s="588"/>
      <c r="D160" s="588"/>
      <c r="E160" s="588"/>
      <c r="F160" s="588"/>
      <c r="G160" s="588"/>
      <c r="H160" s="588"/>
      <c r="I160" s="588"/>
      <c r="J160" s="588"/>
      <c r="K160" s="588"/>
      <c r="L160" s="588"/>
    </row>
    <row r="161" spans="1:12" s="388" customFormat="1" hidden="1" x14ac:dyDescent="0.15">
      <c r="A161" s="387"/>
      <c r="B161" s="588" t="s">
        <v>276</v>
      </c>
      <c r="C161" s="588"/>
      <c r="D161" s="588"/>
      <c r="E161" s="588"/>
      <c r="F161" s="588"/>
      <c r="G161" s="588"/>
      <c r="H161" s="588"/>
      <c r="I161" s="588"/>
      <c r="J161" s="588"/>
      <c r="K161" s="588"/>
      <c r="L161" s="588"/>
    </row>
    <row r="162" spans="1:12" s="388" customFormat="1" hidden="1" x14ac:dyDescent="0.15">
      <c r="A162" s="387"/>
      <c r="B162" s="588" t="s">
        <v>277</v>
      </c>
      <c r="C162" s="588"/>
      <c r="D162" s="588"/>
      <c r="E162" s="588"/>
      <c r="F162" s="588"/>
      <c r="G162" s="588"/>
      <c r="H162" s="588"/>
      <c r="I162" s="588"/>
      <c r="J162" s="588"/>
      <c r="K162" s="588"/>
      <c r="L162" s="588"/>
    </row>
    <row r="163" spans="1:12" s="388" customFormat="1" hidden="1" x14ac:dyDescent="0.15">
      <c r="A163" s="387"/>
      <c r="B163" s="588" t="s">
        <v>273</v>
      </c>
      <c r="C163" s="588"/>
      <c r="D163" s="588"/>
      <c r="E163" s="588"/>
      <c r="F163" s="588"/>
      <c r="G163" s="588"/>
      <c r="H163" s="588"/>
      <c r="I163" s="588"/>
      <c r="J163" s="588"/>
      <c r="K163" s="588"/>
      <c r="L163" s="588"/>
    </row>
    <row r="164" spans="1:12" s="388" customFormat="1" hidden="1" x14ac:dyDescent="0.15">
      <c r="A164" s="387"/>
      <c r="B164" s="588" t="s">
        <v>274</v>
      </c>
      <c r="C164" s="588"/>
      <c r="D164" s="588"/>
      <c r="E164" s="588"/>
      <c r="F164" s="588"/>
      <c r="G164" s="588"/>
      <c r="H164" s="588"/>
      <c r="I164" s="588"/>
      <c r="J164" s="588"/>
      <c r="K164" s="588"/>
      <c r="L164" s="588"/>
    </row>
    <row r="165" spans="1:12" s="388" customFormat="1" hidden="1" x14ac:dyDescent="0.15">
      <c r="A165" s="387"/>
      <c r="B165" s="588" t="s">
        <v>275</v>
      </c>
      <c r="C165" s="588"/>
      <c r="D165" s="588"/>
      <c r="E165" s="588"/>
      <c r="F165" s="588"/>
      <c r="G165" s="588"/>
      <c r="H165" s="588"/>
      <c r="I165" s="588"/>
      <c r="J165" s="588"/>
      <c r="K165" s="588"/>
      <c r="L165" s="588"/>
    </row>
    <row r="166" spans="1:12" s="388" customFormat="1" hidden="1" x14ac:dyDescent="0.15">
      <c r="A166" s="387"/>
      <c r="B166" s="410"/>
      <c r="C166" s="410"/>
      <c r="D166" s="410"/>
      <c r="E166" s="410"/>
      <c r="F166" s="410"/>
      <c r="G166" s="410"/>
      <c r="H166" s="410"/>
      <c r="I166" s="410"/>
      <c r="J166" s="410"/>
      <c r="K166" s="410"/>
      <c r="L166" s="410"/>
    </row>
    <row r="167" spans="1:12" s="388" customFormat="1" x14ac:dyDescent="0.15">
      <c r="A167" s="431" t="s">
        <v>177</v>
      </c>
      <c r="B167" s="410"/>
      <c r="C167" s="410"/>
      <c r="D167" s="410"/>
      <c r="E167" s="410"/>
      <c r="F167" s="410"/>
      <c r="G167" s="410"/>
      <c r="H167" s="410"/>
      <c r="I167" s="410"/>
      <c r="J167" s="410"/>
      <c r="K167" s="410"/>
      <c r="L167" s="410"/>
    </row>
    <row r="168" spans="1:12" s="388" customFormat="1" x14ac:dyDescent="0.15">
      <c r="A168" s="387"/>
      <c r="B168" s="588" t="s">
        <v>293</v>
      </c>
      <c r="C168" s="588"/>
      <c r="D168" s="588"/>
      <c r="E168" s="588"/>
      <c r="F168" s="588"/>
      <c r="G168" s="588"/>
      <c r="H168" s="588"/>
      <c r="I168" s="588"/>
      <c r="J168" s="588"/>
      <c r="K168" s="588"/>
      <c r="L168" s="588"/>
    </row>
    <row r="169" spans="1:12" s="388" customFormat="1" x14ac:dyDescent="0.15">
      <c r="A169" s="387"/>
      <c r="B169" s="588" t="s">
        <v>170</v>
      </c>
      <c r="C169" s="588"/>
      <c r="D169" s="588"/>
      <c r="E169" s="588"/>
      <c r="F169" s="588"/>
      <c r="G169" s="588"/>
      <c r="H169" s="588"/>
      <c r="I169" s="588"/>
      <c r="J169" s="588"/>
      <c r="K169" s="588"/>
      <c r="L169" s="588"/>
    </row>
    <row r="170" spans="1:12" s="211" customFormat="1" x14ac:dyDescent="0.15">
      <c r="A170" s="158"/>
      <c r="B170" s="586" t="s">
        <v>751</v>
      </c>
      <c r="C170" s="587"/>
      <c r="D170" s="587"/>
      <c r="E170" s="587"/>
      <c r="F170" s="587"/>
      <c r="G170" s="587"/>
      <c r="H170" s="587"/>
      <c r="I170" s="587"/>
      <c r="J170" s="587"/>
      <c r="K170" s="587"/>
      <c r="L170" s="587"/>
    </row>
    <row r="171" spans="1:12" s="211" customFormat="1" x14ac:dyDescent="0.15">
      <c r="A171" s="158"/>
      <c r="B171" s="587" t="s">
        <v>128</v>
      </c>
      <c r="C171" s="587"/>
      <c r="D171" s="587"/>
      <c r="E171" s="587"/>
      <c r="F171" s="587"/>
      <c r="G171" s="587"/>
      <c r="H171" s="587"/>
      <c r="I171" s="587"/>
      <c r="J171" s="587"/>
      <c r="K171" s="587"/>
      <c r="L171" s="587"/>
    </row>
    <row r="172" spans="1:12" s="211" customFormat="1" x14ac:dyDescent="0.15">
      <c r="A172" s="158"/>
      <c r="B172" s="587" t="s">
        <v>129</v>
      </c>
      <c r="C172" s="587"/>
      <c r="D172" s="587"/>
      <c r="E172" s="587"/>
      <c r="F172" s="587"/>
      <c r="G172" s="587"/>
      <c r="H172" s="587"/>
      <c r="I172" s="587"/>
      <c r="J172" s="587"/>
      <c r="K172" s="587"/>
      <c r="L172" s="587"/>
    </row>
    <row r="173" spans="1:12" customFormat="1" x14ac:dyDescent="0.15"/>
    <row r="174" spans="1:12" customFormat="1" x14ac:dyDescent="0.15"/>
    <row r="175" spans="1:12" customFormat="1" x14ac:dyDescent="0.15"/>
    <row r="176" spans="1:12" customFormat="1" x14ac:dyDescent="0.15"/>
    <row r="177" customFormat="1" x14ac:dyDescent="0.15"/>
    <row r="178" customFormat="1" x14ac:dyDescent="0.15"/>
    <row r="179" customFormat="1" x14ac:dyDescent="0.15"/>
    <row r="180" customFormat="1" x14ac:dyDescent="0.15"/>
    <row r="181" customFormat="1" x14ac:dyDescent="0.15"/>
    <row r="182" customFormat="1" x14ac:dyDescent="0.15"/>
    <row r="183" customFormat="1" x14ac:dyDescent="0.15"/>
    <row r="184" customFormat="1" x14ac:dyDescent="0.15"/>
    <row r="185" customFormat="1" x14ac:dyDescent="0.15"/>
    <row r="186" customFormat="1" x14ac:dyDescent="0.15"/>
    <row r="187" customFormat="1" x14ac:dyDescent="0.15"/>
    <row r="188" customFormat="1" x14ac:dyDescent="0.15"/>
    <row r="189" customFormat="1" x14ac:dyDescent="0.15"/>
    <row r="190" customFormat="1" x14ac:dyDescent="0.15"/>
    <row r="191" customFormat="1" x14ac:dyDescent="0.15"/>
    <row r="192" customFormat="1" x14ac:dyDescent="0.15"/>
    <row r="193" customFormat="1" x14ac:dyDescent="0.15"/>
    <row r="194" customFormat="1" x14ac:dyDescent="0.15"/>
    <row r="195" customFormat="1" x14ac:dyDescent="0.15"/>
    <row r="196" customFormat="1" x14ac:dyDescent="0.15"/>
    <row r="197" customFormat="1" x14ac:dyDescent="0.15"/>
  </sheetData>
  <mergeCells count="105">
    <mergeCell ref="B158:K158"/>
    <mergeCell ref="A46:C46"/>
    <mergeCell ref="D62:E62"/>
    <mergeCell ref="D63:E63"/>
    <mergeCell ref="D64:E64"/>
    <mergeCell ref="D65:E65"/>
    <mergeCell ref="D66:E66"/>
    <mergeCell ref="C50:D50"/>
    <mergeCell ref="D80:E80"/>
    <mergeCell ref="B127:L127"/>
    <mergeCell ref="D72:E72"/>
    <mergeCell ref="D73:E73"/>
    <mergeCell ref="D74:E74"/>
    <mergeCell ref="D75:E75"/>
    <mergeCell ref="D76:E76"/>
    <mergeCell ref="D77:E77"/>
    <mergeCell ref="D78:E78"/>
    <mergeCell ref="A84:L84"/>
    <mergeCell ref="B85:L85"/>
    <mergeCell ref="B86:L86"/>
    <mergeCell ref="B87:L87"/>
    <mergeCell ref="A88:L88"/>
    <mergeCell ref="C48:D48"/>
    <mergeCell ref="C49:D49"/>
    <mergeCell ref="D67:E67"/>
    <mergeCell ref="D68:E68"/>
    <mergeCell ref="D69:E69"/>
    <mergeCell ref="D79:E79"/>
    <mergeCell ref="D70:E70"/>
    <mergeCell ref="B96:L96"/>
    <mergeCell ref="B97:L97"/>
    <mergeCell ref="B98:L98"/>
    <mergeCell ref="A99:B99"/>
    <mergeCell ref="B100:L100"/>
    <mergeCell ref="B101:L101"/>
    <mergeCell ref="B89:L89"/>
    <mergeCell ref="B92:L92"/>
    <mergeCell ref="A93:L93"/>
    <mergeCell ref="B94:L94"/>
    <mergeCell ref="B95:L95"/>
    <mergeCell ref="B91:L91"/>
    <mergeCell ref="B90:L90"/>
    <mergeCell ref="B109:L109"/>
    <mergeCell ref="B153:K153"/>
    <mergeCell ref="A111:B111"/>
    <mergeCell ref="B112:L112"/>
    <mergeCell ref="B113:L113"/>
    <mergeCell ref="B114:L114"/>
    <mergeCell ref="B115:L115"/>
    <mergeCell ref="B102:L102"/>
    <mergeCell ref="B103:L103"/>
    <mergeCell ref="A104:B104"/>
    <mergeCell ref="B106:L106"/>
    <mergeCell ref="B107:L107"/>
    <mergeCell ref="B108:L108"/>
    <mergeCell ref="B105:L105"/>
    <mergeCell ref="B110:L110"/>
    <mergeCell ref="B172:L172"/>
    <mergeCell ref="B122:L122"/>
    <mergeCell ref="B124:L124"/>
    <mergeCell ref="B138:L138"/>
    <mergeCell ref="B139:L139"/>
    <mergeCell ref="B140:L140"/>
    <mergeCell ref="B125:L125"/>
    <mergeCell ref="B169:L169"/>
    <mergeCell ref="B154:K154"/>
    <mergeCell ref="B155:K155"/>
    <mergeCell ref="B170:L170"/>
    <mergeCell ref="B171:L171"/>
    <mergeCell ref="B123:L123"/>
    <mergeCell ref="B168:L168"/>
    <mergeCell ref="B129:L129"/>
    <mergeCell ref="B130:L130"/>
    <mergeCell ref="B131:L131"/>
    <mergeCell ref="B132:L132"/>
    <mergeCell ref="B141:L141"/>
    <mergeCell ref="B142:L142"/>
    <mergeCell ref="A143:B143"/>
    <mergeCell ref="B144:L144"/>
    <mergeCell ref="B146:L146"/>
    <mergeCell ref="B152:K152"/>
    <mergeCell ref="C51:D51"/>
    <mergeCell ref="B126:L126"/>
    <mergeCell ref="B161:L161"/>
    <mergeCell ref="B162:L162"/>
    <mergeCell ref="B163:L163"/>
    <mergeCell ref="B164:L164"/>
    <mergeCell ref="B165:L165"/>
    <mergeCell ref="B156:K156"/>
    <mergeCell ref="B149:L149"/>
    <mergeCell ref="B133:L133"/>
    <mergeCell ref="B135:L135"/>
    <mergeCell ref="B136:L136"/>
    <mergeCell ref="B160:L160"/>
    <mergeCell ref="B148:L148"/>
    <mergeCell ref="B157:K157"/>
    <mergeCell ref="B147:L147"/>
    <mergeCell ref="B150:L150"/>
    <mergeCell ref="B145:L145"/>
    <mergeCell ref="A83:B83"/>
    <mergeCell ref="B116:L116"/>
    <mergeCell ref="B117:L117"/>
    <mergeCell ref="A118:B118"/>
    <mergeCell ref="B119:L119"/>
    <mergeCell ref="B120:L120"/>
  </mergeCells>
  <phoneticPr fontId="0" type="noConversion"/>
  <dataValidations disablePrompts="1" count="1">
    <dataValidation type="list" allowBlank="1" showInputMessage="1" showErrorMessage="1" sqref="B56:B57" xr:uid="{00000000-0002-0000-0500-000000000000}">
      <formula1>$B$62:$B$70</formula1>
    </dataValidation>
  </dataValidations>
  <pageMargins left="0.75" right="0.75" top="1" bottom="1" header="0.5" footer="0.5"/>
  <pageSetup scale="43"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theme="3"/>
    <pageSetUpPr fitToPage="1"/>
  </sheetPr>
  <dimension ref="A1:K150"/>
  <sheetViews>
    <sheetView showGridLines="0" topLeftCell="A45" zoomScaleNormal="100" workbookViewId="0">
      <selection activeCell="B59" sqref="B59:B62"/>
    </sheetView>
  </sheetViews>
  <sheetFormatPr baseColWidth="10" defaultColWidth="6.33203125" defaultRowHeight="13" x14ac:dyDescent="0.15"/>
  <cols>
    <col min="1" max="1" width="21.6640625" style="3" customWidth="1"/>
    <col min="2" max="2" width="35.33203125" style="3" customWidth="1"/>
    <col min="3" max="3" width="65.33203125" style="3" customWidth="1"/>
    <col min="4" max="4" width="1.1640625" style="3" customWidth="1"/>
    <col min="5" max="5" width="12.33203125" style="3" customWidth="1"/>
    <col min="6" max="6" width="48" style="3" customWidth="1"/>
    <col min="7" max="16384" width="6.33203125" style="3"/>
  </cols>
  <sheetData>
    <row r="1" spans="1:7" hidden="1" x14ac:dyDescent="0.15">
      <c r="A1" s="193" t="str">
        <f>Constants!A1</f>
        <v>Constants</v>
      </c>
      <c r="B1" s="193" t="str">
        <f>Constants!B1</f>
        <v xml:space="preserve"> </v>
      </c>
      <c r="C1" s="193" t="str">
        <f>Constants!C1</f>
        <v xml:space="preserve"> </v>
      </c>
      <c r="D1" s="193" t="str">
        <f>Constants!D1</f>
        <v xml:space="preserve"> </v>
      </c>
      <c r="E1" s="193" t="str">
        <f>Constants!E1</f>
        <v xml:space="preserve"> </v>
      </c>
      <c r="F1" s="193" t="str">
        <f>Constants!F1</f>
        <v>Assignment 2</v>
      </c>
      <c r="G1" s="193" t="str">
        <f>Constants!G1</f>
        <v xml:space="preserve"> </v>
      </c>
    </row>
    <row r="2" spans="1:7" hidden="1" x14ac:dyDescent="0.15">
      <c r="A2" s="193" t="str">
        <f>Constants!A2</f>
        <v>Start date:</v>
      </c>
      <c r="B2" s="193">
        <f>Constants!B2</f>
        <v>36526</v>
      </c>
      <c r="C2" s="193" t="str">
        <f>Constants!C2</f>
        <v xml:space="preserve"> </v>
      </c>
      <c r="D2" s="193" t="str">
        <f>Constants!D2</f>
        <v>Grades:</v>
      </c>
      <c r="E2" s="193" t="str">
        <f>Constants!E2</f>
        <v>AA</v>
      </c>
      <c r="F2" s="193">
        <f>Constants!F2</f>
        <v>1</v>
      </c>
      <c r="G2" s="193">
        <f>Constants!G2</f>
        <v>0</v>
      </c>
    </row>
    <row r="3" spans="1:7" hidden="1" x14ac:dyDescent="0.15">
      <c r="A3" s="193" t="str">
        <f>Constants!A3</f>
        <v>End date:</v>
      </c>
      <c r="B3" s="193">
        <f>Constants!B3</f>
        <v>73051</v>
      </c>
      <c r="C3" s="193" t="str">
        <f>Constants!C3</f>
        <v xml:space="preserve"> </v>
      </c>
      <c r="D3" s="193" t="str">
        <f>Constants!D3</f>
        <v xml:space="preserve"> </v>
      </c>
      <c r="E3" s="193" t="str">
        <f>Constants!E3</f>
        <v>A</v>
      </c>
      <c r="F3" s="193">
        <f>Constants!F3</f>
        <v>0.95</v>
      </c>
      <c r="G3" s="193">
        <f>Constants!G3</f>
        <v>0</v>
      </c>
    </row>
    <row r="4" spans="1:7" hidden="1" x14ac:dyDescent="0.15">
      <c r="A4" s="193" t="str">
        <f>Constants!A4</f>
        <v>Phases:</v>
      </c>
      <c r="B4" s="193" t="str">
        <f>Constants!B4</f>
        <v>Analysis</v>
      </c>
      <c r="C4" s="193" t="str">
        <f>Constants!C4</f>
        <v xml:space="preserve"> </v>
      </c>
      <c r="D4" s="193" t="str">
        <f>Constants!D4</f>
        <v xml:space="preserve"> </v>
      </c>
      <c r="E4" s="193" t="str">
        <f>Constants!E4</f>
        <v>AB</v>
      </c>
      <c r="F4" s="193">
        <f>Constants!F4</f>
        <v>0.9</v>
      </c>
      <c r="G4" s="193">
        <f>Constants!G4</f>
        <v>0</v>
      </c>
    </row>
    <row r="5" spans="1:7" hidden="1" x14ac:dyDescent="0.15">
      <c r="A5" s="193" t="str">
        <f>Constants!A5</f>
        <v xml:space="preserve"> </v>
      </c>
      <c r="B5" s="193" t="str">
        <f>Constants!B5</f>
        <v>Architecture</v>
      </c>
      <c r="C5" s="193" t="str">
        <f>Constants!C5</f>
        <v xml:space="preserve"> </v>
      </c>
      <c r="D5" s="193" t="str">
        <f>Constants!D5</f>
        <v xml:space="preserve"> </v>
      </c>
      <c r="E5" s="193" t="str">
        <f>Constants!E5</f>
        <v>B</v>
      </c>
      <c r="F5" s="193">
        <f>Constants!F5</f>
        <v>0.85</v>
      </c>
      <c r="G5" s="193">
        <f>Constants!G5</f>
        <v>0</v>
      </c>
    </row>
    <row r="6" spans="1:7" hidden="1" x14ac:dyDescent="0.15">
      <c r="A6" s="193" t="str">
        <f>Constants!A6</f>
        <v xml:space="preserve"> </v>
      </c>
      <c r="B6" s="193" t="str">
        <f>Constants!B6</f>
        <v>Project planning</v>
      </c>
      <c r="C6" s="193" t="str">
        <f>Constants!C6</f>
        <v xml:space="preserve"> </v>
      </c>
      <c r="D6" s="193" t="str">
        <f>Constants!D6</f>
        <v xml:space="preserve"> </v>
      </c>
      <c r="E6" s="193" t="str">
        <f>Constants!E6</f>
        <v>BC</v>
      </c>
      <c r="F6" s="193">
        <f>Constants!F6</f>
        <v>0.8</v>
      </c>
      <c r="G6" s="193">
        <f>Constants!G6</f>
        <v>0</v>
      </c>
    </row>
    <row r="7" spans="1:7" hidden="1" x14ac:dyDescent="0.15">
      <c r="A7" s="193" t="str">
        <f>Constants!A7</f>
        <v xml:space="preserve"> </v>
      </c>
      <c r="B7" s="193" t="str">
        <f>Constants!B7</f>
        <v>Interation planning</v>
      </c>
      <c r="C7" s="193" t="str">
        <f>Constants!C7</f>
        <v xml:space="preserve"> </v>
      </c>
      <c r="D7" s="193" t="str">
        <f>Constants!D7</f>
        <v xml:space="preserve"> </v>
      </c>
      <c r="E7" s="193" t="str">
        <f>Constants!E7</f>
        <v>C</v>
      </c>
      <c r="F7" s="193">
        <f>Constants!F7</f>
        <v>0.75</v>
      </c>
      <c r="G7" s="193">
        <f>Constants!G7</f>
        <v>0</v>
      </c>
    </row>
    <row r="8" spans="1:7" hidden="1" x14ac:dyDescent="0.15">
      <c r="A8" s="193" t="str">
        <f>Constants!A8</f>
        <v xml:space="preserve"> </v>
      </c>
      <c r="B8" s="193" t="str">
        <f>Constants!B8</f>
        <v>Construction</v>
      </c>
      <c r="C8" s="193" t="str">
        <f>Constants!C8</f>
        <v xml:space="preserve"> </v>
      </c>
      <c r="D8" s="193" t="str">
        <f>Constants!D8</f>
        <v xml:space="preserve"> </v>
      </c>
      <c r="E8" s="193" t="str">
        <f>Constants!E8</f>
        <v>CD</v>
      </c>
      <c r="F8" s="193">
        <f>Constants!F8</f>
        <v>0.7</v>
      </c>
      <c r="G8" s="193">
        <f ca="1">Constants!G8</f>
        <v>43420</v>
      </c>
    </row>
    <row r="9" spans="1:7" hidden="1" x14ac:dyDescent="0.15">
      <c r="A9" s="193" t="str">
        <f>Constants!A9</f>
        <v xml:space="preserve"> </v>
      </c>
      <c r="B9" s="193" t="str">
        <f>Constants!B9</f>
        <v>Refactoring</v>
      </c>
      <c r="C9" s="193" t="str">
        <f>Constants!C9</f>
        <v xml:space="preserve"> </v>
      </c>
      <c r="D9" s="193" t="str">
        <f>Constants!D9</f>
        <v xml:space="preserve"> </v>
      </c>
      <c r="E9" s="193" t="str">
        <f>Constants!E9</f>
        <v>D</v>
      </c>
      <c r="F9" s="193">
        <f>Constants!F9</f>
        <v>0.65</v>
      </c>
      <c r="G9" s="193">
        <f ca="1">Constants!G9</f>
        <v>43421</v>
      </c>
    </row>
    <row r="10" spans="1:7" hidden="1" x14ac:dyDescent="0.15">
      <c r="A10" s="193" t="str">
        <f>Constants!A10</f>
        <v xml:space="preserve"> </v>
      </c>
      <c r="B10" s="193" t="str">
        <f>Constants!B10</f>
        <v>Review</v>
      </c>
      <c r="C10" s="193" t="str">
        <f>Constants!C10</f>
        <v xml:space="preserve"> </v>
      </c>
      <c r="D10" s="193" t="str">
        <f>Constants!D10</f>
        <v xml:space="preserve"> </v>
      </c>
      <c r="E10" s="193" t="str">
        <f>Constants!E10</f>
        <v>F</v>
      </c>
      <c r="F10" s="193">
        <f>Constants!F10</f>
        <v>0.5</v>
      </c>
      <c r="G10" s="193">
        <f ca="1">Constants!G10</f>
        <v>43422</v>
      </c>
    </row>
    <row r="11" spans="1:7" hidden="1" x14ac:dyDescent="0.15">
      <c r="A11" s="193" t="str">
        <f>Constants!A11</f>
        <v xml:space="preserve"> </v>
      </c>
      <c r="B11" s="193" t="str">
        <f>Constants!B11</f>
        <v>Integration test</v>
      </c>
      <c r="C11" s="193" t="str">
        <f>Constants!C11</f>
        <v xml:space="preserve"> </v>
      </c>
      <c r="D11" s="193" t="str">
        <f>Constants!D11</f>
        <v xml:space="preserve"> </v>
      </c>
      <c r="E11" s="193" t="str">
        <f>Constants!E11</f>
        <v xml:space="preserve"> </v>
      </c>
      <c r="F11" s="193" t="str">
        <f>Constants!F11</f>
        <v xml:space="preserve"> </v>
      </c>
      <c r="G11" s="193">
        <f ca="1">Constants!G11</f>
        <v>43423</v>
      </c>
    </row>
    <row r="12" spans="1:7" hidden="1" x14ac:dyDescent="0.15">
      <c r="A12" s="193" t="str">
        <f>Constants!A12</f>
        <v xml:space="preserve"> </v>
      </c>
      <c r="B12" s="193" t="str">
        <f>Constants!B12</f>
        <v>Repatterning</v>
      </c>
      <c r="C12" s="193" t="str">
        <f>Constants!C12</f>
        <v xml:space="preserve"> </v>
      </c>
      <c r="D12" s="193" t="str">
        <f>Constants!D12</f>
        <v xml:space="preserve"> </v>
      </c>
      <c r="E12" s="193" t="str">
        <f>Constants!E12</f>
        <v xml:space="preserve"> </v>
      </c>
      <c r="F12" s="193" t="str">
        <f>Constants!F12</f>
        <v xml:space="preserve"> </v>
      </c>
      <c r="G12" s="193">
        <f ca="1">Constants!G12</f>
        <v>43424</v>
      </c>
    </row>
    <row r="13" spans="1:7" hidden="1" x14ac:dyDescent="0.15">
      <c r="A13" s="193" t="str">
        <f>Constants!A13</f>
        <v xml:space="preserve"> </v>
      </c>
      <c r="B13" s="193" t="str">
        <f>Constants!B13</f>
        <v>Postmortem</v>
      </c>
      <c r="C13" s="193" t="str">
        <f>Constants!C13</f>
        <v xml:space="preserve"> </v>
      </c>
      <c r="D13" s="193" t="str">
        <f>Constants!D13</f>
        <v xml:space="preserve"> </v>
      </c>
      <c r="E13" s="193" t="str">
        <f>Constants!E13</f>
        <v xml:space="preserve"> </v>
      </c>
      <c r="F13" s="193" t="str">
        <f>Constants!F13</f>
        <v xml:space="preserve"> </v>
      </c>
      <c r="G13" s="193">
        <f ca="1">Constants!G13</f>
        <v>43425</v>
      </c>
    </row>
    <row r="14" spans="1:7" hidden="1" x14ac:dyDescent="0.15">
      <c r="A14" s="193" t="str">
        <f>Constants!A14</f>
        <v xml:space="preserve"> </v>
      </c>
      <c r="B14" s="193" t="str">
        <f>Constants!B14</f>
        <v>Sandbox</v>
      </c>
      <c r="C14" s="193" t="str">
        <f>Constants!C14</f>
        <v xml:space="preserve"> </v>
      </c>
      <c r="D14" s="193" t="str">
        <f>Constants!D14</f>
        <v xml:space="preserve"> </v>
      </c>
      <c r="E14" s="193" t="str">
        <f>Constants!E14</f>
        <v xml:space="preserve"> </v>
      </c>
      <c r="F14" s="193" t="str">
        <f>Constants!F14</f>
        <v xml:space="preserve"> </v>
      </c>
      <c r="G14" s="193">
        <f ca="1">Constants!G14</f>
        <v>43426</v>
      </c>
    </row>
    <row r="15" spans="1:7" hidden="1" x14ac:dyDescent="0.15">
      <c r="A15" s="193" t="str">
        <f>Constants!A15</f>
        <v xml:space="preserve"> </v>
      </c>
      <c r="B15" s="193" t="str">
        <f>Constants!B15</f>
        <v xml:space="preserve"> </v>
      </c>
      <c r="C15" s="193" t="str">
        <f>Constants!C15</f>
        <v xml:space="preserve"> </v>
      </c>
      <c r="D15" s="193" t="str">
        <f>Constants!D15</f>
        <v xml:space="preserve"> </v>
      </c>
      <c r="E15" s="193" t="str">
        <f>Constants!E15</f>
        <v xml:space="preserve"> </v>
      </c>
      <c r="F15" s="193" t="str">
        <f>Constants!F15</f>
        <v xml:space="preserve"> </v>
      </c>
      <c r="G15" s="193">
        <f ca="1">Constants!G15</f>
        <v>43427</v>
      </c>
    </row>
    <row r="16" spans="1:7" hidden="1" x14ac:dyDescent="0.15">
      <c r="A16" s="193" t="str">
        <f>Constants!A16</f>
        <v xml:space="preserve"> </v>
      </c>
      <c r="B16" s="193" t="str">
        <f>Constants!B16</f>
        <v xml:space="preserve"> </v>
      </c>
      <c r="C16" s="193" t="str">
        <f>Constants!C16</f>
        <v xml:space="preserve"> </v>
      </c>
      <c r="D16" s="193" t="str">
        <f>Constants!D16</f>
        <v xml:space="preserve"> </v>
      </c>
      <c r="E16" s="193" t="str">
        <f>Constants!E16</f>
        <v xml:space="preserve"> </v>
      </c>
      <c r="F16" s="193" t="str">
        <f>Constants!F16</f>
        <v xml:space="preserve"> </v>
      </c>
      <c r="G16" s="193">
        <f ca="1">Constants!G16</f>
        <v>43428</v>
      </c>
    </row>
    <row r="17" spans="1:7" hidden="1" x14ac:dyDescent="0.15">
      <c r="A17" s="193" t="str">
        <f>Constants!A17</f>
        <v xml:space="preserve"> </v>
      </c>
      <c r="B17" s="193" t="str">
        <f>Constants!B17</f>
        <v xml:space="preserve"> </v>
      </c>
      <c r="C17" s="193" t="str">
        <f>Constants!C17</f>
        <v xml:space="preserve"> </v>
      </c>
      <c r="D17" s="193" t="str">
        <f>Constants!D17</f>
        <v xml:space="preserve"> </v>
      </c>
      <c r="E17" s="193" t="str">
        <f>Constants!E17</f>
        <v xml:space="preserve"> </v>
      </c>
      <c r="F17" s="193" t="str">
        <f>Constants!F17</f>
        <v xml:space="preserve"> </v>
      </c>
      <c r="G17" s="193">
        <f ca="1">Constants!G17</f>
        <v>43429</v>
      </c>
    </row>
    <row r="18" spans="1:7" hidden="1" x14ac:dyDescent="0.15">
      <c r="A18" s="193" t="str">
        <f>Constants!A18</f>
        <v xml:space="preserve"> </v>
      </c>
      <c r="B18" s="193" t="str">
        <f>Constants!B18</f>
        <v xml:space="preserve"> </v>
      </c>
      <c r="C18" s="193" t="str">
        <f>Constants!C18</f>
        <v xml:space="preserve"> </v>
      </c>
      <c r="D18" s="193" t="str">
        <f>Constants!D18</f>
        <v xml:space="preserve"> </v>
      </c>
      <c r="E18" s="193" t="str">
        <f>Constants!E18</f>
        <v xml:space="preserve"> </v>
      </c>
      <c r="F18" s="193" t="str">
        <f>Constants!F18</f>
        <v xml:space="preserve"> </v>
      </c>
      <c r="G18" s="193" t="e">
        <f>Constants!#REF!</f>
        <v>#REF!</v>
      </c>
    </row>
    <row r="19" spans="1:7" hidden="1" x14ac:dyDescent="0.15">
      <c r="A19" s="193" t="str">
        <f>Constants!A19</f>
        <v>Defect Types:</v>
      </c>
      <c r="B19" s="193" t="str">
        <f>Constants!B19</f>
        <v>Requirements Change</v>
      </c>
      <c r="C19" s="193" t="str">
        <f>Constants!C19</f>
        <v>Changes to requirements</v>
      </c>
      <c r="D19" s="193" t="str">
        <f>Constants!D19</f>
        <v>Iteration</v>
      </c>
      <c r="E19" s="193" t="str">
        <f>Constants!E19</f>
        <v>NA</v>
      </c>
      <c r="F19" s="193" t="str">
        <f>Constants!F19</f>
        <v xml:space="preserve">did not follow </v>
      </c>
      <c r="G19" s="193" t="e">
        <f>Constants!#REF!</f>
        <v>#REF!</v>
      </c>
    </row>
    <row r="20" spans="1:7" hidden="1" x14ac:dyDescent="0.15">
      <c r="A20" s="193" t="str">
        <f>Constants!A20</f>
        <v xml:space="preserve"> </v>
      </c>
      <c r="B20" s="193" t="str">
        <f>Constants!B20</f>
        <v>Requirements Clarification</v>
      </c>
      <c r="C20" s="193" t="str">
        <f>Constants!C20</f>
        <v>Clarifications to requirements</v>
      </c>
      <c r="D20" s="193" t="str">
        <f>Constants!D20</f>
        <v xml:space="preserve"> </v>
      </c>
      <c r="E20" s="193">
        <f>Constants!E20</f>
        <v>1</v>
      </c>
      <c r="F20" s="193" t="str">
        <f>Constants!F20</f>
        <v>very painful</v>
      </c>
      <c r="G20" s="193" t="e">
        <f>Constants!#REF!</f>
        <v>#REF!</v>
      </c>
    </row>
    <row r="21" spans="1:7" hidden="1" x14ac:dyDescent="0.15">
      <c r="A21" s="193" t="str">
        <f>Constants!A21</f>
        <v xml:space="preserve"> </v>
      </c>
      <c r="B21" s="193" t="str">
        <f>Constants!B21</f>
        <v>Product syntax</v>
      </c>
      <c r="C21" s="193" t="str">
        <f>Constants!C21</f>
        <v>Syntax flaws in the deliverable product</v>
      </c>
      <c r="D21" s="193" t="str">
        <f>Constants!D21</f>
        <v xml:space="preserve"> </v>
      </c>
      <c r="E21" s="193">
        <f>Constants!E21</f>
        <v>2</v>
      </c>
      <c r="F21" s="193" t="str">
        <f>Constants!F21</f>
        <v>painful</v>
      </c>
      <c r="G21" s="193" t="e">
        <f>Constants!#REF!</f>
        <v>#REF!</v>
      </c>
    </row>
    <row r="22" spans="1:7" hidden="1" x14ac:dyDescent="0.15">
      <c r="A22" s="193" t="str">
        <f>Constants!A22</f>
        <v xml:space="preserve"> </v>
      </c>
      <c r="B22" s="193" t="str">
        <f>Constants!B22</f>
        <v>Product logic</v>
      </c>
      <c r="C22" s="193" t="str">
        <f>Constants!C22</f>
        <v>Logic flaws in the deliverable product</v>
      </c>
      <c r="D22" s="193" t="str">
        <f>Constants!D22</f>
        <v xml:space="preserve"> </v>
      </c>
      <c r="E22" s="193">
        <f>Constants!E22</f>
        <v>3</v>
      </c>
      <c r="F22" s="193" t="str">
        <f>Constants!F22</f>
        <v>neutral</v>
      </c>
      <c r="G22" s="193" t="e">
        <f>Constants!#REF!</f>
        <v>#REF!</v>
      </c>
    </row>
    <row r="23" spans="1:7" hidden="1" x14ac:dyDescent="0.15">
      <c r="A23" s="193" t="str">
        <f>Constants!A23</f>
        <v xml:space="preserve"> </v>
      </c>
      <c r="B23" s="193" t="str">
        <f>Constants!B23</f>
        <v>Product interface</v>
      </c>
      <c r="C23" s="193" t="str">
        <f>Constants!C23</f>
        <v>Flaws in the interface of a component of the deliverable product</v>
      </c>
      <c r="D23" s="193" t="str">
        <f>Constants!D23</f>
        <v xml:space="preserve"> </v>
      </c>
      <c r="E23" s="193">
        <f>Constants!E23</f>
        <v>4</v>
      </c>
      <c r="F23" s="193" t="str">
        <f>Constants!F23</f>
        <v>helpful</v>
      </c>
      <c r="G23" s="193" t="e">
        <f>Constants!#REF!</f>
        <v>#REF!</v>
      </c>
    </row>
    <row r="24" spans="1:7" hidden="1" x14ac:dyDescent="0.15">
      <c r="A24" s="193" t="str">
        <f>Constants!A24</f>
        <v xml:space="preserve"> </v>
      </c>
      <c r="B24" s="193" t="str">
        <f>Constants!B24</f>
        <v>Product checking</v>
      </c>
      <c r="C24" s="193" t="str">
        <f>Constants!C24</f>
        <v>Flaws with boundary/type checking within a component of the deliverable product</v>
      </c>
      <c r="D24" s="193" t="str">
        <f>Constants!D24</f>
        <v xml:space="preserve"> </v>
      </c>
      <c r="E24" s="193">
        <f>Constants!E24</f>
        <v>5</v>
      </c>
      <c r="F24" s="193" t="str">
        <f>Constants!F24</f>
        <v>very helpful</v>
      </c>
      <c r="G24" s="193" t="e">
        <f>Constants!#REF!</f>
        <v>#REF!</v>
      </c>
    </row>
    <row r="25" spans="1:7" hidden="1" x14ac:dyDescent="0.15">
      <c r="A25" s="193" t="str">
        <f>Constants!A25</f>
        <v xml:space="preserve"> </v>
      </c>
      <c r="B25" s="193" t="str">
        <f>Constants!B25</f>
        <v>Test syntax</v>
      </c>
      <c r="C25" s="193" t="str">
        <f>Constants!C25</f>
        <v xml:space="preserve">Syntax flaws in the test code </v>
      </c>
      <c r="D25" s="193" t="str">
        <f>Constants!D25</f>
        <v xml:space="preserve"> </v>
      </c>
      <c r="E25" s="193">
        <f>Constants!E25</f>
        <v>6</v>
      </c>
      <c r="F25" s="193" t="str">
        <f>Constants!F25</f>
        <v xml:space="preserve"> </v>
      </c>
      <c r="G25" s="193" t="e">
        <f>Constants!#REF!</f>
        <v>#REF!</v>
      </c>
    </row>
    <row r="26" spans="1:7" hidden="1" x14ac:dyDescent="0.15">
      <c r="A26" s="193" t="str">
        <f>Constants!A26</f>
        <v xml:space="preserve"> </v>
      </c>
      <c r="B26" s="193" t="str">
        <f>Constants!B26</f>
        <v>Test logic</v>
      </c>
      <c r="C26" s="193" t="str">
        <f>Constants!C26</f>
        <v>Logic flaws in the test code</v>
      </c>
      <c r="D26" s="193" t="str">
        <f>Constants!D26</f>
        <v xml:space="preserve"> </v>
      </c>
      <c r="E26" s="193">
        <f>Constants!E26</f>
        <v>7</v>
      </c>
      <c r="F26" s="193" t="str">
        <f>Constants!F26</f>
        <v xml:space="preserve"> </v>
      </c>
      <c r="G26" s="193" t="e">
        <f>Constants!#REF!</f>
        <v>#REF!</v>
      </c>
    </row>
    <row r="27" spans="1:7" hidden="1" x14ac:dyDescent="0.15">
      <c r="A27" s="193" t="str">
        <f>Constants!A27</f>
        <v xml:space="preserve"> </v>
      </c>
      <c r="B27" s="193" t="str">
        <f>Constants!B27</f>
        <v>Test interface</v>
      </c>
      <c r="C27" s="193" t="str">
        <f>Constants!C27</f>
        <v>Flaws in the interface of a component of the test code</v>
      </c>
      <c r="D27" s="193" t="str">
        <f>Constants!D27</f>
        <v xml:space="preserve"> </v>
      </c>
      <c r="E27" s="193">
        <f>Constants!E27</f>
        <v>8</v>
      </c>
      <c r="F27" s="193" t="str">
        <f>Constants!F27</f>
        <v xml:space="preserve"> </v>
      </c>
      <c r="G27" s="193" t="e">
        <f>Constants!#REF!</f>
        <v>#REF!</v>
      </c>
    </row>
    <row r="28" spans="1:7" hidden="1" x14ac:dyDescent="0.15">
      <c r="A28" s="193" t="str">
        <f>Constants!A28</f>
        <v xml:space="preserve"> </v>
      </c>
      <c r="B28" s="193" t="str">
        <f>Constants!B28</f>
        <v>Test checking</v>
      </c>
      <c r="C28" s="193" t="str">
        <f>Constants!C28</f>
        <v>Flaws with boundary/type checking within a component of the test code</v>
      </c>
      <c r="D28" s="193" t="str">
        <f>Constants!D28</f>
        <v xml:space="preserve"> </v>
      </c>
      <c r="E28" s="193">
        <f>Constants!E28</f>
        <v>9</v>
      </c>
      <c r="F28" s="193" t="str">
        <f>Constants!F28</f>
        <v xml:space="preserve"> </v>
      </c>
      <c r="G28" s="193" t="e">
        <f>Constants!#REF!</f>
        <v>#REF!</v>
      </c>
    </row>
    <row r="29" spans="1:7" hidden="1" x14ac:dyDescent="0.15">
      <c r="A29" s="193" t="str">
        <f>Constants!A29</f>
        <v xml:space="preserve"> </v>
      </c>
      <c r="B29" s="193" t="str">
        <f>Constants!B29</f>
        <v>Bad Smell</v>
      </c>
      <c r="C29" s="193" t="str">
        <f>Constants!C29</f>
        <v>Refactoring changes (please note the bad smell in the defect description)</v>
      </c>
      <c r="D29" s="193" t="str">
        <f>Constants!D29</f>
        <v xml:space="preserve"> </v>
      </c>
      <c r="E29" s="193">
        <f>Constants!E29</f>
        <v>10</v>
      </c>
      <c r="F29" s="193">
        <f>Constants!F29</f>
        <v>0</v>
      </c>
      <c r="G29" s="193" t="e">
        <f>Constants!#REF!</f>
        <v>#REF!</v>
      </c>
    </row>
    <row r="30" spans="1:7" hidden="1" x14ac:dyDescent="0.15">
      <c r="A30" s="193" t="str">
        <f>Constants!A30</f>
        <v>Y/N:</v>
      </c>
      <c r="B30" s="193" t="str">
        <f>Constants!B30</f>
        <v>Yes</v>
      </c>
      <c r="C30" s="193" t="str">
        <f>Constants!C30</f>
        <v xml:space="preserve"> </v>
      </c>
      <c r="D30" s="193" t="str">
        <f>Constants!D30</f>
        <v xml:space="preserve"> </v>
      </c>
      <c r="E30" s="193" t="str">
        <f>Constants!E30</f>
        <v>Passed</v>
      </c>
      <c r="F30" s="193">
        <f>Constants!F30</f>
        <v>0</v>
      </c>
      <c r="G30" s="193" t="e">
        <f>Constants!#REF!</f>
        <v>#REF!</v>
      </c>
    </row>
    <row r="31" spans="1:7" s="19" customFormat="1" hidden="1" x14ac:dyDescent="0.15">
      <c r="A31" s="193" t="str">
        <f>Constants!A31</f>
        <v xml:space="preserve"> </v>
      </c>
      <c r="B31" s="193" t="str">
        <f>Constants!B31</f>
        <v>No</v>
      </c>
      <c r="C31" s="193" t="str">
        <f>Constants!C31</f>
        <v xml:space="preserve"> </v>
      </c>
      <c r="D31" s="193" t="str">
        <f>Constants!D31</f>
        <v xml:space="preserve"> </v>
      </c>
      <c r="E31" s="193" t="str">
        <f>Constants!E31</f>
        <v>Passed with issues</v>
      </c>
      <c r="F31" s="193">
        <f>Constants!F31</f>
        <v>0</v>
      </c>
      <c r="G31" s="193">
        <f ca="1">Constants!G31</f>
        <v>43443</v>
      </c>
    </row>
    <row r="32" spans="1:7" hidden="1" x14ac:dyDescent="0.15">
      <c r="A32" s="193" t="str">
        <f>Constants!A32</f>
        <v>Proxy Types:</v>
      </c>
      <c r="B32" s="193" t="str">
        <f>Constants!B32</f>
        <v>-</v>
      </c>
      <c r="C32" s="193" t="str">
        <f>Constants!C32</f>
        <v xml:space="preserve"> </v>
      </c>
      <c r="D32" s="193" t="str">
        <f>Constants!D32</f>
        <v xml:space="preserve"> </v>
      </c>
      <c r="E32" s="193" t="str">
        <f>Constants!E32</f>
        <v>Failed</v>
      </c>
      <c r="F32" s="193" t="str">
        <f>Constants!F32</f>
        <v>Base</v>
      </c>
      <c r="G32" s="193">
        <f ca="1">Constants!G32</f>
        <v>43444</v>
      </c>
    </row>
    <row r="33" spans="1:7" hidden="1" x14ac:dyDescent="0.15">
      <c r="A33" s="193" t="str">
        <f>Constants!A33</f>
        <v xml:space="preserve"> </v>
      </c>
      <c r="B33" s="193" t="str">
        <f>Constants!B33</f>
        <v>Calculation</v>
      </c>
      <c r="C33" s="193" t="str">
        <f>Constants!C33</f>
        <v xml:space="preserve"> </v>
      </c>
      <c r="D33" s="193" t="str">
        <f>Constants!D33</f>
        <v xml:space="preserve"> </v>
      </c>
      <c r="E33" s="193" t="str">
        <f>Constants!E33</f>
        <v>Not tested</v>
      </c>
      <c r="F33" s="193" t="str">
        <f>Constants!F33</f>
        <v>New</v>
      </c>
      <c r="G33" s="193">
        <f ca="1">Constants!G33</f>
        <v>43445</v>
      </c>
    </row>
    <row r="34" spans="1:7" hidden="1" x14ac:dyDescent="0.15">
      <c r="A34" s="193" t="str">
        <f>Constants!A34</f>
        <v xml:space="preserve"> </v>
      </c>
      <c r="B34" s="193" t="str">
        <f>Constants!B34</f>
        <v>Data</v>
      </c>
      <c r="C34" s="193" t="str">
        <f>Constants!C34</f>
        <v xml:space="preserve"> </v>
      </c>
      <c r="D34" s="193" t="str">
        <f>Constants!D34</f>
        <v xml:space="preserve"> </v>
      </c>
      <c r="E34" s="193" t="str">
        <f>Constants!E34</f>
        <v>Not applicable</v>
      </c>
      <c r="F34" s="193" t="str">
        <f>Constants!F34</f>
        <v>Reusable</v>
      </c>
      <c r="G34" s="193">
        <f ca="1">Constants!G34</f>
        <v>43446</v>
      </c>
    </row>
    <row r="35" spans="1:7" hidden="1" x14ac:dyDescent="0.15">
      <c r="A35" s="193" t="str">
        <f>Constants!A35</f>
        <v xml:space="preserve"> </v>
      </c>
      <c r="B35" s="193" t="str">
        <f>Constants!B35</f>
        <v>I/O</v>
      </c>
      <c r="C35" s="193" t="str">
        <f>Constants!C35</f>
        <v xml:space="preserve"> </v>
      </c>
      <c r="D35" s="193" t="str">
        <f>Constants!D35</f>
        <v xml:space="preserve"> </v>
      </c>
      <c r="E35" s="193" t="str">
        <f>Constants!E35</f>
        <v xml:space="preserve"> </v>
      </c>
      <c r="F35" s="193" t="str">
        <f>Constants!F35</f>
        <v xml:space="preserve"> </v>
      </c>
      <c r="G35" s="193">
        <f ca="1">Constants!G35</f>
        <v>43447</v>
      </c>
    </row>
    <row r="36" spans="1:7" hidden="1" x14ac:dyDescent="0.15">
      <c r="A36" s="193" t="str">
        <f>Constants!A36</f>
        <v xml:space="preserve"> </v>
      </c>
      <c r="B36" s="193" t="str">
        <f>Constants!B36</f>
        <v>Logic</v>
      </c>
      <c r="C36" s="193" t="str">
        <f>Constants!C36</f>
        <v xml:space="preserve"> </v>
      </c>
      <c r="D36" s="193" t="str">
        <f>Constants!D36</f>
        <v xml:space="preserve"> </v>
      </c>
      <c r="E36" s="193" t="str">
        <f>Constants!E36</f>
        <v xml:space="preserve"> </v>
      </c>
      <c r="F36" s="193" t="str">
        <f>Constants!F36</f>
        <v xml:space="preserve"> </v>
      </c>
      <c r="G36" s="193">
        <f ca="1">Constants!G36</f>
        <v>43448</v>
      </c>
    </row>
    <row r="37" spans="1:7" hidden="1" x14ac:dyDescent="0.15">
      <c r="A37" s="193" t="str">
        <f>Constants!A37</f>
        <v xml:space="preserve"> </v>
      </c>
      <c r="B37" s="193" t="str">
        <f>Constants!B37</f>
        <v xml:space="preserve"> </v>
      </c>
      <c r="C37" s="193" t="str">
        <f>Constants!C37</f>
        <v xml:space="preserve"> </v>
      </c>
      <c r="D37" s="193" t="str">
        <f>Constants!D37</f>
        <v xml:space="preserve"> </v>
      </c>
      <c r="E37" s="193" t="str">
        <f>Constants!E37</f>
        <v xml:space="preserve"> </v>
      </c>
      <c r="F37" s="193" t="str">
        <f>Constants!F37</f>
        <v xml:space="preserve"> </v>
      </c>
      <c r="G37" s="193">
        <f ca="1">Constants!G37</f>
        <v>43449</v>
      </c>
    </row>
    <row r="38" spans="1:7" hidden="1" x14ac:dyDescent="0.15">
      <c r="A38" s="193" t="str">
        <f>Constants!A38</f>
        <v>Sizes:</v>
      </c>
      <c r="B38" s="193" t="str">
        <f>Constants!B38</f>
        <v>VS</v>
      </c>
      <c r="C38" s="193" t="str">
        <f>Constants!C38</f>
        <v>S</v>
      </c>
      <c r="D38" s="193" t="str">
        <f>Constants!D38</f>
        <v>M</v>
      </c>
      <c r="E38" s="193" t="str">
        <f>Constants!E38</f>
        <v>L</v>
      </c>
      <c r="F38" s="193" t="str">
        <f>Constants!F38</f>
        <v>VL</v>
      </c>
      <c r="G38" s="193" t="str">
        <f>Constants!G38</f>
        <v>VS</v>
      </c>
    </row>
    <row r="39" spans="1:7" hidden="1" x14ac:dyDescent="0.15">
      <c r="A39" s="193" t="str">
        <f>Constants!A39</f>
        <v>upper</v>
      </c>
      <c r="B39" s="193">
        <f>Constants!B39</f>
        <v>-1.5</v>
      </c>
      <c r="C39" s="193">
        <f>Constants!C39</f>
        <v>-0.5</v>
      </c>
      <c r="D39" s="193">
        <f>Constants!D39</f>
        <v>0.5</v>
      </c>
      <c r="E39" s="193">
        <f>Constants!E39</f>
        <v>1.5</v>
      </c>
      <c r="F39" s="193">
        <f>Constants!F39</f>
        <v>99999</v>
      </c>
      <c r="G39" s="193" t="str">
        <f>Constants!G39</f>
        <v>S</v>
      </c>
    </row>
    <row r="40" spans="1:7" hidden="1" x14ac:dyDescent="0.15">
      <c r="A40" s="193" t="str">
        <f>Constants!A40</f>
        <v>mid</v>
      </c>
      <c r="B40" s="193">
        <f>Constants!B40</f>
        <v>-2</v>
      </c>
      <c r="C40" s="193">
        <f>Constants!C40</f>
        <v>-1</v>
      </c>
      <c r="D40" s="193">
        <f>Constants!D40</f>
        <v>0</v>
      </c>
      <c r="E40" s="193">
        <f>Constants!E40</f>
        <v>1</v>
      </c>
      <c r="F40" s="193">
        <f>Constants!F40</f>
        <v>2</v>
      </c>
      <c r="G40" s="193" t="str">
        <f>Constants!G40</f>
        <v>M</v>
      </c>
    </row>
    <row r="41" spans="1:7" hidden="1" x14ac:dyDescent="0.15">
      <c r="A41" s="193" t="str">
        <f>Constants!A41</f>
        <v>lower</v>
      </c>
      <c r="B41" s="193">
        <f>Constants!B41</f>
        <v>0</v>
      </c>
      <c r="C41" s="193">
        <f>Constants!C41</f>
        <v>-1.5</v>
      </c>
      <c r="D41" s="193">
        <f>Constants!D41</f>
        <v>-0.5</v>
      </c>
      <c r="E41" s="193">
        <f>Constants!E41</f>
        <v>0.5</v>
      </c>
      <c r="F41" s="193">
        <f>Constants!F41</f>
        <v>1.5</v>
      </c>
      <c r="G41" s="193" t="str">
        <f>Constants!G41</f>
        <v>L</v>
      </c>
    </row>
    <row r="42" spans="1:7" hidden="1" x14ac:dyDescent="0.15">
      <c r="A42" s="193" t="str">
        <f>Constants!A42</f>
        <v xml:space="preserve"> </v>
      </c>
      <c r="B42" s="193">
        <f>Constants!B42</f>
        <v>0</v>
      </c>
      <c r="C42" s="193">
        <f>Constants!C42</f>
        <v>0</v>
      </c>
      <c r="D42" s="193">
        <f>Constants!D42</f>
        <v>0</v>
      </c>
      <c r="E42" s="193">
        <f>Constants!E42</f>
        <v>0</v>
      </c>
      <c r="F42" s="193" t="str">
        <f>Constants!F42</f>
        <v xml:space="preserve"> </v>
      </c>
      <c r="G42" s="193" t="str">
        <f>Constants!G42</f>
        <v>VL</v>
      </c>
    </row>
    <row r="43" spans="1:7" ht="20" x14ac:dyDescent="0.2">
      <c r="A43" s="599" t="s">
        <v>324</v>
      </c>
      <c r="B43" s="599"/>
      <c r="C43" s="1"/>
      <c r="D43" s="1"/>
      <c r="E43" s="1"/>
      <c r="F43" s="1"/>
    </row>
    <row r="44" spans="1:7" ht="74" customHeight="1" x14ac:dyDescent="0.2">
      <c r="A44" s="600" t="s">
        <v>760</v>
      </c>
      <c r="B44" s="601"/>
      <c r="C44" s="601"/>
      <c r="D44" s="601"/>
      <c r="E44" s="601"/>
      <c r="F44" s="1"/>
    </row>
    <row r="45" spans="1:7" ht="17" customHeight="1" x14ac:dyDescent="0.2">
      <c r="A45" s="225" t="s">
        <v>453</v>
      </c>
      <c r="B45" s="225"/>
      <c r="C45" s="225"/>
      <c r="D45" s="225"/>
      <c r="E45" s="225"/>
      <c r="F45" s="1"/>
    </row>
    <row r="46" spans="1:7" customFormat="1" ht="18" customHeight="1" x14ac:dyDescent="0.15">
      <c r="A46" s="300" t="str">
        <f>'Customer Needs'!C13</f>
        <v>dispatch</v>
      </c>
      <c r="B46" s="14"/>
    </row>
    <row r="47" spans="1:7" customFormat="1" ht="14" x14ac:dyDescent="0.15">
      <c r="A47" s="300" t="str">
        <f>'Customer Needs'!C52</f>
        <v>{"op": "create"}</v>
      </c>
      <c r="B47" s="14"/>
    </row>
    <row r="48" spans="1:7" customFormat="1" ht="14" x14ac:dyDescent="0.15">
      <c r="A48" s="300" t="str">
        <f>'Customer Needs'!C86</f>
        <v>{"op": "check"}</v>
      </c>
      <c r="B48" s="14"/>
    </row>
    <row r="49" spans="1:11" customFormat="1" ht="14" x14ac:dyDescent="0.15">
      <c r="A49" s="300" t="str">
        <f>'Customer Needs'!C130</f>
        <v>{"op": "rotate"}</v>
      </c>
      <c r="B49" s="14"/>
    </row>
    <row r="50" spans="1:11" customFormat="1" ht="14" x14ac:dyDescent="0.15">
      <c r="A50" s="300" t="str">
        <f>'Customer Needs'!C182</f>
        <v>{"op": "scramble"}</v>
      </c>
      <c r="B50" s="14"/>
    </row>
    <row r="51" spans="1:11" s="52" customFormat="1" ht="30" customHeight="1" x14ac:dyDescent="0.15">
      <c r="A51" s="50" t="s">
        <v>452</v>
      </c>
      <c r="B51" s="50" t="s">
        <v>37</v>
      </c>
      <c r="C51" s="50" t="s">
        <v>25</v>
      </c>
      <c r="D51" s="50"/>
      <c r="E51" s="51" t="s">
        <v>26</v>
      </c>
      <c r="F51" s="51" t="s">
        <v>330</v>
      </c>
    </row>
    <row r="52" spans="1:11" s="52" customFormat="1" ht="36" customHeight="1" x14ac:dyDescent="0.15">
      <c r="A52" s="54" t="s">
        <v>902</v>
      </c>
      <c r="B52" s="54" t="s">
        <v>958</v>
      </c>
      <c r="C52" s="480" t="s">
        <v>924</v>
      </c>
      <c r="D52" s="53"/>
      <c r="E52" s="55" t="s">
        <v>986</v>
      </c>
      <c r="F52" s="159"/>
    </row>
    <row r="53" spans="1:11" s="52" customFormat="1" ht="42" customHeight="1" x14ac:dyDescent="0.15">
      <c r="A53" s="54" t="s">
        <v>902</v>
      </c>
      <c r="B53" s="54" t="s">
        <v>958</v>
      </c>
      <c r="C53" s="159" t="s">
        <v>961</v>
      </c>
      <c r="D53" s="53"/>
      <c r="E53" s="55" t="s">
        <v>986</v>
      </c>
      <c r="F53" s="159"/>
    </row>
    <row r="54" spans="1:11" s="52" customFormat="1" ht="42" customHeight="1" x14ac:dyDescent="0.15">
      <c r="A54" s="54" t="s">
        <v>902</v>
      </c>
      <c r="B54" s="54" t="s">
        <v>959</v>
      </c>
      <c r="C54" s="159" t="s">
        <v>960</v>
      </c>
      <c r="D54" s="53"/>
      <c r="E54" s="55" t="s">
        <v>986</v>
      </c>
      <c r="F54" s="159"/>
      <c r="K54" s="443"/>
    </row>
    <row r="55" spans="1:11" s="52" customFormat="1" ht="42" customHeight="1" x14ac:dyDescent="0.15">
      <c r="A55" s="54" t="s">
        <v>902</v>
      </c>
      <c r="B55" s="54" t="s">
        <v>962</v>
      </c>
      <c r="C55" s="159" t="s">
        <v>963</v>
      </c>
      <c r="D55" s="53"/>
      <c r="E55" s="55" t="s">
        <v>986</v>
      </c>
      <c r="F55" s="159"/>
    </row>
    <row r="56" spans="1:11" s="52" customFormat="1" ht="42" customHeight="1" x14ac:dyDescent="0.15">
      <c r="A56" s="54" t="s">
        <v>902</v>
      </c>
      <c r="B56" s="54" t="s">
        <v>1022</v>
      </c>
      <c r="C56" s="159" t="s">
        <v>1001</v>
      </c>
      <c r="D56" s="53"/>
      <c r="E56" s="55" t="s">
        <v>986</v>
      </c>
      <c r="F56" s="159"/>
    </row>
    <row r="57" spans="1:11" s="52" customFormat="1" ht="42" customHeight="1" x14ac:dyDescent="0.15">
      <c r="A57" s="54" t="s">
        <v>902</v>
      </c>
      <c r="B57" s="54" t="s">
        <v>965</v>
      </c>
      <c r="C57" s="480" t="s">
        <v>1015</v>
      </c>
      <c r="D57" s="53"/>
      <c r="E57" s="55" t="s">
        <v>986</v>
      </c>
      <c r="F57" s="159"/>
    </row>
    <row r="58" spans="1:11" s="52" customFormat="1" ht="42" customHeight="1" x14ac:dyDescent="0.15">
      <c r="A58" s="54" t="s">
        <v>902</v>
      </c>
      <c r="B58" s="54" t="s">
        <v>966</v>
      </c>
      <c r="C58" s="480" t="s">
        <v>1015</v>
      </c>
      <c r="D58" s="53"/>
      <c r="E58" s="55" t="s">
        <v>986</v>
      </c>
      <c r="F58" s="159"/>
    </row>
    <row r="59" spans="1:11" s="52" customFormat="1" ht="42" customHeight="1" x14ac:dyDescent="0.15">
      <c r="A59" s="54" t="s">
        <v>902</v>
      </c>
      <c r="B59" s="54" t="s">
        <v>987</v>
      </c>
      <c r="C59" s="159" t="s">
        <v>964</v>
      </c>
      <c r="D59" s="53"/>
      <c r="E59" s="55" t="s">
        <v>986</v>
      </c>
      <c r="F59" s="159"/>
    </row>
    <row r="60" spans="1:11" s="52" customFormat="1" ht="42" customHeight="1" x14ac:dyDescent="0.15">
      <c r="A60" s="54" t="s">
        <v>902</v>
      </c>
      <c r="B60" s="54" t="s">
        <v>989</v>
      </c>
      <c r="C60" s="480" t="s">
        <v>988</v>
      </c>
      <c r="D60" s="53"/>
      <c r="E60" s="55" t="s">
        <v>986</v>
      </c>
      <c r="F60" s="159"/>
    </row>
    <row r="61" spans="1:11" s="52" customFormat="1" ht="42" customHeight="1" x14ac:dyDescent="0.15">
      <c r="A61" s="54" t="s">
        <v>902</v>
      </c>
      <c r="B61" s="54" t="s">
        <v>1011</v>
      </c>
      <c r="C61" s="159" t="s">
        <v>1009</v>
      </c>
      <c r="D61" s="53"/>
      <c r="E61" s="55" t="s">
        <v>986</v>
      </c>
      <c r="F61" s="159"/>
    </row>
    <row r="62" spans="1:11" s="52" customFormat="1" ht="42" customHeight="1" x14ac:dyDescent="0.15">
      <c r="A62" s="54" t="s">
        <v>902</v>
      </c>
      <c r="B62" s="54" t="s">
        <v>1010</v>
      </c>
      <c r="C62" s="159" t="s">
        <v>1012</v>
      </c>
      <c r="D62" s="53"/>
      <c r="E62" s="55" t="s">
        <v>986</v>
      </c>
      <c r="F62" s="159"/>
    </row>
    <row r="63" spans="1:11" s="52" customFormat="1" ht="42" customHeight="1" x14ac:dyDescent="0.15">
      <c r="A63" s="54" t="s">
        <v>902</v>
      </c>
      <c r="B63" s="54" t="s">
        <v>1014</v>
      </c>
      <c r="C63" s="480" t="s">
        <v>1016</v>
      </c>
      <c r="D63" s="53"/>
      <c r="E63" s="55" t="s">
        <v>986</v>
      </c>
      <c r="F63" s="159"/>
    </row>
    <row r="64" spans="1:11" s="52" customFormat="1" ht="42" customHeight="1" x14ac:dyDescent="0.15">
      <c r="A64" s="54"/>
      <c r="B64" s="54"/>
      <c r="C64" s="54"/>
      <c r="D64" s="53"/>
      <c r="E64" s="55"/>
      <c r="F64" s="159"/>
    </row>
    <row r="65" spans="1:6" s="52" customFormat="1" ht="42" customHeight="1" x14ac:dyDescent="0.15">
      <c r="A65" s="54"/>
      <c r="B65" s="54"/>
      <c r="C65" s="54"/>
      <c r="D65" s="53"/>
      <c r="E65" s="55"/>
      <c r="F65" s="159"/>
    </row>
    <row r="66" spans="1:6" s="52" customFormat="1" ht="42" customHeight="1" x14ac:dyDescent="0.15">
      <c r="A66" s="54"/>
      <c r="B66" s="54"/>
      <c r="C66" s="54"/>
      <c r="D66" s="53"/>
      <c r="E66" s="55"/>
      <c r="F66" s="159"/>
    </row>
    <row r="67" spans="1:6" s="52" customFormat="1" ht="42" customHeight="1" x14ac:dyDescent="0.15">
      <c r="A67" s="54"/>
      <c r="B67" s="54"/>
      <c r="C67" s="54"/>
      <c r="D67" s="53"/>
      <c r="E67" s="55"/>
      <c r="F67" s="159"/>
    </row>
    <row r="68" spans="1:6" s="52" customFormat="1" ht="42" customHeight="1" x14ac:dyDescent="0.15">
      <c r="A68" s="54"/>
      <c r="B68" s="54"/>
      <c r="C68" s="54"/>
      <c r="D68" s="53"/>
      <c r="E68" s="55"/>
      <c r="F68" s="159"/>
    </row>
    <row r="69" spans="1:6" s="52" customFormat="1" ht="42" customHeight="1" x14ac:dyDescent="0.15">
      <c r="A69" s="54"/>
      <c r="B69" s="54"/>
      <c r="C69" s="54"/>
      <c r="D69" s="53"/>
      <c r="E69" s="55"/>
      <c r="F69" s="159"/>
    </row>
    <row r="70" spans="1:6" s="52" customFormat="1" ht="42" customHeight="1" x14ac:dyDescent="0.15">
      <c r="A70" s="54"/>
      <c r="B70" s="54"/>
      <c r="C70" s="54"/>
      <c r="D70" s="53"/>
      <c r="E70" s="55"/>
      <c r="F70" s="159"/>
    </row>
    <row r="71" spans="1:6" s="52" customFormat="1" ht="42" customHeight="1" x14ac:dyDescent="0.15">
      <c r="A71" s="54"/>
      <c r="B71" s="54"/>
      <c r="C71" s="54"/>
      <c r="D71" s="53"/>
      <c r="E71" s="55"/>
      <c r="F71" s="159"/>
    </row>
    <row r="72" spans="1:6" s="52" customFormat="1" ht="42" customHeight="1" x14ac:dyDescent="0.15">
      <c r="A72" s="54"/>
      <c r="B72" s="159"/>
      <c r="C72" s="54"/>
      <c r="D72" s="53"/>
      <c r="E72" s="55"/>
      <c r="F72" s="159"/>
    </row>
    <row r="73" spans="1:6" s="52" customFormat="1" ht="42" customHeight="1" x14ac:dyDescent="0.15">
      <c r="A73" s="54"/>
      <c r="B73" s="54"/>
      <c r="C73" s="54"/>
      <c r="D73" s="53"/>
      <c r="E73" s="55"/>
      <c r="F73" s="159"/>
    </row>
    <row r="74" spans="1:6" s="52" customFormat="1" ht="42" customHeight="1" x14ac:dyDescent="0.15">
      <c r="A74" s="54"/>
      <c r="B74" s="54"/>
      <c r="C74" s="54"/>
      <c r="D74" s="53"/>
      <c r="E74" s="55"/>
      <c r="F74" s="159"/>
    </row>
    <row r="75" spans="1:6" s="52" customFormat="1" ht="42" customHeight="1" x14ac:dyDescent="0.15">
      <c r="A75" s="54"/>
      <c r="B75" s="159"/>
      <c r="C75" s="54"/>
      <c r="D75" s="53"/>
      <c r="E75" s="55"/>
      <c r="F75" s="159"/>
    </row>
    <row r="76" spans="1:6" s="52" customFormat="1" ht="42" customHeight="1" x14ac:dyDescent="0.15">
      <c r="A76" s="54"/>
      <c r="B76" s="54"/>
      <c r="C76" s="54"/>
      <c r="D76" s="53"/>
      <c r="E76" s="55"/>
      <c r="F76" s="159"/>
    </row>
    <row r="77" spans="1:6" s="52" customFormat="1" ht="42" customHeight="1" x14ac:dyDescent="0.15">
      <c r="A77" s="54"/>
      <c r="B77" s="54"/>
      <c r="C77" s="54"/>
      <c r="D77" s="53"/>
      <c r="E77" s="55"/>
      <c r="F77" s="159"/>
    </row>
    <row r="78" spans="1:6" s="52" customFormat="1" ht="42" customHeight="1" x14ac:dyDescent="0.15">
      <c r="A78" s="54"/>
      <c r="B78" s="54"/>
      <c r="C78" s="54"/>
      <c r="D78" s="53"/>
      <c r="E78" s="55"/>
      <c r="F78" s="159"/>
    </row>
    <row r="79" spans="1:6" s="52" customFormat="1" ht="42" customHeight="1" x14ac:dyDescent="0.15">
      <c r="A79" s="54"/>
      <c r="B79" s="54"/>
      <c r="C79" s="54"/>
      <c r="D79" s="53"/>
      <c r="E79" s="55"/>
      <c r="F79" s="159"/>
    </row>
    <row r="80" spans="1:6" s="52" customFormat="1" ht="42" customHeight="1" x14ac:dyDescent="0.15">
      <c r="A80" s="54"/>
      <c r="B80" s="54"/>
      <c r="C80" s="54"/>
      <c r="D80" s="53"/>
      <c r="E80" s="55"/>
      <c r="F80" s="159"/>
    </row>
    <row r="81" spans="1:6" s="52" customFormat="1" ht="42" customHeight="1" x14ac:dyDescent="0.15">
      <c r="A81" s="54"/>
      <c r="B81" s="54"/>
      <c r="C81" s="54"/>
      <c r="D81" s="53"/>
      <c r="E81" s="55"/>
      <c r="F81" s="159"/>
    </row>
    <row r="82" spans="1:6" s="52" customFormat="1" ht="42" customHeight="1" x14ac:dyDescent="0.15">
      <c r="A82" s="54"/>
      <c r="B82" s="54"/>
      <c r="C82" s="54"/>
      <c r="D82" s="53"/>
      <c r="E82" s="55"/>
      <c r="F82" s="159"/>
    </row>
    <row r="83" spans="1:6" s="52" customFormat="1" ht="42" customHeight="1" x14ac:dyDescent="0.15">
      <c r="A83" s="54"/>
      <c r="B83" s="54"/>
      <c r="C83" s="54"/>
      <c r="D83" s="53"/>
      <c r="E83" s="55"/>
      <c r="F83" s="159"/>
    </row>
    <row r="84" spans="1:6" s="52" customFormat="1" ht="42" customHeight="1" x14ac:dyDescent="0.15">
      <c r="A84" s="54"/>
      <c r="B84" s="54"/>
      <c r="C84" s="54"/>
      <c r="D84" s="53"/>
      <c r="E84" s="55"/>
      <c r="F84" s="159"/>
    </row>
    <row r="85" spans="1:6" s="52" customFormat="1" ht="42" customHeight="1" x14ac:dyDescent="0.15">
      <c r="A85" s="54"/>
      <c r="B85" s="54"/>
      <c r="C85" s="54"/>
      <c r="D85" s="53"/>
      <c r="E85" s="55"/>
      <c r="F85" s="159"/>
    </row>
    <row r="86" spans="1:6" s="52" customFormat="1" ht="42" customHeight="1" x14ac:dyDescent="0.15">
      <c r="A86" s="54"/>
      <c r="B86" s="54"/>
      <c r="C86" s="54"/>
      <c r="D86" s="53"/>
      <c r="E86" s="55"/>
      <c r="F86" s="159"/>
    </row>
    <row r="87" spans="1:6" s="52" customFormat="1" ht="42" customHeight="1" x14ac:dyDescent="0.15">
      <c r="A87" s="54"/>
      <c r="B87" s="54"/>
      <c r="C87" s="54"/>
      <c r="D87" s="53"/>
      <c r="E87" s="55"/>
      <c r="F87" s="159"/>
    </row>
    <row r="88" spans="1:6" s="52" customFormat="1" ht="42" customHeight="1" x14ac:dyDescent="0.15">
      <c r="A88" s="54"/>
      <c r="B88" s="54"/>
      <c r="C88" s="54"/>
      <c r="D88" s="53"/>
      <c r="E88" s="55"/>
      <c r="F88" s="159"/>
    </row>
    <row r="89" spans="1:6" s="52" customFormat="1" ht="42" customHeight="1" x14ac:dyDescent="0.15">
      <c r="A89" s="54"/>
      <c r="B89" s="54"/>
      <c r="C89" s="54"/>
      <c r="D89" s="53"/>
      <c r="E89" s="55"/>
      <c r="F89" s="159"/>
    </row>
    <row r="90" spans="1:6" s="52" customFormat="1" ht="42" customHeight="1" x14ac:dyDescent="0.15">
      <c r="A90" s="54"/>
      <c r="B90" s="54"/>
      <c r="C90" s="54"/>
      <c r="D90" s="53"/>
      <c r="E90" s="55"/>
      <c r="F90" s="159"/>
    </row>
    <row r="91" spans="1:6" s="52" customFormat="1" ht="42" customHeight="1" x14ac:dyDescent="0.15">
      <c r="A91" s="54"/>
      <c r="B91" s="54"/>
      <c r="C91" s="54"/>
      <c r="D91" s="53"/>
      <c r="E91" s="55"/>
      <c r="F91" s="159"/>
    </row>
    <row r="92" spans="1:6" s="52" customFormat="1" ht="42" customHeight="1" x14ac:dyDescent="0.15">
      <c r="A92" s="54"/>
      <c r="B92" s="54"/>
      <c r="C92" s="54"/>
      <c r="D92" s="53"/>
      <c r="E92" s="55"/>
      <c r="F92" s="159"/>
    </row>
    <row r="93" spans="1:6" s="52" customFormat="1" ht="42" customHeight="1" x14ac:dyDescent="0.15">
      <c r="A93" s="54"/>
      <c r="B93" s="54"/>
      <c r="C93" s="54"/>
      <c r="D93" s="53"/>
      <c r="E93" s="55"/>
      <c r="F93" s="159"/>
    </row>
    <row r="94" spans="1:6" s="52" customFormat="1" ht="42" customHeight="1" x14ac:dyDescent="0.15">
      <c r="A94" s="54"/>
      <c r="B94" s="54"/>
      <c r="C94" s="54"/>
      <c r="D94" s="53"/>
      <c r="E94" s="55"/>
      <c r="F94" s="159"/>
    </row>
    <row r="95" spans="1:6" s="52" customFormat="1" ht="42" customHeight="1" x14ac:dyDescent="0.15">
      <c r="A95" s="54"/>
      <c r="B95" s="54"/>
      <c r="C95" s="54"/>
      <c r="D95" s="53"/>
      <c r="E95" s="55"/>
      <c r="F95" s="159"/>
    </row>
    <row r="96" spans="1:6" s="52" customFormat="1" ht="42" customHeight="1" x14ac:dyDescent="0.15">
      <c r="A96" s="54"/>
      <c r="B96" s="54"/>
      <c r="C96" s="54"/>
      <c r="D96" s="53"/>
      <c r="E96" s="55"/>
      <c r="F96" s="159"/>
    </row>
    <row r="97" spans="1:6" s="52" customFormat="1" ht="42" customHeight="1" x14ac:dyDescent="0.15">
      <c r="A97" s="54"/>
      <c r="B97" s="54"/>
      <c r="C97" s="54"/>
      <c r="D97" s="53"/>
      <c r="E97" s="55"/>
      <c r="F97" s="159"/>
    </row>
    <row r="98" spans="1:6" s="52" customFormat="1" ht="42" customHeight="1" x14ac:dyDescent="0.15">
      <c r="A98" s="54"/>
      <c r="B98" s="54"/>
      <c r="C98" s="54"/>
      <c r="D98" s="53"/>
      <c r="E98" s="55"/>
      <c r="F98" s="159"/>
    </row>
    <row r="99" spans="1:6" s="52" customFormat="1" ht="42" customHeight="1" x14ac:dyDescent="0.15">
      <c r="A99" s="54"/>
      <c r="B99" s="54"/>
      <c r="C99" s="54"/>
      <c r="D99" s="53"/>
      <c r="E99" s="55"/>
      <c r="F99" s="159"/>
    </row>
    <row r="100" spans="1:6" s="52" customFormat="1" ht="42" customHeight="1" x14ac:dyDescent="0.15">
      <c r="A100" s="54"/>
      <c r="B100" s="159"/>
      <c r="C100" s="54"/>
      <c r="D100" s="53"/>
      <c r="E100" s="55"/>
      <c r="F100" s="159"/>
    </row>
    <row r="101" spans="1:6" s="52" customFormat="1" ht="42" customHeight="1" x14ac:dyDescent="0.15">
      <c r="A101" s="54"/>
      <c r="B101" s="54"/>
      <c r="C101" s="54"/>
      <c r="D101" s="53"/>
      <c r="E101" s="55"/>
      <c r="F101" s="159"/>
    </row>
    <row r="102" spans="1:6" s="52" customFormat="1" ht="42" customHeight="1" x14ac:dyDescent="0.15">
      <c r="A102" s="54"/>
      <c r="B102" s="54"/>
      <c r="C102" s="54"/>
      <c r="D102" s="53"/>
      <c r="E102" s="55"/>
      <c r="F102" s="159"/>
    </row>
    <row r="103" spans="1:6" s="52" customFormat="1" ht="42" customHeight="1" x14ac:dyDescent="0.15">
      <c r="A103" s="54"/>
      <c r="B103" s="159"/>
      <c r="C103" s="54"/>
      <c r="D103" s="53"/>
      <c r="E103" s="55"/>
      <c r="F103" s="159"/>
    </row>
    <row r="104" spans="1:6" s="52" customFormat="1" ht="42" customHeight="1" x14ac:dyDescent="0.15">
      <c r="A104" s="54"/>
      <c r="B104" s="54"/>
      <c r="C104" s="54"/>
      <c r="D104" s="53"/>
      <c r="E104" s="55"/>
      <c r="F104" s="159"/>
    </row>
    <row r="105" spans="1:6" s="52" customFormat="1" ht="42" customHeight="1" x14ac:dyDescent="0.15">
      <c r="A105" s="54"/>
      <c r="B105" s="54"/>
      <c r="C105" s="54"/>
      <c r="D105" s="53"/>
      <c r="E105" s="55"/>
      <c r="F105" s="159"/>
    </row>
    <row r="106" spans="1:6" s="52" customFormat="1" ht="42" customHeight="1" x14ac:dyDescent="0.15">
      <c r="A106" s="54"/>
      <c r="B106" s="54"/>
      <c r="C106" s="54"/>
      <c r="D106" s="53"/>
      <c r="E106" s="55"/>
      <c r="F106" s="159"/>
    </row>
    <row r="107" spans="1:6" s="52" customFormat="1" ht="42" customHeight="1" x14ac:dyDescent="0.15">
      <c r="A107" s="54"/>
      <c r="B107" s="54"/>
      <c r="C107" s="54"/>
      <c r="D107" s="53"/>
      <c r="E107" s="55"/>
      <c r="F107" s="159"/>
    </row>
    <row r="108" spans="1:6" s="52" customFormat="1" ht="42" customHeight="1" x14ac:dyDescent="0.15">
      <c r="A108" s="54"/>
      <c r="B108" s="54"/>
      <c r="C108" s="54"/>
      <c r="D108" s="53"/>
      <c r="E108" s="55"/>
      <c r="F108" s="159"/>
    </row>
    <row r="109" spans="1:6" s="52" customFormat="1" ht="42" customHeight="1" x14ac:dyDescent="0.15">
      <c r="A109" s="54"/>
      <c r="B109" s="54"/>
      <c r="C109" s="54"/>
      <c r="D109" s="53"/>
      <c r="E109" s="55"/>
      <c r="F109" s="159"/>
    </row>
    <row r="110" spans="1:6" s="52" customFormat="1" ht="42" customHeight="1" x14ac:dyDescent="0.15">
      <c r="A110" s="54"/>
      <c r="B110" s="54"/>
      <c r="C110" s="54"/>
      <c r="D110" s="53"/>
      <c r="E110" s="55"/>
      <c r="F110" s="159"/>
    </row>
    <row r="111" spans="1:6" s="52" customFormat="1" ht="42" customHeight="1" x14ac:dyDescent="0.15">
      <c r="A111" s="54"/>
      <c r="B111" s="54"/>
      <c r="C111" s="54"/>
      <c r="D111" s="53"/>
      <c r="E111" s="55"/>
      <c r="F111" s="159"/>
    </row>
    <row r="112" spans="1:6" s="52" customFormat="1" ht="42" customHeight="1" x14ac:dyDescent="0.15">
      <c r="A112" s="54"/>
      <c r="B112" s="54"/>
      <c r="C112" s="54"/>
      <c r="D112" s="53"/>
      <c r="E112" s="55"/>
      <c r="F112" s="159"/>
    </row>
    <row r="113" spans="1:6" s="52" customFormat="1" ht="42" customHeight="1" x14ac:dyDescent="0.15">
      <c r="A113" s="54"/>
      <c r="B113" s="54"/>
      <c r="C113" s="54"/>
      <c r="D113" s="53"/>
      <c r="E113" s="55"/>
      <c r="F113" s="159"/>
    </row>
    <row r="114" spans="1:6" s="52" customFormat="1" ht="42" customHeight="1" x14ac:dyDescent="0.15">
      <c r="A114" s="54"/>
      <c r="B114" s="54"/>
      <c r="C114" s="54"/>
      <c r="D114" s="53"/>
      <c r="E114" s="55"/>
      <c r="F114" s="159"/>
    </row>
    <row r="115" spans="1:6" s="52" customFormat="1" ht="42" customHeight="1" x14ac:dyDescent="0.15">
      <c r="A115" s="54"/>
      <c r="B115" s="54"/>
      <c r="C115" s="54"/>
      <c r="D115" s="53"/>
      <c r="E115" s="55"/>
      <c r="F115" s="159"/>
    </row>
    <row r="116" spans="1:6" s="52" customFormat="1" ht="42" customHeight="1" x14ac:dyDescent="0.15">
      <c r="A116" s="54"/>
      <c r="B116" s="54"/>
      <c r="C116" s="54"/>
      <c r="D116" s="53"/>
      <c r="E116" s="55"/>
      <c r="F116" s="159"/>
    </row>
    <row r="117" spans="1:6" s="52" customFormat="1" ht="42" customHeight="1" x14ac:dyDescent="0.15">
      <c r="A117" s="54"/>
      <c r="B117" s="54"/>
      <c r="C117" s="54"/>
      <c r="D117" s="53"/>
      <c r="E117" s="55"/>
      <c r="F117" s="159"/>
    </row>
    <row r="118" spans="1:6" s="52" customFormat="1" ht="42" customHeight="1" x14ac:dyDescent="0.15">
      <c r="A118" s="54"/>
      <c r="B118" s="54"/>
      <c r="C118" s="54"/>
      <c r="D118" s="53"/>
      <c r="E118" s="55"/>
      <c r="F118" s="159"/>
    </row>
    <row r="119" spans="1:6" s="52" customFormat="1" ht="42" customHeight="1" x14ac:dyDescent="0.15">
      <c r="A119" s="54"/>
      <c r="B119" s="54"/>
      <c r="C119" s="54"/>
      <c r="D119" s="53"/>
      <c r="E119" s="55"/>
      <c r="F119" s="159"/>
    </row>
    <row r="120" spans="1:6" s="52" customFormat="1" ht="42" customHeight="1" x14ac:dyDescent="0.15">
      <c r="A120" s="54"/>
      <c r="B120" s="54"/>
      <c r="C120" s="54"/>
      <c r="D120" s="53"/>
      <c r="E120" s="55"/>
      <c r="F120" s="159"/>
    </row>
    <row r="121" spans="1:6" s="52" customFormat="1" ht="42" customHeight="1" x14ac:dyDescent="0.15">
      <c r="A121" s="54"/>
      <c r="B121" s="54"/>
      <c r="C121" s="54"/>
      <c r="D121" s="53"/>
      <c r="E121" s="55"/>
      <c r="F121" s="159"/>
    </row>
    <row r="122" spans="1:6" s="52" customFormat="1" ht="42" customHeight="1" x14ac:dyDescent="0.15">
      <c r="A122" s="54"/>
      <c r="B122" s="159"/>
      <c r="C122" s="54"/>
      <c r="D122" s="53"/>
      <c r="E122" s="55"/>
      <c r="F122" s="159"/>
    </row>
    <row r="123" spans="1:6" s="52" customFormat="1" ht="42" customHeight="1" x14ac:dyDescent="0.15">
      <c r="A123" s="54"/>
      <c r="B123" s="54"/>
      <c r="C123" s="54"/>
      <c r="D123" s="53"/>
      <c r="E123" s="55"/>
      <c r="F123" s="159"/>
    </row>
    <row r="124" spans="1:6" s="52" customFormat="1" ht="42" customHeight="1" x14ac:dyDescent="0.15">
      <c r="A124" s="54"/>
      <c r="B124" s="54"/>
      <c r="C124" s="54"/>
      <c r="D124" s="53"/>
      <c r="E124" s="55"/>
      <c r="F124" s="159"/>
    </row>
    <row r="125" spans="1:6" s="52" customFormat="1" ht="42" customHeight="1" x14ac:dyDescent="0.15">
      <c r="A125" s="54"/>
      <c r="B125" s="159"/>
      <c r="C125" s="54"/>
      <c r="D125" s="53"/>
      <c r="E125" s="55"/>
      <c r="F125" s="159"/>
    </row>
    <row r="126" spans="1:6" s="52" customFormat="1" ht="42" customHeight="1" x14ac:dyDescent="0.15">
      <c r="A126" s="54"/>
      <c r="B126" s="54"/>
      <c r="C126" s="54"/>
      <c r="D126" s="53"/>
      <c r="E126" s="55"/>
      <c r="F126" s="159"/>
    </row>
    <row r="127" spans="1:6" s="52" customFormat="1" ht="42" customHeight="1" x14ac:dyDescent="0.15">
      <c r="A127" s="54"/>
      <c r="B127" s="54"/>
      <c r="C127" s="54"/>
      <c r="D127" s="53"/>
      <c r="E127" s="55"/>
      <c r="F127" s="159"/>
    </row>
    <row r="128" spans="1:6" s="52" customFormat="1" ht="42" customHeight="1" x14ac:dyDescent="0.15">
      <c r="A128" s="54"/>
      <c r="B128" s="54"/>
      <c r="C128" s="54"/>
      <c r="D128" s="53"/>
      <c r="E128" s="55"/>
      <c r="F128" s="159"/>
    </row>
    <row r="129" spans="1:6" s="52" customFormat="1" ht="42" customHeight="1" x14ac:dyDescent="0.15">
      <c r="A129" s="54"/>
      <c r="B129" s="54"/>
      <c r="C129" s="54"/>
      <c r="D129" s="53"/>
      <c r="E129" s="55"/>
      <c r="F129" s="159"/>
    </row>
    <row r="130" spans="1:6" s="52" customFormat="1" ht="42" customHeight="1" x14ac:dyDescent="0.15">
      <c r="A130" s="54"/>
      <c r="B130" s="54"/>
      <c r="C130" s="54"/>
      <c r="D130" s="53"/>
      <c r="E130" s="55"/>
      <c r="F130" s="159"/>
    </row>
    <row r="131" spans="1:6" s="52" customFormat="1" ht="42" customHeight="1" x14ac:dyDescent="0.15">
      <c r="A131" s="54"/>
      <c r="B131" s="54"/>
      <c r="C131" s="54"/>
      <c r="D131" s="53"/>
      <c r="E131" s="55"/>
      <c r="F131" s="159"/>
    </row>
    <row r="132" spans="1:6" s="52" customFormat="1" ht="42" customHeight="1" x14ac:dyDescent="0.15">
      <c r="A132" s="54"/>
      <c r="B132" s="54"/>
      <c r="C132" s="54"/>
      <c r="D132" s="53"/>
      <c r="E132" s="55"/>
      <c r="F132" s="159"/>
    </row>
    <row r="133" spans="1:6" s="52" customFormat="1" ht="42" customHeight="1" x14ac:dyDescent="0.15">
      <c r="A133" s="54"/>
      <c r="B133" s="54"/>
      <c r="C133" s="54"/>
      <c r="D133" s="53"/>
      <c r="E133" s="55"/>
      <c r="F133" s="159"/>
    </row>
    <row r="134" spans="1:6" s="52" customFormat="1" ht="42" customHeight="1" x14ac:dyDescent="0.15">
      <c r="A134" s="54"/>
      <c r="B134" s="54"/>
      <c r="C134" s="54"/>
      <c r="D134" s="53"/>
      <c r="E134" s="55"/>
      <c r="F134" s="159"/>
    </row>
    <row r="135" spans="1:6" s="52" customFormat="1" ht="42" customHeight="1" x14ac:dyDescent="0.15">
      <c r="A135" s="54"/>
      <c r="B135" s="54"/>
      <c r="C135" s="54"/>
      <c r="D135" s="53"/>
      <c r="E135" s="55"/>
      <c r="F135" s="159"/>
    </row>
    <row r="136" spans="1:6" s="52" customFormat="1" ht="42" customHeight="1" x14ac:dyDescent="0.15">
      <c r="A136" s="54"/>
      <c r="B136" s="54"/>
      <c r="C136" s="54"/>
      <c r="D136" s="53"/>
      <c r="E136" s="55"/>
      <c r="F136" s="159"/>
    </row>
    <row r="137" spans="1:6" s="52" customFormat="1" ht="42" customHeight="1" x14ac:dyDescent="0.15">
      <c r="A137" s="54"/>
      <c r="B137" s="54"/>
      <c r="C137" s="54"/>
      <c r="D137" s="53"/>
      <c r="E137" s="55"/>
      <c r="F137" s="159"/>
    </row>
    <row r="138" spans="1:6" s="52" customFormat="1" ht="42" customHeight="1" x14ac:dyDescent="0.15">
      <c r="A138" s="54"/>
      <c r="B138" s="54"/>
      <c r="C138" s="54"/>
      <c r="D138" s="53"/>
      <c r="E138" s="55"/>
      <c r="F138" s="159"/>
    </row>
    <row r="139" spans="1:6" s="52" customFormat="1" ht="42" customHeight="1" x14ac:dyDescent="0.15">
      <c r="A139" s="54"/>
      <c r="B139" s="54"/>
      <c r="C139" s="54"/>
      <c r="D139" s="53"/>
      <c r="E139" s="55"/>
      <c r="F139" s="159"/>
    </row>
    <row r="140" spans="1:6" s="52" customFormat="1" ht="42" customHeight="1" x14ac:dyDescent="0.15">
      <c r="A140" s="54"/>
      <c r="B140" s="54"/>
      <c r="C140" s="54"/>
      <c r="D140" s="53"/>
      <c r="E140" s="55"/>
      <c r="F140" s="159"/>
    </row>
    <row r="141" spans="1:6" s="52" customFormat="1" ht="42" customHeight="1" x14ac:dyDescent="0.15">
      <c r="A141" s="54"/>
      <c r="B141" s="54"/>
      <c r="C141" s="54"/>
      <c r="D141" s="53"/>
      <c r="E141" s="55"/>
      <c r="F141" s="159"/>
    </row>
    <row r="142" spans="1:6" s="52" customFormat="1" ht="42" customHeight="1" x14ac:dyDescent="0.15">
      <c r="A142" s="54"/>
      <c r="B142" s="54"/>
      <c r="C142" s="54"/>
      <c r="D142" s="53"/>
      <c r="E142" s="55"/>
      <c r="F142" s="159"/>
    </row>
    <row r="143" spans="1:6" s="52" customFormat="1" ht="42" customHeight="1" x14ac:dyDescent="0.15">
      <c r="A143" s="54"/>
      <c r="B143" s="54"/>
      <c r="C143" s="54"/>
      <c r="D143" s="53"/>
      <c r="E143" s="55"/>
      <c r="F143" s="159"/>
    </row>
    <row r="144" spans="1:6" s="52" customFormat="1" ht="42" customHeight="1" x14ac:dyDescent="0.15">
      <c r="A144" s="54"/>
      <c r="B144" s="54"/>
      <c r="C144" s="54"/>
      <c r="D144" s="53"/>
      <c r="E144" s="55"/>
      <c r="F144" s="159"/>
    </row>
    <row r="145" spans="1:6" s="52" customFormat="1" ht="42" customHeight="1" x14ac:dyDescent="0.15">
      <c r="A145" s="54"/>
      <c r="B145" s="54"/>
      <c r="C145" s="54"/>
      <c r="D145" s="53"/>
      <c r="E145" s="55"/>
      <c r="F145" s="159"/>
    </row>
    <row r="146" spans="1:6" s="52" customFormat="1" ht="42" customHeight="1" x14ac:dyDescent="0.15">
      <c r="A146" s="54"/>
      <c r="B146" s="54"/>
      <c r="C146" s="54"/>
      <c r="D146" s="53"/>
      <c r="E146" s="55"/>
      <c r="F146" s="54"/>
    </row>
    <row r="147" spans="1:6" s="52" customFormat="1" ht="42" customHeight="1" x14ac:dyDescent="0.15">
      <c r="A147" s="54"/>
      <c r="B147" s="54"/>
      <c r="C147" s="54"/>
      <c r="D147" s="53"/>
      <c r="E147" s="55"/>
      <c r="F147" s="54"/>
    </row>
    <row r="148" spans="1:6" s="52" customFormat="1" ht="42" customHeight="1" x14ac:dyDescent="0.15">
      <c r="A148" s="54"/>
      <c r="B148" s="54"/>
      <c r="C148" s="54"/>
      <c r="D148" s="53"/>
      <c r="E148" s="55"/>
      <c r="F148" s="54"/>
    </row>
    <row r="149" spans="1:6" s="52" customFormat="1" ht="42" customHeight="1" x14ac:dyDescent="0.15">
      <c r="A149" s="54"/>
      <c r="B149" s="54"/>
      <c r="C149" s="54"/>
      <c r="D149" s="53"/>
      <c r="E149" s="55"/>
      <c r="F149" s="54"/>
    </row>
    <row r="150" spans="1:6" s="52" customFormat="1" ht="42" customHeight="1" x14ac:dyDescent="0.15">
      <c r="A150" s="3"/>
      <c r="B150" s="3"/>
      <c r="C150" s="3"/>
      <c r="D150" s="3"/>
      <c r="E150" s="3"/>
      <c r="F150" s="3"/>
    </row>
  </sheetData>
  <mergeCells count="2">
    <mergeCell ref="A43:B43"/>
    <mergeCell ref="A44:E44"/>
  </mergeCells>
  <phoneticPr fontId="0" type="noConversion"/>
  <dataValidations count="2">
    <dataValidation type="list" allowBlank="1" showInputMessage="1" showErrorMessage="1" sqref="E52:E149" xr:uid="{00000000-0002-0000-0800-000000000000}">
      <formula1>$E$30:$E$34</formula1>
    </dataValidation>
    <dataValidation type="list" allowBlank="1" showInputMessage="1" showErrorMessage="1" sqref="A52:A149" xr:uid="{00000000-0002-0000-0800-000001000000}">
      <formula1>$A$46:$A$50</formula1>
    </dataValidation>
  </dataValidations>
  <pageMargins left="0.75" right="0.75" top="1" bottom="1" header="0.5" footer="0.5"/>
  <pageSetup scale="54" fitToHeight="3" orientation="landscape"/>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4"/>
    <pageSetUpPr fitToPage="1"/>
  </sheetPr>
  <dimension ref="A1:F291"/>
  <sheetViews>
    <sheetView showGridLines="0" topLeftCell="B79" zoomScaleNormal="100" workbookViewId="0">
      <selection activeCell="C166" sqref="C166"/>
    </sheetView>
  </sheetViews>
  <sheetFormatPr baseColWidth="10" defaultColWidth="6.33203125" defaultRowHeight="13" x14ac:dyDescent="0.15"/>
  <cols>
    <col min="1" max="1" width="0" style="3" hidden="1" customWidth="1"/>
    <col min="2" max="2" width="22.5" style="3" customWidth="1"/>
    <col min="3" max="3" width="77.83203125" style="3" customWidth="1"/>
    <col min="4" max="16384" width="6.33203125" style="3"/>
  </cols>
  <sheetData>
    <row r="1" spans="1:6" ht="20" x14ac:dyDescent="0.2">
      <c r="B1" s="1" t="s">
        <v>161</v>
      </c>
    </row>
    <row r="2" spans="1:6" ht="43" customHeight="1" x14ac:dyDescent="0.2">
      <c r="A2" s="249" t="s">
        <v>363</v>
      </c>
      <c r="B2" s="602" t="s">
        <v>363</v>
      </c>
      <c r="C2" s="601"/>
      <c r="D2" s="249"/>
      <c r="E2" s="249"/>
      <c r="F2" s="1"/>
    </row>
    <row r="3" spans="1:6" ht="14" hidden="1" thickBot="1" x14ac:dyDescent="0.2">
      <c r="B3" s="25"/>
      <c r="C3" s="25"/>
      <c r="D3" s="25"/>
      <c r="E3" s="25"/>
      <c r="F3" s="25"/>
    </row>
    <row r="4" spans="1:6" ht="20" hidden="1" x14ac:dyDescent="0.2">
      <c r="B4" s="93" t="s">
        <v>127</v>
      </c>
      <c r="C4" s="26"/>
      <c r="D4" s="26"/>
      <c r="E4" s="26"/>
      <c r="F4" s="26"/>
    </row>
    <row r="5" spans="1:6" hidden="1" x14ac:dyDescent="0.15">
      <c r="B5" s="26" t="s">
        <v>85</v>
      </c>
      <c r="C5" s="94">
        <v>36526</v>
      </c>
      <c r="D5" s="26"/>
      <c r="E5" s="26"/>
      <c r="F5" s="26"/>
    </row>
    <row r="6" spans="1:6" hidden="1" x14ac:dyDescent="0.15">
      <c r="B6" s="26" t="s">
        <v>114</v>
      </c>
      <c r="C6" s="94">
        <v>40179</v>
      </c>
      <c r="D6" s="26"/>
      <c r="E6" s="26"/>
      <c r="F6" s="26"/>
    </row>
    <row r="7" spans="1:6" hidden="1" x14ac:dyDescent="0.15">
      <c r="B7" s="27" t="s">
        <v>86</v>
      </c>
      <c r="C7" s="95" t="s">
        <v>136</v>
      </c>
      <c r="D7" s="26"/>
      <c r="E7" s="26"/>
      <c r="F7" s="26"/>
    </row>
    <row r="8" spans="1:6" hidden="1" x14ac:dyDescent="0.15">
      <c r="B8" s="26"/>
      <c r="C8" s="95" t="s">
        <v>187</v>
      </c>
      <c r="D8" s="26"/>
      <c r="E8" s="26"/>
      <c r="F8" s="26"/>
    </row>
    <row r="9" spans="1:6" hidden="1" x14ac:dyDescent="0.15">
      <c r="B9" s="26"/>
      <c r="C9" s="95" t="s">
        <v>188</v>
      </c>
      <c r="D9" s="26"/>
      <c r="E9" s="26"/>
      <c r="F9" s="26"/>
    </row>
    <row r="10" spans="1:6" hidden="1" x14ac:dyDescent="0.15">
      <c r="B10" s="26"/>
      <c r="C10" s="95" t="s">
        <v>189</v>
      </c>
      <c r="D10" s="26"/>
      <c r="E10" s="26"/>
      <c r="F10" s="26"/>
    </row>
    <row r="11" spans="1:6" hidden="1" x14ac:dyDescent="0.15">
      <c r="B11" s="26"/>
      <c r="C11" s="95" t="s">
        <v>190</v>
      </c>
      <c r="D11" s="26"/>
      <c r="E11" s="26"/>
      <c r="F11" s="26"/>
    </row>
    <row r="12" spans="1:6" hidden="1" x14ac:dyDescent="0.15">
      <c r="B12" s="26"/>
      <c r="C12" s="95" t="s">
        <v>191</v>
      </c>
      <c r="D12" s="26"/>
      <c r="E12" s="26"/>
      <c r="F12" s="26"/>
    </row>
    <row r="13" spans="1:6" hidden="1" x14ac:dyDescent="0.15">
      <c r="B13" s="26"/>
      <c r="C13" s="95" t="s">
        <v>192</v>
      </c>
      <c r="D13" s="26"/>
      <c r="E13" s="26"/>
      <c r="F13" s="26"/>
    </row>
    <row r="14" spans="1:6" hidden="1" x14ac:dyDescent="0.15">
      <c r="B14" s="26"/>
      <c r="C14" s="95" t="s">
        <v>185</v>
      </c>
      <c r="D14" s="26"/>
      <c r="E14" s="26"/>
      <c r="F14" s="26"/>
    </row>
    <row r="15" spans="1:6" hidden="1" x14ac:dyDescent="0.15">
      <c r="B15" s="26" t="s">
        <v>90</v>
      </c>
      <c r="C15" s="26" t="s">
        <v>91</v>
      </c>
      <c r="D15" s="26"/>
      <c r="E15" s="26"/>
      <c r="F15" s="26"/>
    </row>
    <row r="16" spans="1:6" hidden="1" x14ac:dyDescent="0.15">
      <c r="B16" s="26"/>
      <c r="C16" s="26" t="s">
        <v>193</v>
      </c>
      <c r="D16" s="26"/>
      <c r="E16" s="26"/>
      <c r="F16" s="26"/>
    </row>
    <row r="17" spans="2:6" hidden="1" x14ac:dyDescent="0.15">
      <c r="B17" s="26"/>
      <c r="C17" s="26" t="s">
        <v>194</v>
      </c>
      <c r="D17" s="26"/>
      <c r="E17" s="26"/>
      <c r="F17" s="26"/>
    </row>
    <row r="18" spans="2:6" hidden="1" x14ac:dyDescent="0.15">
      <c r="B18" s="26"/>
      <c r="C18" s="26" t="s">
        <v>195</v>
      </c>
      <c r="D18" s="26"/>
      <c r="E18" s="26"/>
      <c r="F18" s="26"/>
    </row>
    <row r="19" spans="2:6" hidden="1" x14ac:dyDescent="0.15">
      <c r="B19" s="26"/>
      <c r="C19" s="26" t="s">
        <v>196</v>
      </c>
      <c r="D19" s="26"/>
      <c r="E19" s="26"/>
      <c r="F19" s="26"/>
    </row>
    <row r="20" spans="2:6" hidden="1" x14ac:dyDescent="0.15">
      <c r="B20" s="26"/>
      <c r="C20" s="26" t="s">
        <v>197</v>
      </c>
      <c r="D20" s="26"/>
      <c r="E20" s="26"/>
      <c r="F20" s="26"/>
    </row>
    <row r="21" spans="2:6" hidden="1" x14ac:dyDescent="0.15">
      <c r="B21" s="26"/>
      <c r="C21" s="26" t="s">
        <v>92</v>
      </c>
      <c r="D21" s="26"/>
      <c r="E21" s="26"/>
      <c r="F21" s="26"/>
    </row>
    <row r="22" spans="2:6" hidden="1" x14ac:dyDescent="0.15">
      <c r="B22" s="26"/>
      <c r="C22" s="26" t="s">
        <v>198</v>
      </c>
      <c r="D22" s="26"/>
      <c r="E22" s="26"/>
      <c r="F22" s="26"/>
    </row>
    <row r="23" spans="2:6" hidden="1" x14ac:dyDescent="0.15">
      <c r="B23" s="26"/>
      <c r="C23" s="26" t="s">
        <v>199</v>
      </c>
      <c r="D23" s="26"/>
      <c r="E23" s="26"/>
      <c r="F23" s="26"/>
    </row>
    <row r="24" spans="2:6" hidden="1" x14ac:dyDescent="0.15">
      <c r="B24" s="26"/>
      <c r="C24" s="26" t="s">
        <v>200</v>
      </c>
      <c r="D24" s="26"/>
      <c r="E24" s="26"/>
      <c r="F24" s="26"/>
    </row>
    <row r="25" spans="2:6" hidden="1" x14ac:dyDescent="0.15">
      <c r="B25" s="26" t="s">
        <v>52</v>
      </c>
      <c r="C25" s="26" t="s">
        <v>53</v>
      </c>
      <c r="D25" s="26"/>
      <c r="E25" s="26"/>
      <c r="F25" s="26"/>
    </row>
    <row r="26" spans="2:6" s="19" customFormat="1" hidden="1" x14ac:dyDescent="0.15">
      <c r="B26" s="27"/>
      <c r="C26" s="27" t="s">
        <v>54</v>
      </c>
      <c r="D26" s="27"/>
      <c r="E26" s="27"/>
      <c r="F26" s="27"/>
    </row>
    <row r="27" spans="2:6" hidden="1" x14ac:dyDescent="0.15">
      <c r="B27" s="27" t="s">
        <v>212</v>
      </c>
      <c r="C27" s="27" t="s">
        <v>56</v>
      </c>
      <c r="D27" s="27"/>
      <c r="E27" s="27"/>
      <c r="F27" s="27"/>
    </row>
    <row r="28" spans="2:6" hidden="1" x14ac:dyDescent="0.15">
      <c r="B28" s="27"/>
      <c r="C28" s="27" t="s">
        <v>92</v>
      </c>
      <c r="D28" s="27"/>
      <c r="E28" s="27"/>
      <c r="F28" s="27"/>
    </row>
    <row r="29" spans="2:6" hidden="1" x14ac:dyDescent="0.15">
      <c r="B29" s="27"/>
      <c r="C29" s="27" t="s">
        <v>58</v>
      </c>
      <c r="D29" s="27"/>
      <c r="E29" s="27"/>
      <c r="F29" s="27"/>
    </row>
    <row r="30" spans="2:6" hidden="1" x14ac:dyDescent="0.15">
      <c r="B30" s="27"/>
      <c r="C30" s="27" t="s">
        <v>57</v>
      </c>
      <c r="D30" s="27"/>
      <c r="E30" s="27"/>
      <c r="F30" s="27"/>
    </row>
    <row r="31" spans="2:6" hidden="1" x14ac:dyDescent="0.15">
      <c r="B31" s="27" t="s">
        <v>201</v>
      </c>
      <c r="C31" s="27" t="s">
        <v>202</v>
      </c>
      <c r="D31" s="27"/>
      <c r="E31" s="27"/>
      <c r="F31" s="27"/>
    </row>
    <row r="32" spans="2:6" hidden="1" x14ac:dyDescent="0.15">
      <c r="B32" s="27"/>
      <c r="C32" s="27" t="s">
        <v>203</v>
      </c>
      <c r="D32" s="27"/>
      <c r="E32" s="27"/>
      <c r="F32" s="27"/>
    </row>
    <row r="33" spans="1:6" hidden="1" x14ac:dyDescent="0.15">
      <c r="B33" s="27" t="s">
        <v>59</v>
      </c>
      <c r="C33" s="27" t="s">
        <v>60</v>
      </c>
      <c r="D33" s="27"/>
      <c r="E33" s="27"/>
      <c r="F33" s="27"/>
    </row>
    <row r="34" spans="1:6" hidden="1" x14ac:dyDescent="0.15">
      <c r="B34" s="27"/>
      <c r="C34" s="27" t="s">
        <v>61</v>
      </c>
      <c r="D34" s="27"/>
      <c r="E34" s="27"/>
      <c r="F34" s="27"/>
    </row>
    <row r="35" spans="1:6" hidden="1" x14ac:dyDescent="0.15">
      <c r="B35" s="27"/>
      <c r="C35" s="27" t="s">
        <v>62</v>
      </c>
      <c r="D35" s="27"/>
      <c r="E35" s="27"/>
      <c r="F35" s="27"/>
    </row>
    <row r="36" spans="1:6" hidden="1" x14ac:dyDescent="0.15">
      <c r="B36" s="27"/>
      <c r="C36" s="27" t="s">
        <v>63</v>
      </c>
      <c r="D36" s="27"/>
      <c r="E36" s="27"/>
      <c r="F36" s="27"/>
    </row>
    <row r="37" spans="1:6" hidden="1" x14ac:dyDescent="0.15">
      <c r="B37" s="27"/>
      <c r="C37" s="27" t="s">
        <v>64</v>
      </c>
      <c r="D37" s="27"/>
      <c r="E37" s="27"/>
      <c r="F37" s="27"/>
    </row>
    <row r="38" spans="1:6" hidden="1" x14ac:dyDescent="0.15">
      <c r="B38" s="27" t="s">
        <v>171</v>
      </c>
      <c r="C38" s="27" t="s">
        <v>172</v>
      </c>
      <c r="D38" s="27"/>
      <c r="E38" s="27"/>
      <c r="F38" s="27"/>
    </row>
    <row r="39" spans="1:6" hidden="1" x14ac:dyDescent="0.15">
      <c r="B39" s="27"/>
      <c r="C39" s="27" t="s">
        <v>173</v>
      </c>
      <c r="D39" s="27"/>
      <c r="E39" s="27"/>
      <c r="F39" s="27"/>
    </row>
    <row r="40" spans="1:6" hidden="1" x14ac:dyDescent="0.15">
      <c r="B40" s="27"/>
      <c r="C40" s="27" t="s">
        <v>174</v>
      </c>
      <c r="D40" s="27"/>
      <c r="E40" s="27"/>
      <c r="F40" s="27"/>
    </row>
    <row r="41" spans="1:6" hidden="1" x14ac:dyDescent="0.15">
      <c r="B41" s="27"/>
      <c r="C41" s="27"/>
      <c r="D41" s="27"/>
      <c r="E41" s="27"/>
      <c r="F41" s="27"/>
    </row>
    <row r="42" spans="1:6" ht="14" hidden="1" thickBot="1" x14ac:dyDescent="0.2">
      <c r="B42" s="25"/>
      <c r="C42" s="25"/>
      <c r="D42" s="25"/>
      <c r="E42" s="25"/>
      <c r="F42" s="25"/>
    </row>
    <row r="43" spans="1:6" x14ac:dyDescent="0.15">
      <c r="A43" s="603">
        <v>1</v>
      </c>
      <c r="B43" s="3" t="s">
        <v>210</v>
      </c>
      <c r="C43" s="401" t="s">
        <v>967</v>
      </c>
    </row>
    <row r="44" spans="1:6" x14ac:dyDescent="0.15">
      <c r="A44" s="603"/>
      <c r="B44" s="3" t="s">
        <v>204</v>
      </c>
      <c r="C44" s="9" t="s">
        <v>202</v>
      </c>
    </row>
    <row r="45" spans="1:6" x14ac:dyDescent="0.15">
      <c r="A45" s="603"/>
      <c r="B45" s="3" t="s">
        <v>211</v>
      </c>
      <c r="C45" s="9"/>
    </row>
    <row r="46" spans="1:6" ht="12" hidden="1" customHeight="1" x14ac:dyDescent="0.15">
      <c r="A46" s="603"/>
      <c r="B46" s="3" t="s">
        <v>205</v>
      </c>
      <c r="C46" s="9"/>
    </row>
    <row r="47" spans="1:6" x14ac:dyDescent="0.15">
      <c r="A47" s="603"/>
      <c r="B47" s="3" t="s">
        <v>206</v>
      </c>
      <c r="C47" s="9" t="s">
        <v>57</v>
      </c>
    </row>
    <row r="48" spans="1:6" ht="26" customHeight="1" x14ac:dyDescent="0.15">
      <c r="A48" s="603"/>
      <c r="B48" s="102" t="s">
        <v>207</v>
      </c>
      <c r="C48" s="36"/>
    </row>
    <row r="49" spans="1:4" ht="26" customHeight="1" x14ac:dyDescent="0.15">
      <c r="A49" s="603"/>
      <c r="B49" s="102" t="s">
        <v>208</v>
      </c>
      <c r="C49" s="36" t="s">
        <v>968</v>
      </c>
      <c r="D49" s="3" t="str">
        <f>IF(C44="Functional",IF(#REF!=C43,"","&lt;--- reminder:  operation should be same as component name"),"")</f>
        <v/>
      </c>
    </row>
    <row r="50" spans="1:4" ht="12" hidden="1" customHeight="1" x14ac:dyDescent="0.15">
      <c r="A50" s="603"/>
      <c r="C50" s="9"/>
    </row>
    <row r="51" spans="1:4" ht="12" hidden="1" customHeight="1" x14ac:dyDescent="0.15">
      <c r="A51" s="603"/>
      <c r="C51" s="9"/>
    </row>
    <row r="52" spans="1:4" ht="12" hidden="1" customHeight="1" x14ac:dyDescent="0.15">
      <c r="A52" s="603"/>
      <c r="C52" s="9"/>
    </row>
    <row r="53" spans="1:4" ht="12" hidden="1" customHeight="1" x14ac:dyDescent="0.15">
      <c r="A53" s="603"/>
      <c r="C53" s="9"/>
    </row>
    <row r="54" spans="1:4" ht="12" hidden="1" customHeight="1" x14ac:dyDescent="0.15">
      <c r="A54" s="603"/>
      <c r="C54" s="9"/>
    </row>
    <row r="55" spans="1:4" ht="12" hidden="1" customHeight="1" x14ac:dyDescent="0.15">
      <c r="A55" s="603"/>
      <c r="C55" s="9"/>
    </row>
    <row r="56" spans="1:4" ht="12" hidden="1" customHeight="1" x14ac:dyDescent="0.15">
      <c r="A56" s="603"/>
      <c r="C56" s="9"/>
    </row>
    <row r="57" spans="1:4" ht="12" hidden="1" customHeight="1" x14ac:dyDescent="0.15">
      <c r="A57" s="603"/>
      <c r="C57" s="9"/>
    </row>
    <row r="58" spans="1:4" ht="12" hidden="1" customHeight="1" x14ac:dyDescent="0.15">
      <c r="A58" s="603"/>
      <c r="C58" s="9"/>
    </row>
    <row r="59" spans="1:4" x14ac:dyDescent="0.15">
      <c r="A59" s="603"/>
    </row>
    <row r="60" spans="1:4" x14ac:dyDescent="0.15">
      <c r="A60" s="603">
        <f>A43+1</f>
        <v>2</v>
      </c>
      <c r="B60" s="3" t="s">
        <v>210</v>
      </c>
      <c r="C60" s="9" t="s">
        <v>504</v>
      </c>
    </row>
    <row r="61" spans="1:4" x14ac:dyDescent="0.15">
      <c r="A61" s="603"/>
      <c r="B61" s="3" t="s">
        <v>204</v>
      </c>
      <c r="C61" s="9" t="s">
        <v>203</v>
      </c>
    </row>
    <row r="62" spans="1:4" x14ac:dyDescent="0.15">
      <c r="A62" s="603"/>
      <c r="B62" s="3" t="s">
        <v>211</v>
      </c>
      <c r="C62" s="9"/>
    </row>
    <row r="63" spans="1:4" ht="12" hidden="1" customHeight="1" x14ac:dyDescent="0.15">
      <c r="A63" s="603"/>
      <c r="B63" s="3" t="s">
        <v>205</v>
      </c>
      <c r="C63" s="9"/>
    </row>
    <row r="64" spans="1:4" x14ac:dyDescent="0.15">
      <c r="A64" s="603"/>
      <c r="B64" s="3" t="s">
        <v>206</v>
      </c>
      <c r="C64" s="9" t="s">
        <v>57</v>
      </c>
    </row>
    <row r="65" spans="1:4" ht="26" customHeight="1" x14ac:dyDescent="0.15">
      <c r="A65" s="603"/>
      <c r="B65" s="102" t="s">
        <v>207</v>
      </c>
      <c r="C65" s="36" t="s">
        <v>971</v>
      </c>
    </row>
    <row r="66" spans="1:4" ht="26" customHeight="1" x14ac:dyDescent="0.15">
      <c r="A66" s="603"/>
      <c r="B66" s="102" t="s">
        <v>208</v>
      </c>
      <c r="C66" s="36" t="s">
        <v>504</v>
      </c>
      <c r="D66" s="3" t="str">
        <f>IF(C61="Functional",IF(C66=C60,"","&lt;--- reminder:  operation should be same as component name"),"")</f>
        <v/>
      </c>
    </row>
    <row r="67" spans="1:4" ht="12" hidden="1" customHeight="1" x14ac:dyDescent="0.15">
      <c r="A67" s="603"/>
      <c r="C67" s="9"/>
    </row>
    <row r="68" spans="1:4" ht="12" hidden="1" customHeight="1" x14ac:dyDescent="0.15">
      <c r="A68" s="603"/>
      <c r="C68" s="9"/>
    </row>
    <row r="69" spans="1:4" ht="12" hidden="1" customHeight="1" x14ac:dyDescent="0.15">
      <c r="A69" s="603"/>
      <c r="C69" s="9"/>
    </row>
    <row r="70" spans="1:4" ht="12" hidden="1" customHeight="1" x14ac:dyDescent="0.15">
      <c r="A70" s="603"/>
      <c r="C70" s="9"/>
    </row>
    <row r="71" spans="1:4" ht="12" hidden="1" customHeight="1" x14ac:dyDescent="0.15">
      <c r="A71" s="603"/>
      <c r="C71" s="9"/>
    </row>
    <row r="72" spans="1:4" ht="12" hidden="1" customHeight="1" x14ac:dyDescent="0.15">
      <c r="A72" s="603"/>
      <c r="C72" s="9"/>
    </row>
    <row r="73" spans="1:4" ht="12" hidden="1" customHeight="1" x14ac:dyDescent="0.15">
      <c r="A73" s="603"/>
      <c r="C73" s="9"/>
    </row>
    <row r="74" spans="1:4" ht="12" hidden="1" customHeight="1" x14ac:dyDescent="0.15">
      <c r="A74" s="603"/>
      <c r="C74" s="9"/>
    </row>
    <row r="75" spans="1:4" ht="12" hidden="1" customHeight="1" x14ac:dyDescent="0.15">
      <c r="A75" s="603"/>
      <c r="C75" s="9"/>
    </row>
    <row r="76" spans="1:4" x14ac:dyDescent="0.15">
      <c r="A76" s="603"/>
    </row>
    <row r="77" spans="1:4" x14ac:dyDescent="0.15">
      <c r="A77" s="603">
        <f>A60+1</f>
        <v>3</v>
      </c>
      <c r="B77" s="3" t="s">
        <v>210</v>
      </c>
      <c r="C77" s="401" t="s">
        <v>1026</v>
      </c>
    </row>
    <row r="78" spans="1:4" x14ac:dyDescent="0.15">
      <c r="A78" s="603"/>
      <c r="B78" s="3" t="s">
        <v>204</v>
      </c>
      <c r="C78" s="9" t="s">
        <v>203</v>
      </c>
    </row>
    <row r="79" spans="1:4" x14ac:dyDescent="0.15">
      <c r="A79" s="603"/>
      <c r="B79" s="3" t="s">
        <v>211</v>
      </c>
      <c r="C79" s="9"/>
    </row>
    <row r="80" spans="1:4" ht="12" hidden="1" customHeight="1" x14ac:dyDescent="0.15">
      <c r="A80" s="603"/>
      <c r="B80" s="3" t="s">
        <v>205</v>
      </c>
      <c r="C80" s="9"/>
    </row>
    <row r="81" spans="1:4" x14ac:dyDescent="0.15">
      <c r="A81" s="603"/>
      <c r="B81" s="3" t="s">
        <v>206</v>
      </c>
      <c r="C81" s="9" t="s">
        <v>92</v>
      </c>
    </row>
    <row r="82" spans="1:4" ht="26" customHeight="1" x14ac:dyDescent="0.15">
      <c r="A82" s="603"/>
      <c r="B82" s="400" t="s">
        <v>207</v>
      </c>
      <c r="C82" s="36" t="s">
        <v>970</v>
      </c>
    </row>
    <row r="83" spans="1:4" ht="26" customHeight="1" x14ac:dyDescent="0.15">
      <c r="A83" s="603"/>
      <c r="B83" s="102" t="s">
        <v>208</v>
      </c>
      <c r="C83" s="401" t="s">
        <v>1026</v>
      </c>
      <c r="D83" s="3" t="str">
        <f>IF(C78="Functional",IF(C83=C77,"","&lt;--- reminder:  operation should be same as component name"),"")</f>
        <v/>
      </c>
    </row>
    <row r="84" spans="1:4" ht="12" hidden="1" customHeight="1" x14ac:dyDescent="0.15">
      <c r="A84" s="603"/>
      <c r="C84" s="9"/>
    </row>
    <row r="85" spans="1:4" ht="12" hidden="1" customHeight="1" x14ac:dyDescent="0.15">
      <c r="A85" s="603"/>
      <c r="C85" s="9"/>
    </row>
    <row r="86" spans="1:4" ht="12" hidden="1" customHeight="1" x14ac:dyDescent="0.15">
      <c r="A86" s="603"/>
      <c r="C86" s="9"/>
    </row>
    <row r="87" spans="1:4" ht="12" hidden="1" customHeight="1" x14ac:dyDescent="0.15">
      <c r="A87" s="603"/>
      <c r="C87" s="9"/>
    </row>
    <row r="88" spans="1:4" ht="12" hidden="1" customHeight="1" x14ac:dyDescent="0.15">
      <c r="A88" s="603"/>
      <c r="C88" s="9"/>
    </row>
    <row r="89" spans="1:4" ht="12" hidden="1" customHeight="1" x14ac:dyDescent="0.15">
      <c r="A89" s="603"/>
      <c r="C89" s="9"/>
    </row>
    <row r="90" spans="1:4" ht="12" hidden="1" customHeight="1" x14ac:dyDescent="0.15">
      <c r="A90" s="603"/>
      <c r="C90" s="9"/>
    </row>
    <row r="91" spans="1:4" ht="12" hidden="1" customHeight="1" x14ac:dyDescent="0.15">
      <c r="A91" s="603"/>
      <c r="C91" s="9"/>
    </row>
    <row r="92" spans="1:4" ht="12" hidden="1" customHeight="1" x14ac:dyDescent="0.15">
      <c r="A92" s="603"/>
      <c r="C92" s="9"/>
    </row>
    <row r="93" spans="1:4" x14ac:dyDescent="0.15">
      <c r="A93" s="603"/>
    </row>
    <row r="94" spans="1:4" x14ac:dyDescent="0.15">
      <c r="A94" s="603">
        <f>A77+1</f>
        <v>4</v>
      </c>
      <c r="B94" s="3" t="s">
        <v>210</v>
      </c>
      <c r="C94" s="401" t="s">
        <v>978</v>
      </c>
    </row>
    <row r="95" spans="1:4" x14ac:dyDescent="0.15">
      <c r="A95" s="603"/>
      <c r="B95" s="3" t="s">
        <v>204</v>
      </c>
      <c r="C95" s="9" t="s">
        <v>203</v>
      </c>
    </row>
    <row r="96" spans="1:4" x14ac:dyDescent="0.15">
      <c r="A96" s="603"/>
      <c r="B96" s="3" t="s">
        <v>211</v>
      </c>
      <c r="C96" s="9"/>
    </row>
    <row r="97" spans="1:4" ht="12" hidden="1" customHeight="1" x14ac:dyDescent="0.15">
      <c r="A97" s="603"/>
      <c r="B97" s="3" t="s">
        <v>205</v>
      </c>
      <c r="C97" s="9"/>
    </row>
    <row r="98" spans="1:4" x14ac:dyDescent="0.15">
      <c r="A98" s="603"/>
      <c r="B98" s="3" t="s">
        <v>206</v>
      </c>
      <c r="C98" s="9" t="s">
        <v>57</v>
      </c>
    </row>
    <row r="99" spans="1:4" ht="26" customHeight="1" x14ac:dyDescent="0.15">
      <c r="A99" s="603"/>
      <c r="B99" s="400" t="s">
        <v>207</v>
      </c>
      <c r="C99" s="36"/>
    </row>
    <row r="100" spans="1:4" ht="26" customHeight="1" x14ac:dyDescent="0.15">
      <c r="A100" s="603"/>
      <c r="B100" s="102" t="s">
        <v>208</v>
      </c>
      <c r="C100" s="483" t="s">
        <v>978</v>
      </c>
      <c r="D100" s="3" t="str">
        <f>IF(C95="Functional",IF(C100=C94,"","&lt;--- reminder:  operation should be same as component name"),"")</f>
        <v/>
      </c>
    </row>
    <row r="101" spans="1:4" ht="12" hidden="1" customHeight="1" x14ac:dyDescent="0.15">
      <c r="A101" s="603"/>
      <c r="C101" s="9"/>
    </row>
    <row r="102" spans="1:4" ht="12" hidden="1" customHeight="1" x14ac:dyDescent="0.15">
      <c r="A102" s="603"/>
      <c r="C102" s="9"/>
    </row>
    <row r="103" spans="1:4" ht="12" hidden="1" customHeight="1" x14ac:dyDescent="0.15">
      <c r="A103" s="603"/>
      <c r="C103" s="9"/>
    </row>
    <row r="104" spans="1:4" ht="12" hidden="1" customHeight="1" x14ac:dyDescent="0.15">
      <c r="A104" s="603"/>
      <c r="C104" s="9"/>
    </row>
    <row r="105" spans="1:4" ht="12" hidden="1" customHeight="1" x14ac:dyDescent="0.15">
      <c r="A105" s="603"/>
      <c r="C105" s="9"/>
    </row>
    <row r="106" spans="1:4" ht="12" hidden="1" customHeight="1" x14ac:dyDescent="0.15">
      <c r="A106" s="603"/>
      <c r="C106" s="9"/>
    </row>
    <row r="107" spans="1:4" ht="12" hidden="1" customHeight="1" x14ac:dyDescent="0.15">
      <c r="A107" s="603"/>
      <c r="C107" s="9"/>
    </row>
    <row r="108" spans="1:4" ht="12" hidden="1" customHeight="1" x14ac:dyDescent="0.15">
      <c r="A108" s="603"/>
      <c r="C108" s="9"/>
    </row>
    <row r="109" spans="1:4" ht="12" hidden="1" customHeight="1" x14ac:dyDescent="0.15">
      <c r="A109" s="603"/>
      <c r="C109" s="9"/>
    </row>
    <row r="110" spans="1:4" x14ac:dyDescent="0.15">
      <c r="A110" s="603"/>
    </row>
    <row r="111" spans="1:4" x14ac:dyDescent="0.15">
      <c r="A111" s="603">
        <f>A94+1</f>
        <v>5</v>
      </c>
      <c r="B111" s="3" t="s">
        <v>210</v>
      </c>
      <c r="C111" s="9" t="s">
        <v>975</v>
      </c>
    </row>
    <row r="112" spans="1:4" x14ac:dyDescent="0.15">
      <c r="A112" s="603"/>
      <c r="B112" s="3" t="s">
        <v>204</v>
      </c>
      <c r="C112" s="9" t="s">
        <v>203</v>
      </c>
    </row>
    <row r="113" spans="1:4" x14ac:dyDescent="0.15">
      <c r="A113" s="603"/>
      <c r="B113" s="3" t="s">
        <v>211</v>
      </c>
      <c r="C113" s="9"/>
    </row>
    <row r="114" spans="1:4" ht="12" hidden="1" customHeight="1" x14ac:dyDescent="0.15">
      <c r="A114" s="603"/>
      <c r="B114" s="3" t="s">
        <v>205</v>
      </c>
      <c r="C114" s="9"/>
    </row>
    <row r="115" spans="1:4" x14ac:dyDescent="0.15">
      <c r="A115" s="603"/>
      <c r="B115" s="3" t="s">
        <v>206</v>
      </c>
      <c r="C115" s="9" t="s">
        <v>92</v>
      </c>
    </row>
    <row r="116" spans="1:4" ht="26" customHeight="1" x14ac:dyDescent="0.15">
      <c r="A116" s="603"/>
      <c r="B116" s="400" t="s">
        <v>207</v>
      </c>
      <c r="C116" s="9"/>
    </row>
    <row r="117" spans="1:4" ht="26" customHeight="1" x14ac:dyDescent="0.15">
      <c r="A117" s="603"/>
      <c r="B117" s="102" t="s">
        <v>208</v>
      </c>
      <c r="C117" s="9" t="s">
        <v>975</v>
      </c>
      <c r="D117" s="3" t="str">
        <f>IF(C112="Functional",IF(C117=C111,"","&lt;--- reminder:  operation should be same as component name"),"")</f>
        <v/>
      </c>
    </row>
    <row r="118" spans="1:4" ht="12" hidden="1" customHeight="1" x14ac:dyDescent="0.15">
      <c r="A118" s="603"/>
      <c r="C118" s="9"/>
    </row>
    <row r="119" spans="1:4" ht="12" hidden="1" customHeight="1" x14ac:dyDescent="0.15">
      <c r="A119" s="603"/>
      <c r="C119" s="9"/>
    </row>
    <row r="120" spans="1:4" ht="12" hidden="1" customHeight="1" x14ac:dyDescent="0.15">
      <c r="A120" s="603"/>
      <c r="C120" s="9"/>
    </row>
    <row r="121" spans="1:4" ht="12" hidden="1" customHeight="1" x14ac:dyDescent="0.15">
      <c r="A121" s="603"/>
      <c r="C121" s="9"/>
    </row>
    <row r="122" spans="1:4" ht="12" hidden="1" customHeight="1" x14ac:dyDescent="0.15">
      <c r="A122" s="603"/>
      <c r="C122" s="9"/>
    </row>
    <row r="123" spans="1:4" ht="12" hidden="1" customHeight="1" x14ac:dyDescent="0.15">
      <c r="A123" s="603"/>
      <c r="C123" s="9"/>
    </row>
    <row r="124" spans="1:4" ht="12" hidden="1" customHeight="1" x14ac:dyDescent="0.15">
      <c r="A124" s="603"/>
      <c r="C124" s="9"/>
    </row>
    <row r="125" spans="1:4" ht="12" hidden="1" customHeight="1" x14ac:dyDescent="0.15">
      <c r="A125" s="603"/>
      <c r="C125" s="9"/>
    </row>
    <row r="126" spans="1:4" ht="12" hidden="1" customHeight="1" x14ac:dyDescent="0.15">
      <c r="A126" s="603"/>
      <c r="C126" s="9"/>
    </row>
    <row r="127" spans="1:4" x14ac:dyDescent="0.15">
      <c r="A127" s="603"/>
    </row>
    <row r="128" spans="1:4" x14ac:dyDescent="0.15">
      <c r="A128" s="603">
        <f>A111+1</f>
        <v>6</v>
      </c>
      <c r="B128" s="3" t="s">
        <v>210</v>
      </c>
      <c r="C128" s="9" t="s">
        <v>1032</v>
      </c>
    </row>
    <row r="129" spans="1:4" x14ac:dyDescent="0.15">
      <c r="A129" s="603"/>
      <c r="B129" s="3" t="s">
        <v>204</v>
      </c>
      <c r="C129" s="9" t="s">
        <v>203</v>
      </c>
    </row>
    <row r="130" spans="1:4" x14ac:dyDescent="0.15">
      <c r="A130" s="603"/>
      <c r="B130" s="3" t="s">
        <v>211</v>
      </c>
      <c r="C130" s="9"/>
    </row>
    <row r="131" spans="1:4" ht="12" hidden="1" customHeight="1" x14ac:dyDescent="0.15">
      <c r="A131" s="603"/>
      <c r="B131" s="3" t="s">
        <v>205</v>
      </c>
      <c r="C131" s="9"/>
    </row>
    <row r="132" spans="1:4" x14ac:dyDescent="0.15">
      <c r="A132" s="603"/>
      <c r="B132" s="3" t="s">
        <v>206</v>
      </c>
      <c r="C132" s="9" t="s">
        <v>92</v>
      </c>
    </row>
    <row r="133" spans="1:4" ht="26" customHeight="1" x14ac:dyDescent="0.15">
      <c r="A133" s="603"/>
      <c r="B133" s="400" t="s">
        <v>207</v>
      </c>
      <c r="C133" s="36"/>
    </row>
    <row r="134" spans="1:4" ht="26" customHeight="1" x14ac:dyDescent="0.15">
      <c r="A134" s="603"/>
      <c r="B134" s="102" t="s">
        <v>208</v>
      </c>
      <c r="C134" s="36" t="s">
        <v>1032</v>
      </c>
      <c r="D134" s="3" t="str">
        <f>IF(C129="Functional",IF(C134=C128,"","&lt;--- reminder:  operation should be same as component name"),"")</f>
        <v/>
      </c>
    </row>
    <row r="135" spans="1:4" ht="12" hidden="1" customHeight="1" x14ac:dyDescent="0.15">
      <c r="A135" s="603"/>
      <c r="C135" s="9"/>
    </row>
    <row r="136" spans="1:4" ht="12" hidden="1" customHeight="1" x14ac:dyDescent="0.15">
      <c r="A136" s="603"/>
      <c r="C136" s="9"/>
    </row>
    <row r="137" spans="1:4" ht="12" hidden="1" customHeight="1" x14ac:dyDescent="0.15">
      <c r="A137" s="603"/>
      <c r="C137" s="9"/>
    </row>
    <row r="138" spans="1:4" ht="12" hidden="1" customHeight="1" x14ac:dyDescent="0.15">
      <c r="A138" s="603"/>
      <c r="C138" s="9"/>
    </row>
    <row r="139" spans="1:4" ht="12" hidden="1" customHeight="1" x14ac:dyDescent="0.15">
      <c r="A139" s="603"/>
      <c r="C139" s="9"/>
    </row>
    <row r="140" spans="1:4" ht="12" hidden="1" customHeight="1" x14ac:dyDescent="0.15">
      <c r="A140" s="603"/>
      <c r="C140" s="9"/>
    </row>
    <row r="141" spans="1:4" ht="12" hidden="1" customHeight="1" x14ac:dyDescent="0.15">
      <c r="A141" s="603"/>
      <c r="C141" s="9"/>
    </row>
    <row r="142" spans="1:4" ht="12" hidden="1" customHeight="1" x14ac:dyDescent="0.15">
      <c r="A142" s="603"/>
      <c r="C142" s="9"/>
    </row>
    <row r="143" spans="1:4" ht="12" hidden="1" customHeight="1" x14ac:dyDescent="0.15">
      <c r="A143" s="603"/>
      <c r="C143" s="9"/>
    </row>
    <row r="144" spans="1:4" x14ac:dyDescent="0.15">
      <c r="A144" s="603"/>
    </row>
    <row r="145" spans="1:4" x14ac:dyDescent="0.15">
      <c r="A145" s="603">
        <f>A128+1</f>
        <v>7</v>
      </c>
      <c r="B145" s="3" t="s">
        <v>210</v>
      </c>
      <c r="C145" s="9"/>
    </row>
    <row r="146" spans="1:4" x14ac:dyDescent="0.15">
      <c r="A146" s="603"/>
      <c r="B146" s="3" t="s">
        <v>204</v>
      </c>
      <c r="C146" s="9"/>
    </row>
    <row r="147" spans="1:4" x14ac:dyDescent="0.15">
      <c r="A147" s="603"/>
      <c r="B147" s="3" t="s">
        <v>211</v>
      </c>
      <c r="C147" s="9"/>
    </row>
    <row r="148" spans="1:4" ht="12" hidden="1" customHeight="1" x14ac:dyDescent="0.15">
      <c r="A148" s="603"/>
      <c r="B148" s="3" t="s">
        <v>205</v>
      </c>
      <c r="C148" s="9"/>
    </row>
    <row r="149" spans="1:4" x14ac:dyDescent="0.15">
      <c r="A149" s="603"/>
      <c r="B149" s="3" t="s">
        <v>206</v>
      </c>
      <c r="C149" s="9"/>
    </row>
    <row r="150" spans="1:4" ht="26" customHeight="1" x14ac:dyDescent="0.15">
      <c r="A150" s="603"/>
      <c r="B150" s="400" t="s">
        <v>207</v>
      </c>
      <c r="C150" s="9"/>
    </row>
    <row r="151" spans="1:4" ht="26" customHeight="1" x14ac:dyDescent="0.15">
      <c r="A151" s="603"/>
      <c r="B151" s="102" t="s">
        <v>208</v>
      </c>
      <c r="C151" s="9"/>
      <c r="D151" s="3" t="str">
        <f>IF(C146="Functional",IF(C151=C145,"","&lt;--- reminder:  operation should be same as component name"),"")</f>
        <v/>
      </c>
    </row>
    <row r="152" spans="1:4" ht="12" hidden="1" customHeight="1" x14ac:dyDescent="0.15">
      <c r="A152" s="603"/>
      <c r="C152" s="9"/>
    </row>
    <row r="153" spans="1:4" ht="12" hidden="1" customHeight="1" x14ac:dyDescent="0.15">
      <c r="A153" s="603"/>
      <c r="C153" s="9"/>
    </row>
    <row r="154" spans="1:4" ht="12" hidden="1" customHeight="1" x14ac:dyDescent="0.15">
      <c r="A154" s="603"/>
      <c r="C154" s="9"/>
    </row>
    <row r="155" spans="1:4" ht="12" hidden="1" customHeight="1" x14ac:dyDescent="0.15">
      <c r="A155" s="603"/>
      <c r="C155" s="9"/>
    </row>
    <row r="156" spans="1:4" ht="12" hidden="1" customHeight="1" x14ac:dyDescent="0.15">
      <c r="A156" s="603"/>
      <c r="C156" s="9"/>
    </row>
    <row r="157" spans="1:4" ht="12" hidden="1" customHeight="1" x14ac:dyDescent="0.15">
      <c r="A157" s="603"/>
      <c r="C157" s="9"/>
    </row>
    <row r="158" spans="1:4" ht="12" hidden="1" customHeight="1" x14ac:dyDescent="0.15">
      <c r="A158" s="603"/>
      <c r="C158" s="9"/>
    </row>
    <row r="159" spans="1:4" ht="12" hidden="1" customHeight="1" x14ac:dyDescent="0.15">
      <c r="A159" s="603"/>
      <c r="C159" s="9"/>
    </row>
    <row r="160" spans="1:4" ht="12" hidden="1" customHeight="1" x14ac:dyDescent="0.15">
      <c r="A160" s="603"/>
      <c r="C160" s="9"/>
    </row>
    <row r="161" spans="1:4" x14ac:dyDescent="0.15">
      <c r="A161" s="603"/>
    </row>
    <row r="162" spans="1:4" x14ac:dyDescent="0.15">
      <c r="A162" s="603">
        <f>A145+1</f>
        <v>8</v>
      </c>
      <c r="B162" s="3" t="s">
        <v>210</v>
      </c>
      <c r="C162" s="9"/>
    </row>
    <row r="163" spans="1:4" x14ac:dyDescent="0.15">
      <c r="A163" s="603"/>
      <c r="B163" s="3" t="s">
        <v>204</v>
      </c>
      <c r="C163" s="9"/>
    </row>
    <row r="164" spans="1:4" x14ac:dyDescent="0.15">
      <c r="A164" s="603"/>
      <c r="B164" s="3" t="s">
        <v>211</v>
      </c>
      <c r="C164" s="9"/>
    </row>
    <row r="165" spans="1:4" ht="12" hidden="1" customHeight="1" x14ac:dyDescent="0.15">
      <c r="A165" s="603"/>
      <c r="B165" s="3" t="s">
        <v>205</v>
      </c>
      <c r="C165" s="9"/>
    </row>
    <row r="166" spans="1:4" x14ac:dyDescent="0.15">
      <c r="A166" s="603"/>
      <c r="B166" s="3" t="s">
        <v>206</v>
      </c>
      <c r="C166" s="9"/>
    </row>
    <row r="167" spans="1:4" ht="26" customHeight="1" x14ac:dyDescent="0.15">
      <c r="A167" s="603"/>
      <c r="B167" s="400" t="s">
        <v>207</v>
      </c>
      <c r="C167" s="36"/>
    </row>
    <row r="168" spans="1:4" ht="26" customHeight="1" x14ac:dyDescent="0.15">
      <c r="A168" s="603"/>
      <c r="B168" s="102" t="s">
        <v>208</v>
      </c>
      <c r="C168" s="36"/>
      <c r="D168" s="3" t="str">
        <f>IF(C163="Functional",IF(C168=C162,"","&lt;--- reminder:  operation should be same as component name"),"")</f>
        <v/>
      </c>
    </row>
    <row r="169" spans="1:4" ht="12" hidden="1" customHeight="1" x14ac:dyDescent="0.15">
      <c r="A169" s="603"/>
      <c r="C169" s="9"/>
    </row>
    <row r="170" spans="1:4" ht="12" hidden="1" customHeight="1" x14ac:dyDescent="0.15">
      <c r="A170" s="603"/>
      <c r="C170" s="9"/>
    </row>
    <row r="171" spans="1:4" ht="12" hidden="1" customHeight="1" x14ac:dyDescent="0.15">
      <c r="A171" s="603"/>
      <c r="C171" s="9"/>
    </row>
    <row r="172" spans="1:4" ht="12" hidden="1" customHeight="1" x14ac:dyDescent="0.15">
      <c r="A172" s="603"/>
      <c r="C172" s="9"/>
    </row>
    <row r="173" spans="1:4" ht="12" hidden="1" customHeight="1" x14ac:dyDescent="0.15">
      <c r="A173" s="603"/>
      <c r="C173" s="9"/>
    </row>
    <row r="174" spans="1:4" ht="12" hidden="1" customHeight="1" x14ac:dyDescent="0.15">
      <c r="A174" s="603"/>
      <c r="C174" s="9"/>
    </row>
    <row r="175" spans="1:4" ht="12" hidden="1" customHeight="1" x14ac:dyDescent="0.15">
      <c r="A175" s="603"/>
      <c r="C175" s="9"/>
    </row>
    <row r="176" spans="1:4" ht="12" hidden="1" customHeight="1" x14ac:dyDescent="0.15">
      <c r="A176" s="603"/>
      <c r="C176" s="9"/>
    </row>
    <row r="177" spans="1:4" ht="12" hidden="1" customHeight="1" x14ac:dyDescent="0.15">
      <c r="A177" s="603"/>
      <c r="C177" s="9"/>
    </row>
    <row r="178" spans="1:4" x14ac:dyDescent="0.15">
      <c r="A178" s="603"/>
    </row>
    <row r="179" spans="1:4" x14ac:dyDescent="0.15">
      <c r="A179" s="603">
        <f>A162+1</f>
        <v>9</v>
      </c>
      <c r="B179" s="3" t="s">
        <v>210</v>
      </c>
      <c r="C179" s="9"/>
    </row>
    <row r="180" spans="1:4" x14ac:dyDescent="0.15">
      <c r="A180" s="603"/>
      <c r="B180" s="3" t="s">
        <v>204</v>
      </c>
      <c r="C180" s="9"/>
    </row>
    <row r="181" spans="1:4" x14ac:dyDescent="0.15">
      <c r="A181" s="603"/>
      <c r="B181" s="3" t="s">
        <v>211</v>
      </c>
      <c r="C181" s="9"/>
    </row>
    <row r="182" spans="1:4" ht="12" hidden="1" customHeight="1" x14ac:dyDescent="0.15">
      <c r="A182" s="603"/>
      <c r="B182" s="3" t="s">
        <v>205</v>
      </c>
      <c r="C182" s="9"/>
    </row>
    <row r="183" spans="1:4" x14ac:dyDescent="0.15">
      <c r="A183" s="603"/>
      <c r="B183" s="3" t="s">
        <v>206</v>
      </c>
      <c r="C183" s="9"/>
    </row>
    <row r="184" spans="1:4" ht="26" customHeight="1" x14ac:dyDescent="0.15">
      <c r="A184" s="603"/>
      <c r="B184" s="400" t="s">
        <v>207</v>
      </c>
      <c r="C184" s="36"/>
    </row>
    <row r="185" spans="1:4" ht="26" customHeight="1" x14ac:dyDescent="0.15">
      <c r="A185" s="603"/>
      <c r="B185" s="102" t="s">
        <v>208</v>
      </c>
      <c r="C185" s="36"/>
      <c r="D185" s="3" t="str">
        <f>IF(C180="Functional",IF(C185=C179,"","&lt;--- reminder:  operation should be same as component name"),"")</f>
        <v/>
      </c>
    </row>
    <row r="186" spans="1:4" ht="12" hidden="1" customHeight="1" x14ac:dyDescent="0.15">
      <c r="A186" s="603"/>
      <c r="C186" s="9"/>
    </row>
    <row r="187" spans="1:4" ht="12" hidden="1" customHeight="1" x14ac:dyDescent="0.15">
      <c r="A187" s="603"/>
      <c r="C187" s="9"/>
    </row>
    <row r="188" spans="1:4" ht="12" hidden="1" customHeight="1" x14ac:dyDescent="0.15">
      <c r="A188" s="603"/>
      <c r="C188" s="9"/>
    </row>
    <row r="189" spans="1:4" ht="12" hidden="1" customHeight="1" x14ac:dyDescent="0.15">
      <c r="A189" s="603"/>
      <c r="C189" s="9"/>
    </row>
    <row r="190" spans="1:4" ht="12" hidden="1" customHeight="1" x14ac:dyDescent="0.15">
      <c r="A190" s="603"/>
      <c r="C190" s="9"/>
    </row>
    <row r="191" spans="1:4" ht="12" hidden="1" customHeight="1" x14ac:dyDescent="0.15">
      <c r="A191" s="603"/>
      <c r="C191" s="9"/>
    </row>
    <row r="192" spans="1:4" ht="12" hidden="1" customHeight="1" x14ac:dyDescent="0.15">
      <c r="A192" s="603"/>
      <c r="C192" s="9"/>
    </row>
    <row r="193" spans="1:4" ht="12" hidden="1" customHeight="1" x14ac:dyDescent="0.15">
      <c r="A193" s="603"/>
      <c r="C193" s="9"/>
    </row>
    <row r="194" spans="1:4" ht="12" hidden="1" customHeight="1" x14ac:dyDescent="0.15">
      <c r="A194" s="603"/>
      <c r="C194" s="9"/>
    </row>
    <row r="195" spans="1:4" x14ac:dyDescent="0.15">
      <c r="A195" s="603"/>
    </row>
    <row r="196" spans="1:4" x14ac:dyDescent="0.15">
      <c r="A196" s="603">
        <f>A179+1</f>
        <v>10</v>
      </c>
      <c r="B196" s="3" t="s">
        <v>210</v>
      </c>
      <c r="C196" s="9"/>
    </row>
    <row r="197" spans="1:4" x14ac:dyDescent="0.15">
      <c r="A197" s="603"/>
      <c r="B197" s="3" t="s">
        <v>204</v>
      </c>
      <c r="C197" s="9"/>
    </row>
    <row r="198" spans="1:4" x14ac:dyDescent="0.15">
      <c r="A198" s="603"/>
      <c r="B198" s="3" t="s">
        <v>211</v>
      </c>
      <c r="C198" s="9"/>
    </row>
    <row r="199" spans="1:4" ht="12" hidden="1" customHeight="1" x14ac:dyDescent="0.15">
      <c r="A199" s="603"/>
      <c r="B199" s="3" t="s">
        <v>205</v>
      </c>
      <c r="C199" s="9"/>
    </row>
    <row r="200" spans="1:4" x14ac:dyDescent="0.15">
      <c r="A200" s="603"/>
      <c r="B200" s="3" t="s">
        <v>206</v>
      </c>
      <c r="C200" s="9"/>
    </row>
    <row r="201" spans="1:4" ht="26" customHeight="1" x14ac:dyDescent="0.15">
      <c r="A201" s="603"/>
      <c r="B201" s="400" t="s">
        <v>207</v>
      </c>
      <c r="C201" s="36"/>
    </row>
    <row r="202" spans="1:4" ht="26" customHeight="1" x14ac:dyDescent="0.15">
      <c r="A202" s="603"/>
      <c r="B202" s="102" t="s">
        <v>208</v>
      </c>
      <c r="C202" s="36"/>
      <c r="D202" s="3" t="str">
        <f>IF(C197="Functional",IF(C202=C196,"","&lt;--- reminder:  operation should be same as component name"),"")</f>
        <v/>
      </c>
    </row>
    <row r="203" spans="1:4" ht="12" hidden="1" customHeight="1" x14ac:dyDescent="0.15">
      <c r="A203" s="603"/>
      <c r="C203" s="9"/>
    </row>
    <row r="204" spans="1:4" ht="12" hidden="1" customHeight="1" x14ac:dyDescent="0.15">
      <c r="A204" s="603"/>
      <c r="C204" s="9"/>
    </row>
    <row r="205" spans="1:4" ht="12" hidden="1" customHeight="1" x14ac:dyDescent="0.15">
      <c r="A205" s="603"/>
      <c r="C205" s="9"/>
    </row>
    <row r="206" spans="1:4" ht="12" hidden="1" customHeight="1" x14ac:dyDescent="0.15">
      <c r="A206" s="603"/>
      <c r="C206" s="9"/>
    </row>
    <row r="207" spans="1:4" ht="12" hidden="1" customHeight="1" x14ac:dyDescent="0.15">
      <c r="A207" s="603"/>
      <c r="C207" s="9"/>
    </row>
    <row r="208" spans="1:4" ht="12" hidden="1" customHeight="1" x14ac:dyDescent="0.15">
      <c r="A208" s="603"/>
      <c r="C208" s="9"/>
    </row>
    <row r="209" spans="1:4" ht="12" hidden="1" customHeight="1" x14ac:dyDescent="0.15">
      <c r="A209" s="603"/>
      <c r="C209" s="9"/>
    </row>
    <row r="210" spans="1:4" ht="12" hidden="1" customHeight="1" x14ac:dyDescent="0.15">
      <c r="A210" s="603"/>
      <c r="C210" s="9"/>
    </row>
    <row r="211" spans="1:4" ht="12" hidden="1" customHeight="1" x14ac:dyDescent="0.15">
      <c r="A211" s="603"/>
      <c r="C211" s="9"/>
    </row>
    <row r="212" spans="1:4" x14ac:dyDescent="0.15">
      <c r="A212" s="603"/>
    </row>
    <row r="213" spans="1:4" x14ac:dyDescent="0.15">
      <c r="B213" s="3" t="s">
        <v>210</v>
      </c>
      <c r="C213" s="9"/>
    </row>
    <row r="214" spans="1:4" x14ac:dyDescent="0.15">
      <c r="B214" s="3" t="s">
        <v>204</v>
      </c>
      <c r="C214" s="9"/>
    </row>
    <row r="215" spans="1:4" x14ac:dyDescent="0.15">
      <c r="B215" s="3" t="s">
        <v>211</v>
      </c>
      <c r="C215" s="9"/>
    </row>
    <row r="216" spans="1:4" ht="12" hidden="1" customHeight="1" x14ac:dyDescent="0.15">
      <c r="B216" s="3" t="s">
        <v>205</v>
      </c>
      <c r="C216" s="9"/>
    </row>
    <row r="217" spans="1:4" x14ac:dyDescent="0.15">
      <c r="B217" s="3" t="s">
        <v>206</v>
      </c>
      <c r="C217" s="9"/>
    </row>
    <row r="218" spans="1:4" ht="26" customHeight="1" x14ac:dyDescent="0.15">
      <c r="B218" s="400" t="s">
        <v>207</v>
      </c>
      <c r="C218" s="36"/>
    </row>
    <row r="219" spans="1:4" ht="26" customHeight="1" x14ac:dyDescent="0.15">
      <c r="B219" s="102" t="s">
        <v>208</v>
      </c>
      <c r="C219" s="36"/>
      <c r="D219" s="3" t="str">
        <f>IF(C214="Functional",IF(C219=C213,"","&lt;--- reminder:  operation should be same as component name"),"")</f>
        <v/>
      </c>
    </row>
    <row r="221" spans="1:4" x14ac:dyDescent="0.15">
      <c r="B221" s="3" t="s">
        <v>210</v>
      </c>
      <c r="C221" s="9"/>
    </row>
    <row r="222" spans="1:4" x14ac:dyDescent="0.15">
      <c r="B222" s="3" t="s">
        <v>204</v>
      </c>
      <c r="C222" s="9"/>
    </row>
    <row r="223" spans="1:4" x14ac:dyDescent="0.15">
      <c r="B223" s="3" t="s">
        <v>211</v>
      </c>
      <c r="C223" s="9"/>
    </row>
    <row r="224" spans="1:4" ht="12" hidden="1" customHeight="1" x14ac:dyDescent="0.15">
      <c r="B224" s="3" t="s">
        <v>205</v>
      </c>
      <c r="C224" s="9"/>
    </row>
    <row r="225" spans="2:4" x14ac:dyDescent="0.15">
      <c r="B225" s="3" t="s">
        <v>206</v>
      </c>
      <c r="C225" s="9"/>
    </row>
    <row r="226" spans="2:4" ht="26" customHeight="1" x14ac:dyDescent="0.15">
      <c r="B226" s="400" t="s">
        <v>207</v>
      </c>
      <c r="C226" s="36"/>
    </row>
    <row r="227" spans="2:4" ht="26" customHeight="1" x14ac:dyDescent="0.15">
      <c r="B227" s="102" t="s">
        <v>208</v>
      </c>
      <c r="C227" s="36"/>
      <c r="D227" s="3" t="str">
        <f>IF(C222="Functional",IF(C227=C221,"","&lt;--- reminder:  operation should be same as component name"),"")</f>
        <v/>
      </c>
    </row>
    <row r="229" spans="2:4" x14ac:dyDescent="0.15">
      <c r="B229" s="3" t="s">
        <v>210</v>
      </c>
      <c r="C229" s="9"/>
    </row>
    <row r="230" spans="2:4" x14ac:dyDescent="0.15">
      <c r="B230" s="3" t="s">
        <v>204</v>
      </c>
      <c r="C230" s="9"/>
    </row>
    <row r="231" spans="2:4" x14ac:dyDescent="0.15">
      <c r="B231" s="3" t="s">
        <v>211</v>
      </c>
      <c r="C231" s="9"/>
    </row>
    <row r="232" spans="2:4" ht="12" hidden="1" customHeight="1" x14ac:dyDescent="0.15">
      <c r="B232" s="3" t="s">
        <v>205</v>
      </c>
      <c r="C232" s="9"/>
    </row>
    <row r="233" spans="2:4" x14ac:dyDescent="0.15">
      <c r="B233" s="3" t="s">
        <v>206</v>
      </c>
      <c r="C233" s="9"/>
    </row>
    <row r="234" spans="2:4" ht="26" customHeight="1" x14ac:dyDescent="0.15">
      <c r="B234" s="400" t="s">
        <v>207</v>
      </c>
      <c r="C234" s="36"/>
    </row>
    <row r="235" spans="2:4" ht="26" customHeight="1" x14ac:dyDescent="0.15">
      <c r="B235" s="102" t="s">
        <v>208</v>
      </c>
      <c r="C235" s="36"/>
      <c r="D235" s="3" t="str">
        <f>IF(C230="Functional",IF(C235=C229,"","&lt;--- reminder:  operation should be same as component name"),"")</f>
        <v/>
      </c>
    </row>
    <row r="237" spans="2:4" x14ac:dyDescent="0.15">
      <c r="B237" s="3" t="s">
        <v>210</v>
      </c>
      <c r="C237" s="9"/>
    </row>
    <row r="238" spans="2:4" x14ac:dyDescent="0.15">
      <c r="B238" s="3" t="s">
        <v>204</v>
      </c>
      <c r="C238" s="9"/>
    </row>
    <row r="239" spans="2:4" x14ac:dyDescent="0.15">
      <c r="B239" s="3" t="s">
        <v>211</v>
      </c>
      <c r="C239" s="9"/>
    </row>
    <row r="240" spans="2:4" ht="12" hidden="1" customHeight="1" x14ac:dyDescent="0.15">
      <c r="B240" s="3" t="s">
        <v>205</v>
      </c>
      <c r="C240" s="9"/>
    </row>
    <row r="241" spans="2:4" x14ac:dyDescent="0.15">
      <c r="B241" s="3" t="s">
        <v>206</v>
      </c>
      <c r="C241" s="9"/>
    </row>
    <row r="242" spans="2:4" ht="26" customHeight="1" x14ac:dyDescent="0.15">
      <c r="B242" s="400" t="s">
        <v>207</v>
      </c>
      <c r="C242" s="36"/>
    </row>
    <row r="243" spans="2:4" ht="26" customHeight="1" x14ac:dyDescent="0.15">
      <c r="B243" s="102" t="s">
        <v>208</v>
      </c>
      <c r="C243" s="36"/>
      <c r="D243" s="3" t="str">
        <f>IF(C238="Functional",IF(C243=C237,"","&lt;--- reminder:  operation should be same as component name"),"")</f>
        <v/>
      </c>
    </row>
    <row r="245" spans="2:4" x14ac:dyDescent="0.15">
      <c r="B245" s="3" t="s">
        <v>210</v>
      </c>
      <c r="C245" s="9"/>
    </row>
    <row r="246" spans="2:4" x14ac:dyDescent="0.15">
      <c r="B246" s="3" t="s">
        <v>204</v>
      </c>
      <c r="C246" s="9"/>
    </row>
    <row r="247" spans="2:4" x14ac:dyDescent="0.15">
      <c r="B247" s="3" t="s">
        <v>211</v>
      </c>
      <c r="C247" s="9"/>
    </row>
    <row r="248" spans="2:4" ht="12" hidden="1" customHeight="1" x14ac:dyDescent="0.15">
      <c r="B248" s="3" t="s">
        <v>205</v>
      </c>
      <c r="C248" s="9"/>
    </row>
    <row r="249" spans="2:4" x14ac:dyDescent="0.15">
      <c r="B249" s="3" t="s">
        <v>206</v>
      </c>
      <c r="C249" s="9"/>
    </row>
    <row r="250" spans="2:4" ht="26" customHeight="1" x14ac:dyDescent="0.15">
      <c r="B250" s="400" t="s">
        <v>207</v>
      </c>
      <c r="C250" s="36"/>
    </row>
    <row r="251" spans="2:4" ht="26" customHeight="1" x14ac:dyDescent="0.15">
      <c r="B251" s="102" t="s">
        <v>208</v>
      </c>
      <c r="C251" s="36"/>
      <c r="D251" s="3" t="str">
        <f>IF(C246="Functional",IF(C251=C245,"","&lt;--- reminder:  operation should be same as component name"),"")</f>
        <v/>
      </c>
    </row>
    <row r="253" spans="2:4" x14ac:dyDescent="0.15">
      <c r="B253" s="3" t="s">
        <v>210</v>
      </c>
      <c r="C253" s="9"/>
    </row>
    <row r="254" spans="2:4" x14ac:dyDescent="0.15">
      <c r="B254" s="3" t="s">
        <v>204</v>
      </c>
      <c r="C254" s="9"/>
    </row>
    <row r="255" spans="2:4" x14ac:dyDescent="0.15">
      <c r="B255" s="3" t="s">
        <v>211</v>
      </c>
      <c r="C255" s="9"/>
    </row>
    <row r="256" spans="2:4" ht="12" hidden="1" customHeight="1" x14ac:dyDescent="0.15">
      <c r="B256" s="3" t="s">
        <v>205</v>
      </c>
      <c r="C256" s="9"/>
    </row>
    <row r="257" spans="2:4" x14ac:dyDescent="0.15">
      <c r="B257" s="3" t="s">
        <v>206</v>
      </c>
      <c r="C257" s="9"/>
    </row>
    <row r="258" spans="2:4" ht="26" customHeight="1" x14ac:dyDescent="0.15">
      <c r="B258" s="400" t="s">
        <v>207</v>
      </c>
      <c r="C258" s="36"/>
    </row>
    <row r="259" spans="2:4" ht="26" customHeight="1" x14ac:dyDescent="0.15">
      <c r="B259" s="102" t="s">
        <v>208</v>
      </c>
      <c r="C259" s="36"/>
      <c r="D259" s="3" t="str">
        <f>IF(C254="Functional",IF(C259=C253,"","&lt;--- reminder:  operation should be same as component name"),"")</f>
        <v/>
      </c>
    </row>
    <row r="261" spans="2:4" x14ac:dyDescent="0.15">
      <c r="B261" s="3" t="s">
        <v>210</v>
      </c>
      <c r="C261" s="9"/>
    </row>
    <row r="262" spans="2:4" x14ac:dyDescent="0.15">
      <c r="B262" s="3" t="s">
        <v>204</v>
      </c>
      <c r="C262" s="9"/>
    </row>
    <row r="263" spans="2:4" x14ac:dyDescent="0.15">
      <c r="B263" s="3" t="s">
        <v>211</v>
      </c>
      <c r="C263" s="9"/>
    </row>
    <row r="264" spans="2:4" ht="12" hidden="1" customHeight="1" x14ac:dyDescent="0.15">
      <c r="B264" s="3" t="s">
        <v>205</v>
      </c>
      <c r="C264" s="9"/>
    </row>
    <row r="265" spans="2:4" x14ac:dyDescent="0.15">
      <c r="B265" s="3" t="s">
        <v>206</v>
      </c>
      <c r="C265" s="9"/>
    </row>
    <row r="266" spans="2:4" ht="26" customHeight="1" x14ac:dyDescent="0.15">
      <c r="B266" s="400" t="s">
        <v>207</v>
      </c>
      <c r="C266" s="36"/>
    </row>
    <row r="267" spans="2:4" ht="26" customHeight="1" x14ac:dyDescent="0.15">
      <c r="B267" s="102" t="s">
        <v>208</v>
      </c>
      <c r="C267" s="36"/>
      <c r="D267" s="3" t="str">
        <f>IF(C262="Functional",IF(C267=C261,"","&lt;--- reminder:  operation should be same as component name"),"")</f>
        <v/>
      </c>
    </row>
    <row r="269" spans="2:4" x14ac:dyDescent="0.15">
      <c r="B269" s="3" t="s">
        <v>210</v>
      </c>
      <c r="C269" s="9"/>
    </row>
    <row r="270" spans="2:4" x14ac:dyDescent="0.15">
      <c r="B270" s="3" t="s">
        <v>204</v>
      </c>
      <c r="C270" s="9"/>
    </row>
    <row r="271" spans="2:4" x14ac:dyDescent="0.15">
      <c r="B271" s="3" t="s">
        <v>211</v>
      </c>
      <c r="C271" s="9"/>
    </row>
    <row r="272" spans="2:4" ht="12" hidden="1" customHeight="1" x14ac:dyDescent="0.15">
      <c r="B272" s="3" t="s">
        <v>205</v>
      </c>
      <c r="C272" s="9"/>
    </row>
    <row r="273" spans="2:4" x14ac:dyDescent="0.15">
      <c r="B273" s="3" t="s">
        <v>206</v>
      </c>
      <c r="C273" s="9"/>
    </row>
    <row r="274" spans="2:4" ht="26" customHeight="1" x14ac:dyDescent="0.15">
      <c r="B274" s="400" t="s">
        <v>207</v>
      </c>
      <c r="C274" s="36"/>
    </row>
    <row r="275" spans="2:4" ht="26" customHeight="1" x14ac:dyDescent="0.15">
      <c r="B275" s="102" t="s">
        <v>208</v>
      </c>
      <c r="C275" s="36"/>
      <c r="D275" s="3" t="str">
        <f>IF(C270="Functional",IF(C275=C269,"","&lt;--- reminder:  operation should be same as component name"),"")</f>
        <v/>
      </c>
    </row>
    <row r="277" spans="2:4" x14ac:dyDescent="0.15">
      <c r="B277" s="3" t="s">
        <v>210</v>
      </c>
      <c r="C277" s="9"/>
    </row>
    <row r="278" spans="2:4" x14ac:dyDescent="0.15">
      <c r="B278" s="3" t="s">
        <v>204</v>
      </c>
      <c r="C278" s="9"/>
    </row>
    <row r="279" spans="2:4" x14ac:dyDescent="0.15">
      <c r="B279" s="3" t="s">
        <v>211</v>
      </c>
      <c r="C279" s="9"/>
    </row>
    <row r="280" spans="2:4" ht="12" hidden="1" customHeight="1" x14ac:dyDescent="0.15">
      <c r="B280" s="3" t="s">
        <v>205</v>
      </c>
      <c r="C280" s="9"/>
    </row>
    <row r="281" spans="2:4" x14ac:dyDescent="0.15">
      <c r="B281" s="3" t="s">
        <v>206</v>
      </c>
      <c r="C281" s="9"/>
    </row>
    <row r="282" spans="2:4" ht="26" customHeight="1" x14ac:dyDescent="0.15">
      <c r="B282" s="400" t="s">
        <v>207</v>
      </c>
      <c r="C282" s="36"/>
    </row>
    <row r="283" spans="2:4" ht="26" customHeight="1" x14ac:dyDescent="0.15">
      <c r="B283" s="102" t="s">
        <v>208</v>
      </c>
      <c r="C283" s="36"/>
      <c r="D283" s="3" t="str">
        <f>IF(C278="Functional",IF(C283=C277,"","&lt;--- reminder:  operation should be same as component name"),"")</f>
        <v/>
      </c>
    </row>
    <row r="285" spans="2:4" x14ac:dyDescent="0.15">
      <c r="B285" s="3" t="s">
        <v>210</v>
      </c>
      <c r="C285" s="9"/>
    </row>
    <row r="286" spans="2:4" x14ac:dyDescent="0.15">
      <c r="B286" s="3" t="s">
        <v>204</v>
      </c>
      <c r="C286" s="9"/>
    </row>
    <row r="287" spans="2:4" x14ac:dyDescent="0.15">
      <c r="B287" s="3" t="s">
        <v>211</v>
      </c>
      <c r="C287" s="9"/>
    </row>
    <row r="288" spans="2:4" ht="12" hidden="1" customHeight="1" x14ac:dyDescent="0.15">
      <c r="B288" s="3" t="s">
        <v>205</v>
      </c>
      <c r="C288" s="9"/>
    </row>
    <row r="289" spans="2:4" x14ac:dyDescent="0.15">
      <c r="B289" s="3" t="s">
        <v>206</v>
      </c>
      <c r="C289" s="9"/>
    </row>
    <row r="290" spans="2:4" ht="26" customHeight="1" x14ac:dyDescent="0.15">
      <c r="B290" s="400" t="s">
        <v>207</v>
      </c>
      <c r="C290" s="36"/>
    </row>
    <row r="291" spans="2:4" ht="26" customHeight="1" x14ac:dyDescent="0.15">
      <c r="B291" s="102" t="s">
        <v>208</v>
      </c>
      <c r="C291" s="36"/>
      <c r="D291" s="3" t="str">
        <f>IF(C286="Functional",IF(C291=C285,"","&lt;--- reminder:  operation should be same as component name"),"")</f>
        <v/>
      </c>
    </row>
  </sheetData>
  <mergeCells count="11">
    <mergeCell ref="A196:A212"/>
    <mergeCell ref="A43:A59"/>
    <mergeCell ref="A60:A76"/>
    <mergeCell ref="A77:A93"/>
    <mergeCell ref="A94:A110"/>
    <mergeCell ref="A111:A127"/>
    <mergeCell ref="B2:C2"/>
    <mergeCell ref="A128:A144"/>
    <mergeCell ref="A145:A161"/>
    <mergeCell ref="A162:A178"/>
    <mergeCell ref="A179:A195"/>
  </mergeCells>
  <phoneticPr fontId="9" type="noConversion"/>
  <conditionalFormatting sqref="C50:C58">
    <cfRule type="expression" dxfId="9" priority="1" stopIfTrue="1">
      <formula>$C$44="Functional"</formula>
    </cfRule>
  </conditionalFormatting>
  <conditionalFormatting sqref="C67:C75">
    <cfRule type="expression" dxfId="8" priority="2" stopIfTrue="1">
      <formula>$C$61="Functional"</formula>
    </cfRule>
  </conditionalFormatting>
  <conditionalFormatting sqref="C84:C92">
    <cfRule type="expression" dxfId="7" priority="3" stopIfTrue="1">
      <formula>$C$78="Functional"</formula>
    </cfRule>
  </conditionalFormatting>
  <conditionalFormatting sqref="C101:C109">
    <cfRule type="expression" dxfId="6" priority="4" stopIfTrue="1">
      <formula>$C$95="Functional"</formula>
    </cfRule>
  </conditionalFormatting>
  <conditionalFormatting sqref="C118:C126">
    <cfRule type="expression" dxfId="5" priority="5" stopIfTrue="1">
      <formula>$C$112="Functional"</formula>
    </cfRule>
  </conditionalFormatting>
  <conditionalFormatting sqref="C135:C143">
    <cfRule type="expression" dxfId="4" priority="6" stopIfTrue="1">
      <formula>$C$129="Functional"</formula>
    </cfRule>
  </conditionalFormatting>
  <conditionalFormatting sqref="C152:C160">
    <cfRule type="expression" dxfId="3" priority="7" stopIfTrue="1">
      <formula>$C$146="Functional"</formula>
    </cfRule>
  </conditionalFormatting>
  <conditionalFormatting sqref="C169:C177">
    <cfRule type="expression" dxfId="2" priority="8" stopIfTrue="1">
      <formula>$C$163="Functional"</formula>
    </cfRule>
  </conditionalFormatting>
  <conditionalFormatting sqref="C186:C194">
    <cfRule type="expression" dxfId="1" priority="9" stopIfTrue="1">
      <formula>$C$180="Functional"</formula>
    </cfRule>
  </conditionalFormatting>
  <conditionalFormatting sqref="C203:C211">
    <cfRule type="expression" dxfId="0" priority="10" stopIfTrue="1">
      <formula>$C$197="Functional"</formula>
    </cfRule>
  </conditionalFormatting>
  <dataValidations count="2">
    <dataValidation type="list" allowBlank="1" showInputMessage="1" showErrorMessage="1" sqref="C47 C64 C81 C98 C132 C289 C149 C166 C183 C200 C217 C225 C233 C241 C249 C257 C265 C273 C281 C115" xr:uid="{00000000-0002-0000-0A00-000000000000}">
      <formula1>$C$27:$C$30</formula1>
    </dataValidation>
    <dataValidation type="list" allowBlank="1" showInputMessage="1" showErrorMessage="1" sqref="C44 C61 C78 C95 C129 C286 C146 C163 C180 C197 C214 C222 C230 C238 C246 C254 C262 C270 C278 C112" xr:uid="{00000000-0002-0000-0A00-000001000000}">
      <formula1>$C$31:$C$32</formula1>
    </dataValidation>
  </dataValidations>
  <pageMargins left="0.75" right="0.75" top="1" bottom="1" header="0.5" footer="0.5"/>
  <pageSetup scale="74" orientation="portrait"/>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theme="1"/>
    <pageSetUpPr fitToPage="1"/>
  </sheetPr>
  <dimension ref="A1:O162"/>
  <sheetViews>
    <sheetView showGridLines="0" topLeftCell="A88" zoomScaleNormal="100" workbookViewId="0">
      <selection activeCell="C144" sqref="C144"/>
    </sheetView>
  </sheetViews>
  <sheetFormatPr baseColWidth="10" defaultColWidth="6.33203125" defaultRowHeight="13" x14ac:dyDescent="0.15"/>
  <cols>
    <col min="1" max="1" width="10.1640625" style="3" customWidth="1"/>
    <col min="2" max="2" width="23.33203125" style="3" customWidth="1"/>
    <col min="3" max="5" width="12.1640625" style="3" customWidth="1"/>
    <col min="6" max="6" width="9.83203125" style="3" customWidth="1"/>
    <col min="7" max="8" width="8.6640625" style="3" customWidth="1"/>
    <col min="9" max="9" width="6.33203125" style="3" customWidth="1"/>
    <col min="10" max="16384" width="6.33203125" style="3"/>
  </cols>
  <sheetData>
    <row r="1" spans="1:8" hidden="1" x14ac:dyDescent="0.15">
      <c r="A1" s="60" t="str">
        <f>Constants!A1</f>
        <v>Constants</v>
      </c>
      <c r="B1" s="60" t="str">
        <f>Constants!B1</f>
        <v xml:space="preserve"> </v>
      </c>
      <c r="C1" s="60" t="str">
        <f>Constants!C1</f>
        <v xml:space="preserve"> </v>
      </c>
      <c r="D1" s="60" t="str">
        <f>Constants!D1</f>
        <v xml:space="preserve"> </v>
      </c>
      <c r="E1" s="60" t="str">
        <f>Constants!E1</f>
        <v xml:space="preserve"> </v>
      </c>
      <c r="F1" s="60" t="str">
        <f>Constants!F1</f>
        <v>Assignment 2</v>
      </c>
      <c r="G1" s="29"/>
      <c r="H1" s="29"/>
    </row>
    <row r="2" spans="1:8" hidden="1" x14ac:dyDescent="0.15">
      <c r="A2" s="60" t="str">
        <f>Constants!A2</f>
        <v>Start date:</v>
      </c>
      <c r="B2" s="60">
        <f>Constants!B2</f>
        <v>36526</v>
      </c>
      <c r="C2" s="60" t="str">
        <f>Constants!C2</f>
        <v xml:space="preserve"> </v>
      </c>
      <c r="D2" s="60" t="str">
        <f>Constants!D2</f>
        <v>Grades:</v>
      </c>
      <c r="E2" s="60" t="str">
        <f>Constants!E2</f>
        <v>AA</v>
      </c>
      <c r="F2" s="60">
        <f>Constants!F2</f>
        <v>1</v>
      </c>
      <c r="G2" s="29"/>
      <c r="H2" s="29"/>
    </row>
    <row r="3" spans="1:8" hidden="1" x14ac:dyDescent="0.15">
      <c r="A3" s="60" t="str">
        <f>Constants!A3</f>
        <v>End date:</v>
      </c>
      <c r="B3" s="60">
        <f>Constants!B3</f>
        <v>73051</v>
      </c>
      <c r="C3" s="60" t="str">
        <f>Constants!C3</f>
        <v xml:space="preserve"> </v>
      </c>
      <c r="D3" s="60" t="str">
        <f>Constants!D3</f>
        <v xml:space="preserve"> </v>
      </c>
      <c r="E3" s="60" t="str">
        <f>Constants!E3</f>
        <v>A</v>
      </c>
      <c r="F3" s="60">
        <f>Constants!F3</f>
        <v>0.95</v>
      </c>
      <c r="G3" s="29"/>
      <c r="H3" s="29"/>
    </row>
    <row r="4" spans="1:8" hidden="1" x14ac:dyDescent="0.15">
      <c r="A4" s="60" t="str">
        <f>Constants!A4</f>
        <v>Phases:</v>
      </c>
      <c r="B4" s="60" t="str">
        <f>Constants!B4</f>
        <v>Analysis</v>
      </c>
      <c r="C4" s="60" t="str">
        <f>Constants!C4</f>
        <v xml:space="preserve"> </v>
      </c>
      <c r="D4" s="60" t="str">
        <f>Constants!D4</f>
        <v xml:space="preserve"> </v>
      </c>
      <c r="E4" s="60" t="str">
        <f>Constants!E4</f>
        <v>AB</v>
      </c>
      <c r="F4" s="60">
        <f>Constants!F4</f>
        <v>0.9</v>
      </c>
      <c r="G4" s="29"/>
      <c r="H4" s="29"/>
    </row>
    <row r="5" spans="1:8" hidden="1" x14ac:dyDescent="0.15">
      <c r="A5" s="60" t="str">
        <f>Constants!A5</f>
        <v xml:space="preserve"> </v>
      </c>
      <c r="B5" s="60" t="str">
        <f>Constants!B5</f>
        <v>Architecture</v>
      </c>
      <c r="C5" s="60" t="str">
        <f>Constants!C5</f>
        <v xml:space="preserve"> </v>
      </c>
      <c r="D5" s="60" t="str">
        <f>Constants!D5</f>
        <v xml:space="preserve"> </v>
      </c>
      <c r="E5" s="60" t="str">
        <f>Constants!E5</f>
        <v>B</v>
      </c>
      <c r="F5" s="60">
        <f>Constants!F5</f>
        <v>0.85</v>
      </c>
      <c r="G5" s="29"/>
      <c r="H5" s="29"/>
    </row>
    <row r="6" spans="1:8" hidden="1" x14ac:dyDescent="0.15">
      <c r="A6" s="60" t="str">
        <f>Constants!A6</f>
        <v xml:space="preserve"> </v>
      </c>
      <c r="B6" s="60" t="str">
        <f>Constants!B6</f>
        <v>Project planning</v>
      </c>
      <c r="C6" s="60" t="str">
        <f>Constants!C6</f>
        <v xml:space="preserve"> </v>
      </c>
      <c r="D6" s="60" t="str">
        <f>Constants!D6</f>
        <v xml:space="preserve"> </v>
      </c>
      <c r="E6" s="60" t="str">
        <f>Constants!E6</f>
        <v>BC</v>
      </c>
      <c r="F6" s="60">
        <f>Constants!F6</f>
        <v>0.8</v>
      </c>
      <c r="G6" s="29"/>
      <c r="H6" s="29"/>
    </row>
    <row r="7" spans="1:8" hidden="1" x14ac:dyDescent="0.15">
      <c r="A7" s="60" t="str">
        <f>Constants!A7</f>
        <v xml:space="preserve"> </v>
      </c>
      <c r="B7" s="60" t="str">
        <f>Constants!B7</f>
        <v>Interation planning</v>
      </c>
      <c r="C7" s="60" t="str">
        <f>Constants!C7</f>
        <v xml:space="preserve"> </v>
      </c>
      <c r="D7" s="60" t="str">
        <f>Constants!D7</f>
        <v xml:space="preserve"> </v>
      </c>
      <c r="E7" s="60" t="str">
        <f>Constants!E7</f>
        <v>C</v>
      </c>
      <c r="F7" s="60">
        <f>Constants!F7</f>
        <v>0.75</v>
      </c>
      <c r="G7" s="29"/>
      <c r="H7" s="29"/>
    </row>
    <row r="8" spans="1:8" hidden="1" x14ac:dyDescent="0.15">
      <c r="A8" s="60" t="str">
        <f>Constants!A8</f>
        <v xml:space="preserve"> </v>
      </c>
      <c r="B8" s="60" t="str">
        <f>Constants!B8</f>
        <v>Construction</v>
      </c>
      <c r="C8" s="60" t="str">
        <f>Constants!C8</f>
        <v xml:space="preserve"> </v>
      </c>
      <c r="D8" s="60" t="str">
        <f>Constants!D8</f>
        <v xml:space="preserve"> </v>
      </c>
      <c r="E8" s="60" t="str">
        <f>Constants!E8</f>
        <v>CD</v>
      </c>
      <c r="F8" s="60">
        <f>Constants!F8</f>
        <v>0.7</v>
      </c>
      <c r="G8" s="29"/>
      <c r="H8" s="29"/>
    </row>
    <row r="9" spans="1:8" hidden="1" x14ac:dyDescent="0.15">
      <c r="A9" s="60" t="str">
        <f>Constants!A9</f>
        <v xml:space="preserve"> </v>
      </c>
      <c r="B9" s="60" t="str">
        <f>Constants!B9</f>
        <v>Refactoring</v>
      </c>
      <c r="C9" s="60" t="str">
        <f>Constants!C9</f>
        <v xml:space="preserve"> </v>
      </c>
      <c r="D9" s="60" t="str">
        <f>Constants!D9</f>
        <v xml:space="preserve"> </v>
      </c>
      <c r="E9" s="60" t="str">
        <f>Constants!E9</f>
        <v>D</v>
      </c>
      <c r="F9" s="60">
        <f>Constants!F9</f>
        <v>0.65</v>
      </c>
      <c r="G9" s="29"/>
      <c r="H9" s="29"/>
    </row>
    <row r="10" spans="1:8" hidden="1" x14ac:dyDescent="0.15">
      <c r="A10" s="60" t="str">
        <f>Constants!A10</f>
        <v xml:space="preserve"> </v>
      </c>
      <c r="B10" s="60" t="str">
        <f>Constants!B10</f>
        <v>Review</v>
      </c>
      <c r="C10" s="60" t="str">
        <f>Constants!C10</f>
        <v xml:space="preserve"> </v>
      </c>
      <c r="D10" s="60" t="str">
        <f>Constants!D10</f>
        <v xml:space="preserve"> </v>
      </c>
      <c r="E10" s="60" t="str">
        <f>Constants!E10</f>
        <v>F</v>
      </c>
      <c r="F10" s="60">
        <f>Constants!F10</f>
        <v>0.5</v>
      </c>
      <c r="G10" s="29"/>
      <c r="H10" s="29"/>
    </row>
    <row r="11" spans="1:8" hidden="1" x14ac:dyDescent="0.15">
      <c r="A11" s="60" t="str">
        <f>Constants!A11</f>
        <v xml:space="preserve"> </v>
      </c>
      <c r="B11" s="60" t="str">
        <f>Constants!B11</f>
        <v>Integration test</v>
      </c>
      <c r="C11" s="60" t="str">
        <f>Constants!C11</f>
        <v xml:space="preserve"> </v>
      </c>
      <c r="D11" s="60" t="str">
        <f>Constants!D11</f>
        <v xml:space="preserve"> </v>
      </c>
      <c r="E11" s="60" t="str">
        <f>Constants!E11</f>
        <v xml:space="preserve"> </v>
      </c>
      <c r="F11" s="60" t="str">
        <f>Constants!F11</f>
        <v xml:space="preserve"> </v>
      </c>
      <c r="G11" s="29"/>
      <c r="H11" s="29"/>
    </row>
    <row r="12" spans="1:8" hidden="1" x14ac:dyDescent="0.15">
      <c r="A12" s="60" t="str">
        <f>Constants!A12</f>
        <v xml:space="preserve"> </v>
      </c>
      <c r="B12" s="60" t="str">
        <f>Constants!B12</f>
        <v>Repatterning</v>
      </c>
      <c r="C12" s="60" t="str">
        <f>Constants!C12</f>
        <v xml:space="preserve"> </v>
      </c>
      <c r="D12" s="60" t="str">
        <f>Constants!D12</f>
        <v xml:space="preserve"> </v>
      </c>
      <c r="E12" s="60" t="str">
        <f>Constants!E12</f>
        <v xml:space="preserve"> </v>
      </c>
      <c r="F12" s="60" t="str">
        <f>Constants!F12</f>
        <v xml:space="preserve"> </v>
      </c>
      <c r="G12" s="29"/>
      <c r="H12" s="29"/>
    </row>
    <row r="13" spans="1:8" hidden="1" x14ac:dyDescent="0.15">
      <c r="A13" s="60" t="str">
        <f>Constants!A13</f>
        <v xml:space="preserve"> </v>
      </c>
      <c r="B13" s="60" t="str">
        <f>Constants!B13</f>
        <v>Postmortem</v>
      </c>
      <c r="C13" s="60" t="str">
        <f>Constants!C13</f>
        <v xml:space="preserve"> </v>
      </c>
      <c r="D13" s="60" t="str">
        <f>Constants!D13</f>
        <v xml:space="preserve"> </v>
      </c>
      <c r="E13" s="60" t="str">
        <f>Constants!E13</f>
        <v xml:space="preserve"> </v>
      </c>
      <c r="F13" s="60" t="str">
        <f>Constants!F13</f>
        <v xml:space="preserve"> </v>
      </c>
      <c r="G13" s="29"/>
      <c r="H13" s="29"/>
    </row>
    <row r="14" spans="1:8" hidden="1" x14ac:dyDescent="0.15">
      <c r="A14" s="60" t="str">
        <f>Constants!A14</f>
        <v xml:space="preserve"> </v>
      </c>
      <c r="B14" s="60" t="str">
        <f>Constants!B14</f>
        <v>Sandbox</v>
      </c>
      <c r="C14" s="60" t="str">
        <f>Constants!C14</f>
        <v xml:space="preserve"> </v>
      </c>
      <c r="D14" s="60" t="str">
        <f>Constants!D14</f>
        <v xml:space="preserve"> </v>
      </c>
      <c r="E14" s="60" t="str">
        <f>Constants!E14</f>
        <v xml:space="preserve"> </v>
      </c>
      <c r="F14" s="60" t="str">
        <f>Constants!F14</f>
        <v xml:space="preserve"> </v>
      </c>
      <c r="G14" s="29"/>
      <c r="H14" s="29"/>
    </row>
    <row r="15" spans="1:8" hidden="1" x14ac:dyDescent="0.15">
      <c r="A15" s="60" t="str">
        <f>Constants!A15</f>
        <v xml:space="preserve"> </v>
      </c>
      <c r="B15" s="60" t="str">
        <f>Constants!B15</f>
        <v xml:space="preserve"> </v>
      </c>
      <c r="C15" s="60" t="str">
        <f>Constants!C15</f>
        <v xml:space="preserve"> </v>
      </c>
      <c r="D15" s="60" t="str">
        <f>Constants!D15</f>
        <v xml:space="preserve"> </v>
      </c>
      <c r="E15" s="60" t="str">
        <f>Constants!E15</f>
        <v xml:space="preserve"> </v>
      </c>
      <c r="F15" s="60" t="str">
        <f>Constants!F15</f>
        <v xml:space="preserve"> </v>
      </c>
      <c r="G15" s="29"/>
      <c r="H15" s="29"/>
    </row>
    <row r="16" spans="1:8" hidden="1" x14ac:dyDescent="0.15">
      <c r="A16" s="60" t="str">
        <f>Constants!A16</f>
        <v xml:space="preserve"> </v>
      </c>
      <c r="B16" s="60" t="str">
        <f>Constants!B16</f>
        <v xml:space="preserve"> </v>
      </c>
      <c r="C16" s="60" t="str">
        <f>Constants!C16</f>
        <v xml:space="preserve"> </v>
      </c>
      <c r="D16" s="60" t="str">
        <f>Constants!D16</f>
        <v xml:space="preserve"> </v>
      </c>
      <c r="E16" s="60" t="str">
        <f>Constants!E16</f>
        <v xml:space="preserve"> </v>
      </c>
      <c r="F16" s="60" t="str">
        <f>Constants!F16</f>
        <v xml:space="preserve"> </v>
      </c>
      <c r="G16" s="29"/>
      <c r="H16" s="29"/>
    </row>
    <row r="17" spans="1:9" hidden="1" x14ac:dyDescent="0.15">
      <c r="A17" s="60" t="str">
        <f>Constants!A17</f>
        <v xml:space="preserve"> </v>
      </c>
      <c r="B17" s="60" t="str">
        <f>Constants!B17</f>
        <v xml:space="preserve"> </v>
      </c>
      <c r="C17" s="60" t="str">
        <f>Constants!C17</f>
        <v xml:space="preserve"> </v>
      </c>
      <c r="D17" s="60" t="str">
        <f>Constants!D17</f>
        <v xml:space="preserve"> </v>
      </c>
      <c r="E17" s="60" t="str">
        <f>Constants!E17</f>
        <v xml:space="preserve"> </v>
      </c>
      <c r="F17" s="60" t="str">
        <f>Constants!F17</f>
        <v xml:space="preserve"> </v>
      </c>
      <c r="G17" s="29"/>
      <c r="H17" s="29"/>
    </row>
    <row r="18" spans="1:9" hidden="1" x14ac:dyDescent="0.15">
      <c r="A18" s="60" t="str">
        <f>Constants!A18</f>
        <v xml:space="preserve"> </v>
      </c>
      <c r="B18" s="60" t="str">
        <f>Constants!B18</f>
        <v xml:space="preserve"> </v>
      </c>
      <c r="C18" s="60" t="str">
        <f>Constants!C18</f>
        <v xml:space="preserve"> </v>
      </c>
      <c r="D18" s="60" t="str">
        <f>Constants!D18</f>
        <v xml:space="preserve"> </v>
      </c>
      <c r="E18" s="60" t="str">
        <f>Constants!E18</f>
        <v xml:space="preserve"> </v>
      </c>
      <c r="F18" s="60" t="str">
        <f>Constants!F18</f>
        <v xml:space="preserve"> </v>
      </c>
      <c r="G18" s="29"/>
      <c r="H18" s="29"/>
    </row>
    <row r="19" spans="1:9" hidden="1" x14ac:dyDescent="0.15">
      <c r="A19" s="60" t="str">
        <f>Constants!A19</f>
        <v>Defect Types:</v>
      </c>
      <c r="B19" s="60" t="str">
        <f>Constants!B19</f>
        <v>Requirements Change</v>
      </c>
      <c r="C19" s="60" t="str">
        <f>Constants!C19</f>
        <v>Changes to requirements</v>
      </c>
      <c r="D19" s="60" t="str">
        <f>Constants!D19</f>
        <v>Iteration</v>
      </c>
      <c r="E19" s="60" t="str">
        <f>Constants!E19</f>
        <v>NA</v>
      </c>
      <c r="F19" s="60" t="str">
        <f>Constants!F19</f>
        <v xml:space="preserve">did not follow </v>
      </c>
      <c r="G19" s="29"/>
      <c r="H19" s="29"/>
    </row>
    <row r="20" spans="1:9" hidden="1" x14ac:dyDescent="0.15">
      <c r="A20" s="60" t="str">
        <f>Constants!A20</f>
        <v xml:space="preserve"> </v>
      </c>
      <c r="B20" s="60" t="str">
        <f>Constants!B20</f>
        <v>Requirements Clarification</v>
      </c>
      <c r="C20" s="60" t="str">
        <f>Constants!C20</f>
        <v>Clarifications to requirements</v>
      </c>
      <c r="D20" s="60" t="str">
        <f>Constants!D20</f>
        <v xml:space="preserve"> </v>
      </c>
      <c r="E20" s="60">
        <f>Constants!E20</f>
        <v>1</v>
      </c>
      <c r="F20" s="60" t="str">
        <f>Constants!F20</f>
        <v>very painful</v>
      </c>
      <c r="G20" s="29"/>
      <c r="H20" s="29"/>
    </row>
    <row r="21" spans="1:9" hidden="1" x14ac:dyDescent="0.15">
      <c r="A21" s="60" t="str">
        <f>Constants!A21</f>
        <v xml:space="preserve"> </v>
      </c>
      <c r="B21" s="60" t="str">
        <f>Constants!B21</f>
        <v>Product syntax</v>
      </c>
      <c r="C21" s="60" t="str">
        <f>Constants!C21</f>
        <v>Syntax flaws in the deliverable product</v>
      </c>
      <c r="D21" s="60" t="str">
        <f>Constants!D21</f>
        <v xml:space="preserve"> </v>
      </c>
      <c r="E21" s="60">
        <f>Constants!E21</f>
        <v>2</v>
      </c>
      <c r="F21" s="60" t="str">
        <f>Constants!F21</f>
        <v>painful</v>
      </c>
      <c r="G21" s="29"/>
      <c r="H21" s="29"/>
    </row>
    <row r="22" spans="1:9" hidden="1" x14ac:dyDescent="0.15">
      <c r="A22" s="60" t="str">
        <f>Constants!A22</f>
        <v xml:space="preserve"> </v>
      </c>
      <c r="B22" s="60" t="str">
        <f>Constants!B22</f>
        <v>Product logic</v>
      </c>
      <c r="C22" s="60" t="str">
        <f>Constants!C22</f>
        <v>Logic flaws in the deliverable product</v>
      </c>
      <c r="D22" s="60" t="str">
        <f>Constants!D22</f>
        <v xml:space="preserve"> </v>
      </c>
      <c r="E22" s="60">
        <f>Constants!E22</f>
        <v>3</v>
      </c>
      <c r="F22" s="60" t="str">
        <f>Constants!F22</f>
        <v>neutral</v>
      </c>
      <c r="G22" s="29"/>
      <c r="H22" s="29"/>
    </row>
    <row r="23" spans="1:9" hidden="1" x14ac:dyDescent="0.15">
      <c r="A23" s="60" t="str">
        <f>Constants!A23</f>
        <v xml:space="preserve"> </v>
      </c>
      <c r="B23" s="60" t="str">
        <f>Constants!B23</f>
        <v>Product interface</v>
      </c>
      <c r="C23" s="60" t="str">
        <f>Constants!C23</f>
        <v>Flaws in the interface of a component of the deliverable product</v>
      </c>
      <c r="D23" s="60" t="str">
        <f>Constants!D23</f>
        <v xml:space="preserve"> </v>
      </c>
      <c r="E23" s="60">
        <f>Constants!E23</f>
        <v>4</v>
      </c>
      <c r="F23" s="60" t="str">
        <f>Constants!F23</f>
        <v>helpful</v>
      </c>
      <c r="G23" s="29"/>
      <c r="H23" s="29"/>
    </row>
    <row r="24" spans="1:9" hidden="1" x14ac:dyDescent="0.15">
      <c r="A24" s="60" t="str">
        <f>Constants!A24</f>
        <v xml:space="preserve"> </v>
      </c>
      <c r="B24" s="60" t="str">
        <f>Constants!B24</f>
        <v>Product checking</v>
      </c>
      <c r="C24" s="60" t="str">
        <f>Constants!C24</f>
        <v>Flaws with boundary/type checking within a component of the deliverable product</v>
      </c>
      <c r="D24" s="60" t="str">
        <f>Constants!D24</f>
        <v xml:space="preserve"> </v>
      </c>
      <c r="E24" s="60">
        <f>Constants!E24</f>
        <v>5</v>
      </c>
      <c r="F24" s="60" t="str">
        <f>Constants!F24</f>
        <v>very helpful</v>
      </c>
      <c r="G24" s="29"/>
      <c r="H24" s="29"/>
    </row>
    <row r="25" spans="1:9" hidden="1" x14ac:dyDescent="0.15">
      <c r="A25" s="60" t="str">
        <f>Constants!A25</f>
        <v xml:space="preserve"> </v>
      </c>
      <c r="B25" s="60" t="str">
        <f>Constants!B25</f>
        <v>Test syntax</v>
      </c>
      <c r="C25" s="60" t="str">
        <f>Constants!C25</f>
        <v xml:space="preserve">Syntax flaws in the test code </v>
      </c>
      <c r="D25" s="60" t="str">
        <f>Constants!D25</f>
        <v xml:space="preserve"> </v>
      </c>
      <c r="E25" s="60">
        <f>Constants!E25</f>
        <v>6</v>
      </c>
      <c r="F25" s="60" t="str">
        <f>Constants!F25</f>
        <v xml:space="preserve"> </v>
      </c>
      <c r="G25" s="29"/>
      <c r="H25" s="29"/>
    </row>
    <row r="26" spans="1:9" hidden="1" x14ac:dyDescent="0.15">
      <c r="A26" s="60" t="str">
        <f>Constants!A26</f>
        <v xml:space="preserve"> </v>
      </c>
      <c r="B26" s="60" t="str">
        <f>Constants!B26</f>
        <v>Test logic</v>
      </c>
      <c r="C26" s="60" t="str">
        <f>Constants!C26</f>
        <v>Logic flaws in the test code</v>
      </c>
      <c r="D26" s="60" t="str">
        <f>Constants!D26</f>
        <v xml:space="preserve"> </v>
      </c>
      <c r="E26" s="60">
        <f>Constants!E26</f>
        <v>7</v>
      </c>
      <c r="F26" s="60" t="str">
        <f>Constants!F26</f>
        <v xml:space="preserve"> </v>
      </c>
      <c r="G26" s="29"/>
      <c r="H26" s="29"/>
    </row>
    <row r="27" spans="1:9" hidden="1" x14ac:dyDescent="0.15">
      <c r="A27" s="60" t="str">
        <f>Constants!A27</f>
        <v xml:space="preserve"> </v>
      </c>
      <c r="B27" s="60" t="str">
        <f>Constants!B27</f>
        <v>Test interface</v>
      </c>
      <c r="C27" s="60" t="str">
        <f>Constants!C27</f>
        <v>Flaws in the interface of a component of the test code</v>
      </c>
      <c r="D27" s="60" t="str">
        <f>Constants!D27</f>
        <v xml:space="preserve"> </v>
      </c>
      <c r="E27" s="60">
        <f>Constants!E27</f>
        <v>8</v>
      </c>
      <c r="F27" s="60" t="str">
        <f>Constants!F27</f>
        <v xml:space="preserve"> </v>
      </c>
      <c r="G27" s="29"/>
      <c r="H27" s="29"/>
    </row>
    <row r="28" spans="1:9" hidden="1" x14ac:dyDescent="0.15">
      <c r="A28" s="60" t="str">
        <f>Constants!A28</f>
        <v xml:space="preserve"> </v>
      </c>
      <c r="B28" s="60" t="str">
        <f>Constants!B28</f>
        <v>Test checking</v>
      </c>
      <c r="C28" s="60" t="str">
        <f>Constants!C28</f>
        <v>Flaws with boundary/type checking within a component of the test code</v>
      </c>
      <c r="D28" s="60" t="str">
        <f>Constants!D28</f>
        <v xml:space="preserve"> </v>
      </c>
      <c r="E28" s="60">
        <f>Constants!E28</f>
        <v>9</v>
      </c>
      <c r="F28" s="60" t="str">
        <f>Constants!F28</f>
        <v xml:space="preserve"> </v>
      </c>
      <c r="G28" s="29"/>
      <c r="H28" s="29"/>
    </row>
    <row r="29" spans="1:9" hidden="1" x14ac:dyDescent="0.15">
      <c r="A29" s="60" t="str">
        <f>Constants!A29</f>
        <v xml:space="preserve"> </v>
      </c>
      <c r="B29" s="60" t="str">
        <f>Constants!B29</f>
        <v>Bad Smell</v>
      </c>
      <c r="C29" s="60" t="str">
        <f>Constants!C29</f>
        <v>Refactoring changes (please note the bad smell in the defect description)</v>
      </c>
      <c r="D29" s="60" t="str">
        <f>Constants!D29</f>
        <v xml:space="preserve"> </v>
      </c>
      <c r="E29" s="60">
        <f>Constants!E29</f>
        <v>10</v>
      </c>
      <c r="F29" s="60">
        <f>Constants!F29</f>
        <v>0</v>
      </c>
      <c r="G29" s="29"/>
      <c r="H29" s="29"/>
    </row>
    <row r="30" spans="1:9" s="19" customFormat="1" hidden="1" x14ac:dyDescent="0.15">
      <c r="A30" s="60" t="str">
        <f>Constants!A30</f>
        <v>Y/N:</v>
      </c>
      <c r="B30" s="60" t="str">
        <f>Constants!B30</f>
        <v>Yes</v>
      </c>
      <c r="C30" s="60" t="str">
        <f>Constants!C30</f>
        <v xml:space="preserve"> </v>
      </c>
      <c r="D30" s="60" t="str">
        <f>Constants!D30</f>
        <v xml:space="preserve"> </v>
      </c>
      <c r="E30" s="60" t="str">
        <f>Constants!E30</f>
        <v>Passed</v>
      </c>
      <c r="F30" s="60">
        <f>Constants!F30</f>
        <v>0</v>
      </c>
      <c r="G30" s="8"/>
      <c r="H30" s="8"/>
      <c r="I30" s="3"/>
    </row>
    <row r="31" spans="1:9" hidden="1" x14ac:dyDescent="0.15">
      <c r="A31" s="60" t="str">
        <f>Constants!A31</f>
        <v xml:space="preserve"> </v>
      </c>
      <c r="B31" s="60" t="str">
        <f>Constants!B31</f>
        <v>No</v>
      </c>
      <c r="C31" s="60" t="str">
        <f>Constants!C31</f>
        <v xml:space="preserve"> </v>
      </c>
      <c r="D31" s="60" t="str">
        <f>Constants!D31</f>
        <v xml:space="preserve"> </v>
      </c>
      <c r="E31" s="60" t="str">
        <f>Constants!E31</f>
        <v>Passed with issues</v>
      </c>
      <c r="F31" s="60">
        <f>Constants!F31</f>
        <v>0</v>
      </c>
      <c r="G31" s="8"/>
      <c r="H31" s="29"/>
    </row>
    <row r="32" spans="1:9" hidden="1" x14ac:dyDescent="0.15">
      <c r="A32" s="60" t="str">
        <f>Constants!A32</f>
        <v>Proxy Types:</v>
      </c>
      <c r="B32" s="60" t="s">
        <v>294</v>
      </c>
      <c r="C32" s="60" t="str">
        <f>Constants!C32</f>
        <v xml:space="preserve"> </v>
      </c>
      <c r="D32" s="60" t="str">
        <f>Constants!D32</f>
        <v xml:space="preserve"> </v>
      </c>
      <c r="E32" s="60" t="str">
        <f>Constants!E32</f>
        <v>Failed</v>
      </c>
      <c r="F32" s="60" t="str">
        <f>Constants!F32</f>
        <v>Base</v>
      </c>
      <c r="G32" s="8"/>
      <c r="H32" s="29"/>
    </row>
    <row r="33" spans="1:11" hidden="1" x14ac:dyDescent="0.15">
      <c r="A33" s="60" t="str">
        <f>Constants!A33</f>
        <v xml:space="preserve"> </v>
      </c>
      <c r="B33" s="60" t="str">
        <f>Constants!B33</f>
        <v>Calculation</v>
      </c>
      <c r="C33" s="60" t="str">
        <f>Constants!C33</f>
        <v xml:space="preserve"> </v>
      </c>
      <c r="D33" s="60" t="str">
        <f>Constants!D33</f>
        <v xml:space="preserve"> </v>
      </c>
      <c r="E33" s="60" t="str">
        <f>Constants!E33</f>
        <v>Not tested</v>
      </c>
      <c r="F33" s="60" t="str">
        <f>Constants!F33</f>
        <v>New</v>
      </c>
      <c r="G33" s="8"/>
      <c r="H33" s="29"/>
    </row>
    <row r="34" spans="1:11" hidden="1" x14ac:dyDescent="0.15">
      <c r="A34" s="60" t="str">
        <f>Constants!A34</f>
        <v xml:space="preserve"> </v>
      </c>
      <c r="B34" s="60" t="str">
        <f>Constants!B34</f>
        <v>Data</v>
      </c>
      <c r="C34" s="60" t="str">
        <f>Constants!C34</f>
        <v xml:space="preserve"> </v>
      </c>
      <c r="D34" s="60" t="str">
        <f>Constants!D34</f>
        <v xml:space="preserve"> </v>
      </c>
      <c r="E34" s="60" t="str">
        <f>Constants!E34</f>
        <v>Not applicable</v>
      </c>
      <c r="F34" s="60" t="str">
        <f>Constants!F34</f>
        <v>Reusable</v>
      </c>
      <c r="G34" s="8"/>
      <c r="H34" s="29"/>
    </row>
    <row r="35" spans="1:11" hidden="1" x14ac:dyDescent="0.15">
      <c r="A35" s="60" t="str">
        <f>Constants!A35</f>
        <v xml:space="preserve"> </v>
      </c>
      <c r="B35" s="60" t="str">
        <f>Constants!B35</f>
        <v>I/O</v>
      </c>
      <c r="C35" s="60" t="str">
        <f>Constants!C35</f>
        <v xml:space="preserve"> </v>
      </c>
      <c r="D35" s="60" t="str">
        <f>Constants!D35</f>
        <v xml:space="preserve"> </v>
      </c>
      <c r="E35" s="60" t="str">
        <f>Constants!E35</f>
        <v xml:space="preserve"> </v>
      </c>
      <c r="F35" s="60" t="str">
        <f>Constants!F35</f>
        <v xml:space="preserve"> </v>
      </c>
      <c r="G35" s="8"/>
      <c r="H35" s="29"/>
    </row>
    <row r="36" spans="1:11" hidden="1" x14ac:dyDescent="0.15">
      <c r="A36" s="60" t="str">
        <f>Constants!A36</f>
        <v xml:space="preserve"> </v>
      </c>
      <c r="B36" s="60" t="str">
        <f>Constants!B36</f>
        <v>Logic</v>
      </c>
      <c r="C36" s="60" t="str">
        <f>Constants!C36</f>
        <v xml:space="preserve"> </v>
      </c>
      <c r="D36" s="60" t="str">
        <f>Constants!D36</f>
        <v xml:space="preserve"> </v>
      </c>
      <c r="E36" s="60" t="str">
        <f>Constants!E36</f>
        <v xml:space="preserve"> </v>
      </c>
      <c r="F36" s="60" t="str">
        <f>Constants!F36</f>
        <v xml:space="preserve"> </v>
      </c>
      <c r="G36" s="8"/>
      <c r="H36" s="29"/>
    </row>
    <row r="37" spans="1:11" hidden="1" x14ac:dyDescent="0.15">
      <c r="A37" s="60" t="str">
        <f>Constants!A37</f>
        <v xml:space="preserve"> </v>
      </c>
      <c r="B37" s="60" t="str">
        <f>Constants!B37</f>
        <v xml:space="preserve"> </v>
      </c>
      <c r="C37" s="60" t="str">
        <f>Constants!C37</f>
        <v xml:space="preserve"> </v>
      </c>
      <c r="D37" s="60" t="str">
        <f>Constants!D37</f>
        <v xml:space="preserve"> </v>
      </c>
      <c r="E37" s="60" t="str">
        <f>Constants!E37</f>
        <v xml:space="preserve"> </v>
      </c>
      <c r="F37" s="60" t="str">
        <f>Constants!F37</f>
        <v xml:space="preserve"> </v>
      </c>
      <c r="G37" s="8"/>
      <c r="H37" s="29"/>
    </row>
    <row r="38" spans="1:11" hidden="1" x14ac:dyDescent="0.15">
      <c r="A38" s="60" t="str">
        <f>Constants!A38</f>
        <v>Sizes:</v>
      </c>
      <c r="B38" s="60" t="str">
        <f>Constants!B38</f>
        <v>VS</v>
      </c>
      <c r="C38" s="60" t="str">
        <f>Constants!C38</f>
        <v>S</v>
      </c>
      <c r="D38" s="60" t="str">
        <f>Constants!D38</f>
        <v>M</v>
      </c>
      <c r="E38" s="60" t="str">
        <f>Constants!E38</f>
        <v>L</v>
      </c>
      <c r="F38" s="60" t="str">
        <f>Constants!F38</f>
        <v>VL</v>
      </c>
      <c r="G38" s="8"/>
      <c r="H38" s="29"/>
    </row>
    <row r="39" spans="1:11" hidden="1" x14ac:dyDescent="0.15">
      <c r="A39" s="60" t="str">
        <f>Constants!A39</f>
        <v>upper</v>
      </c>
      <c r="B39" s="60">
        <f>Constants!B39</f>
        <v>-1.5</v>
      </c>
      <c r="C39" s="60">
        <f>Constants!C39</f>
        <v>-0.5</v>
      </c>
      <c r="D39" s="60">
        <f>Constants!D39</f>
        <v>0.5</v>
      </c>
      <c r="E39" s="60">
        <f>Constants!E39</f>
        <v>1.5</v>
      </c>
      <c r="F39" s="60">
        <f>Constants!F39</f>
        <v>99999</v>
      </c>
      <c r="G39" s="8"/>
      <c r="H39" s="29"/>
    </row>
    <row r="40" spans="1:11" hidden="1" x14ac:dyDescent="0.15">
      <c r="A40" s="60" t="str">
        <f>Constants!A40</f>
        <v>mid</v>
      </c>
      <c r="B40" s="60">
        <f>Constants!B40</f>
        <v>-2</v>
      </c>
      <c r="C40" s="60">
        <f>Constants!C40</f>
        <v>-1</v>
      </c>
      <c r="D40" s="60">
        <f>Constants!D40</f>
        <v>0</v>
      </c>
      <c r="E40" s="60">
        <f>Constants!E40</f>
        <v>1</v>
      </c>
      <c r="F40" s="60">
        <f>Constants!F40</f>
        <v>2</v>
      </c>
      <c r="G40" s="8"/>
      <c r="H40" s="29"/>
    </row>
    <row r="41" spans="1:11" hidden="1" x14ac:dyDescent="0.15">
      <c r="A41" s="60" t="str">
        <f>Constants!A41</f>
        <v>lower</v>
      </c>
      <c r="B41" s="60">
        <f>Constants!B41</f>
        <v>0</v>
      </c>
      <c r="C41" s="60">
        <f>Constants!C41</f>
        <v>-1.5</v>
      </c>
      <c r="D41" s="60">
        <f>Constants!D41</f>
        <v>-0.5</v>
      </c>
      <c r="E41" s="60">
        <f>Constants!E41</f>
        <v>0.5</v>
      </c>
      <c r="F41" s="60">
        <f>Constants!F41</f>
        <v>1.5</v>
      </c>
      <c r="G41" s="8"/>
      <c r="H41" s="29"/>
    </row>
    <row r="42" spans="1:11" customFormat="1" hidden="1" x14ac:dyDescent="0.15">
      <c r="A42" s="60" t="str">
        <f>Constants!A42</f>
        <v xml:space="preserve"> </v>
      </c>
      <c r="B42" s="60">
        <f>Constants!B42</f>
        <v>0</v>
      </c>
      <c r="C42" s="60">
        <f>Constants!C42</f>
        <v>0</v>
      </c>
      <c r="D42" s="60">
        <f>Constants!D42</f>
        <v>0</v>
      </c>
      <c r="E42" s="60">
        <f>Constants!E42</f>
        <v>0</v>
      </c>
      <c r="F42" s="60" t="str">
        <f>Constants!F42</f>
        <v xml:space="preserve"> </v>
      </c>
      <c r="G42" s="42"/>
      <c r="H42" s="42"/>
    </row>
    <row r="43" spans="1:11" s="14" customFormat="1" hidden="1" x14ac:dyDescent="0.15">
      <c r="A43" s="60" t="str">
        <f>Constants!A43</f>
        <v xml:space="preserve"> </v>
      </c>
      <c r="B43" s="60" t="str">
        <f>Constants!B43</f>
        <v xml:space="preserve"> </v>
      </c>
      <c r="C43" s="60" t="str">
        <f>Constants!C43</f>
        <v xml:space="preserve"> </v>
      </c>
      <c r="D43" s="60" t="str">
        <f>Constants!D43</f>
        <v xml:space="preserve"> </v>
      </c>
      <c r="E43" s="60" t="str">
        <f>Constants!E43</f>
        <v xml:space="preserve"> </v>
      </c>
      <c r="F43" s="60" t="str">
        <f>Constants!F43</f>
        <v xml:space="preserve"> </v>
      </c>
      <c r="G43" s="24"/>
      <c r="H43" s="24"/>
      <c r="I43" s="24"/>
      <c r="J43" s="24"/>
      <c r="K43" s="24"/>
    </row>
    <row r="44" spans="1:11" hidden="1" x14ac:dyDescent="0.15"/>
    <row r="45" spans="1:11" ht="20" x14ac:dyDescent="0.2">
      <c r="A45" s="599" t="s">
        <v>27</v>
      </c>
      <c r="B45" s="599"/>
      <c r="C45" s="599"/>
      <c r="D45" s="1"/>
      <c r="E45" s="1"/>
      <c r="F45" s="1"/>
      <c r="G45" s="1"/>
      <c r="H45" s="1"/>
    </row>
    <row r="46" spans="1:11" ht="10" customHeight="1" x14ac:dyDescent="0.2">
      <c r="A46" s="1"/>
      <c r="B46" s="1"/>
      <c r="C46" s="1"/>
      <c r="D46" s="1"/>
      <c r="E46" s="1"/>
      <c r="F46" s="1"/>
      <c r="G46" s="1"/>
      <c r="H46" s="1"/>
    </row>
    <row r="47" spans="1:11" s="46" customFormat="1" hidden="1" x14ac:dyDescent="0.15">
      <c r="A47" s="58" t="s">
        <v>74</v>
      </c>
      <c r="B47" s="58"/>
      <c r="C47" s="281" t="s">
        <v>543</v>
      </c>
      <c r="D47" s="58" t="str">
        <f>CONCATENATE("CA",C47,".xls")</f>
        <v>CAAssignment 6.xls</v>
      </c>
      <c r="E47" s="58"/>
      <c r="F47" s="58"/>
      <c r="G47" s="58"/>
      <c r="H47" s="58"/>
    </row>
    <row r="48" spans="1:11" s="46" customFormat="1" hidden="1" x14ac:dyDescent="0.15">
      <c r="A48" s="58" t="s">
        <v>75</v>
      </c>
      <c r="B48" s="58"/>
      <c r="C48" s="58" t="s">
        <v>887</v>
      </c>
      <c r="D48" s="58" t="str">
        <f>CONCATENATE(C48)</f>
        <v>Assignment6</v>
      </c>
      <c r="E48" s="58"/>
      <c r="F48" s="58"/>
      <c r="G48" s="58"/>
      <c r="H48" s="58"/>
    </row>
    <row r="49" spans="1:8" ht="10" hidden="1" customHeight="1" x14ac:dyDescent="0.2">
      <c r="A49" s="1"/>
      <c r="B49" s="1"/>
      <c r="C49" s="1"/>
      <c r="D49" s="1"/>
      <c r="E49" s="1"/>
      <c r="F49" s="1"/>
      <c r="G49" s="1"/>
      <c r="H49" s="1"/>
    </row>
    <row r="50" spans="1:8" s="75" customFormat="1" ht="18" x14ac:dyDescent="0.2">
      <c r="A50" s="604" t="s">
        <v>886</v>
      </c>
      <c r="B50" s="605"/>
      <c r="C50" s="605"/>
      <c r="D50" s="436" t="str">
        <f>D48</f>
        <v>Assignment6</v>
      </c>
      <c r="E50" s="34"/>
      <c r="F50" s="34"/>
      <c r="G50" s="34"/>
      <c r="H50" s="34"/>
    </row>
    <row r="51" spans="1:8" s="75" customFormat="1" ht="18" x14ac:dyDescent="0.2">
      <c r="A51" s="420"/>
      <c r="B51" s="420"/>
      <c r="C51" s="413" t="str">
        <f>D50</f>
        <v>Assignment6</v>
      </c>
      <c r="D51" s="413" t="str">
        <f>D50</f>
        <v>Assignment6</v>
      </c>
      <c r="E51" s="413" t="s">
        <v>888</v>
      </c>
      <c r="F51" s="411"/>
      <c r="G51" s="411"/>
      <c r="H51" s="411"/>
    </row>
    <row r="52" spans="1:8" x14ac:dyDescent="0.15">
      <c r="A52" s="2" t="s">
        <v>182</v>
      </c>
      <c r="C52" s="413" t="s">
        <v>893</v>
      </c>
      <c r="D52" s="413" t="s">
        <v>894</v>
      </c>
      <c r="E52" s="413" t="s">
        <v>894</v>
      </c>
    </row>
    <row r="53" spans="1:8" x14ac:dyDescent="0.15">
      <c r="A53" s="46" t="s">
        <v>350</v>
      </c>
      <c r="B53" s="46"/>
      <c r="C53" s="47">
        <v>200</v>
      </c>
      <c r="D53" s="47">
        <v>272</v>
      </c>
      <c r="E53" s="46"/>
      <c r="G53" s="46"/>
      <c r="H53" s="46"/>
    </row>
    <row r="54" spans="1:8" x14ac:dyDescent="0.15">
      <c r="A54" s="46" t="s">
        <v>351</v>
      </c>
      <c r="B54" s="46"/>
      <c r="C54" s="47">
        <v>50</v>
      </c>
      <c r="D54" s="47">
        <v>60</v>
      </c>
      <c r="E54" s="47">
        <v>60</v>
      </c>
      <c r="G54" s="46"/>
      <c r="H54" s="46"/>
    </row>
    <row r="55" spans="1:8" x14ac:dyDescent="0.15">
      <c r="A55" s="46" t="s">
        <v>352</v>
      </c>
      <c r="B55" s="46"/>
      <c r="C55" s="47">
        <v>80</v>
      </c>
      <c r="D55" s="47">
        <v>252</v>
      </c>
      <c r="E55" s="47">
        <v>259</v>
      </c>
      <c r="G55" s="46"/>
      <c r="H55" s="46"/>
    </row>
    <row r="56" spans="1:8" x14ac:dyDescent="0.15">
      <c r="A56" s="46" t="s">
        <v>353</v>
      </c>
      <c r="B56" s="46"/>
      <c r="C56" s="47">
        <v>200</v>
      </c>
      <c r="D56" s="47">
        <v>26</v>
      </c>
      <c r="E56" s="47">
        <v>313</v>
      </c>
      <c r="G56" s="46"/>
      <c r="H56" s="46"/>
    </row>
    <row r="57" spans="1:8" hidden="1" x14ac:dyDescent="0.15">
      <c r="A57" s="152" t="s">
        <v>354</v>
      </c>
      <c r="B57" s="46"/>
      <c r="C57" s="47"/>
      <c r="D57" s="47"/>
      <c r="E57" s="47"/>
      <c r="G57" s="46"/>
      <c r="H57" s="46"/>
    </row>
    <row r="58" spans="1:8" x14ac:dyDescent="0.15">
      <c r="A58" s="152" t="s">
        <v>544</v>
      </c>
      <c r="B58" s="46"/>
      <c r="C58" s="47">
        <v>330</v>
      </c>
      <c r="D58" s="48">
        <v>271</v>
      </c>
      <c r="E58" s="78">
        <v>639</v>
      </c>
      <c r="G58" s="46"/>
      <c r="H58" s="46"/>
    </row>
    <row r="59" spans="1:8" hidden="1" x14ac:dyDescent="0.15">
      <c r="C59" s="2"/>
      <c r="D59" s="2"/>
      <c r="E59" s="2"/>
    </row>
    <row r="60" spans="1:8" hidden="1" x14ac:dyDescent="0.15">
      <c r="A60" s="3" t="s">
        <v>284</v>
      </c>
      <c r="C60" s="2" t="s">
        <v>82</v>
      </c>
      <c r="D60" s="2" t="s">
        <v>83</v>
      </c>
      <c r="E60" s="2" t="s">
        <v>356</v>
      </c>
    </row>
    <row r="61" spans="1:8" hidden="1" x14ac:dyDescent="0.15">
      <c r="A61" s="152" t="s">
        <v>285</v>
      </c>
      <c r="B61" s="46"/>
      <c r="C61" s="47"/>
      <c r="D61" s="47"/>
      <c r="E61" s="47">
        <v>0</v>
      </c>
      <c r="G61" s="46"/>
      <c r="H61" s="46"/>
    </row>
    <row r="62" spans="1:8" hidden="1" x14ac:dyDescent="0.15">
      <c r="A62" s="152" t="s">
        <v>286</v>
      </c>
      <c r="B62" s="46"/>
      <c r="C62" s="47"/>
      <c r="D62" s="47"/>
      <c r="E62" s="47">
        <v>0</v>
      </c>
      <c r="G62" s="46"/>
      <c r="H62" s="46"/>
    </row>
    <row r="63" spans="1:8" hidden="1" x14ac:dyDescent="0.15">
      <c r="A63" s="152" t="s">
        <v>283</v>
      </c>
      <c r="B63" s="46"/>
      <c r="C63" s="47"/>
      <c r="D63" s="48"/>
      <c r="E63" s="78">
        <v>0</v>
      </c>
      <c r="G63" s="46"/>
      <c r="H63" s="46"/>
    </row>
    <row r="64" spans="1:8" x14ac:dyDescent="0.15">
      <c r="C64" s="44"/>
      <c r="D64" s="44"/>
      <c r="E64" s="2"/>
    </row>
    <row r="65" spans="1:14" x14ac:dyDescent="0.15">
      <c r="C65" s="44" t="str">
        <f>D50</f>
        <v>Assignment6</v>
      </c>
      <c r="D65" s="44" t="str">
        <f>D50</f>
        <v>Assignment6</v>
      </c>
      <c r="E65" s="2" t="str">
        <f>E51</f>
        <v>All previous</v>
      </c>
    </row>
    <row r="66" spans="1:14" ht="14" x14ac:dyDescent="0.15">
      <c r="A66" s="2" t="s">
        <v>184</v>
      </c>
      <c r="B66" s="2"/>
      <c r="C66" s="432" t="s">
        <v>897</v>
      </c>
      <c r="D66" s="432" t="s">
        <v>898</v>
      </c>
      <c r="E66" s="413" t="s">
        <v>898</v>
      </c>
      <c r="F66" s="413" t="s">
        <v>183</v>
      </c>
      <c r="H66" s="2"/>
      <c r="I66" s="204"/>
      <c r="J66" s="204"/>
      <c r="K66" s="204"/>
      <c r="L66" s="204"/>
      <c r="M66" s="204"/>
    </row>
    <row r="67" spans="1:14" x14ac:dyDescent="0.15">
      <c r="A67" s="433" t="str">
        <f t="shared" ref="A67:A77" si="0">B4</f>
        <v>Analysis</v>
      </c>
      <c r="C67" s="59"/>
      <c r="D67" s="7">
        <v>30.000000000000053</v>
      </c>
      <c r="E67" s="7">
        <v>140.00000000000006</v>
      </c>
      <c r="F67" s="23">
        <f>IF(E67=0,0,E67/$E$78)</f>
        <v>4.3410852713178315E-2</v>
      </c>
      <c r="I67"/>
      <c r="J67"/>
      <c r="K67"/>
      <c r="L67"/>
      <c r="M67"/>
      <c r="N67"/>
    </row>
    <row r="68" spans="1:14" ht="14" x14ac:dyDescent="0.15">
      <c r="A68" s="433" t="str">
        <f t="shared" si="0"/>
        <v>Architecture</v>
      </c>
      <c r="C68" s="59"/>
      <c r="D68" s="7">
        <v>0</v>
      </c>
      <c r="E68" s="7">
        <v>0</v>
      </c>
      <c r="F68" s="23">
        <f t="shared" ref="F68:F78" si="1">IF(E68=0,0,E68/$E$78)</f>
        <v>0</v>
      </c>
      <c r="I68" s="219"/>
      <c r="J68" s="219"/>
      <c r="K68" s="219"/>
      <c r="L68" s="219"/>
      <c r="M68" s="219"/>
      <c r="N68"/>
    </row>
    <row r="69" spans="1:14" ht="14" x14ac:dyDescent="0.15">
      <c r="A69" s="433" t="str">
        <f t="shared" si="0"/>
        <v>Project planning</v>
      </c>
      <c r="C69" s="59"/>
      <c r="D69" s="7">
        <v>0</v>
      </c>
      <c r="E69" s="7">
        <v>170</v>
      </c>
      <c r="F69" s="23">
        <f t="shared" si="1"/>
        <v>5.2713178294573643E-2</v>
      </c>
      <c r="I69" s="220"/>
      <c r="J69" s="219"/>
      <c r="K69" s="219"/>
      <c r="L69" s="219"/>
      <c r="M69" s="219"/>
      <c r="N69"/>
    </row>
    <row r="70" spans="1:14" ht="14" x14ac:dyDescent="0.15">
      <c r="A70" s="433" t="str">
        <f t="shared" si="0"/>
        <v>Interation planning</v>
      </c>
      <c r="C70" s="59"/>
      <c r="D70" s="7">
        <v>0</v>
      </c>
      <c r="E70" s="7">
        <v>0</v>
      </c>
      <c r="F70" s="23">
        <f t="shared" si="1"/>
        <v>0</v>
      </c>
      <c r="I70" s="219"/>
      <c r="J70" s="219"/>
      <c r="K70" s="219"/>
      <c r="L70" s="219"/>
      <c r="M70" s="219"/>
      <c r="N70"/>
    </row>
    <row r="71" spans="1:14" ht="14" x14ac:dyDescent="0.15">
      <c r="A71" s="433" t="str">
        <f t="shared" si="0"/>
        <v>Construction</v>
      </c>
      <c r="C71" s="59"/>
      <c r="D71" s="7">
        <v>640.00000000000034</v>
      </c>
      <c r="E71" s="7">
        <v>1610.0000000000005</v>
      </c>
      <c r="F71" s="23">
        <f t="shared" si="1"/>
        <v>0.49922480620155052</v>
      </c>
      <c r="I71" s="219"/>
      <c r="J71" s="219"/>
      <c r="K71" s="219"/>
      <c r="L71" s="219"/>
      <c r="M71" s="219"/>
      <c r="N71"/>
    </row>
    <row r="72" spans="1:14" ht="14" x14ac:dyDescent="0.15">
      <c r="A72" s="433" t="str">
        <f t="shared" si="0"/>
        <v>Refactoring</v>
      </c>
      <c r="C72" s="59"/>
      <c r="D72" s="7">
        <v>919.99999999999966</v>
      </c>
      <c r="E72" s="7">
        <v>1069.9999999999995</v>
      </c>
      <c r="F72" s="23">
        <f t="shared" si="1"/>
        <v>0.33178294573643397</v>
      </c>
      <c r="I72" s="219"/>
      <c r="J72" s="219"/>
      <c r="K72" s="219"/>
      <c r="L72" s="219"/>
      <c r="M72" s="219"/>
      <c r="N72"/>
    </row>
    <row r="73" spans="1:14" ht="14" x14ac:dyDescent="0.15">
      <c r="A73" s="433" t="str">
        <f t="shared" si="0"/>
        <v>Review</v>
      </c>
      <c r="C73" s="59"/>
      <c r="D73" s="7">
        <v>5.0000000000001421</v>
      </c>
      <c r="E73" s="7">
        <v>5.0000000000001421</v>
      </c>
      <c r="F73" s="23">
        <f t="shared" si="1"/>
        <v>1.5503875968992688E-3</v>
      </c>
      <c r="I73" s="219"/>
      <c r="J73" s="219"/>
      <c r="K73" s="219"/>
      <c r="L73" s="219"/>
      <c r="M73" s="219"/>
      <c r="N73"/>
    </row>
    <row r="74" spans="1:14" x14ac:dyDescent="0.15">
      <c r="A74" s="433" t="str">
        <f t="shared" si="0"/>
        <v>Integration test</v>
      </c>
      <c r="C74" s="59"/>
      <c r="D74" s="7">
        <v>0</v>
      </c>
      <c r="E74" s="7">
        <v>0</v>
      </c>
      <c r="F74" s="23">
        <f t="shared" si="1"/>
        <v>0</v>
      </c>
    </row>
    <row r="75" spans="1:14" x14ac:dyDescent="0.15">
      <c r="A75" s="433" t="str">
        <f t="shared" si="0"/>
        <v>Repatterning</v>
      </c>
      <c r="C75" s="59"/>
      <c r="D75" s="7">
        <v>0</v>
      </c>
      <c r="E75" s="7">
        <v>30</v>
      </c>
      <c r="F75" s="23">
        <f t="shared" si="1"/>
        <v>9.3023255813953487E-3</v>
      </c>
    </row>
    <row r="76" spans="1:14" x14ac:dyDescent="0.15">
      <c r="A76" s="433" t="str">
        <f t="shared" si="0"/>
        <v>Postmortem</v>
      </c>
      <c r="C76" s="59"/>
      <c r="D76" s="7">
        <v>39.999999999999858</v>
      </c>
      <c r="E76" s="7">
        <v>164.99999999999986</v>
      </c>
      <c r="F76" s="23">
        <f t="shared" si="1"/>
        <v>5.1162790697674376E-2</v>
      </c>
    </row>
    <row r="77" spans="1:14" x14ac:dyDescent="0.15">
      <c r="A77" s="433" t="str">
        <f t="shared" si="0"/>
        <v>Sandbox</v>
      </c>
      <c r="C77" s="59"/>
      <c r="D77" s="7">
        <v>0</v>
      </c>
      <c r="E77" s="7">
        <v>35</v>
      </c>
      <c r="F77" s="23">
        <f t="shared" si="1"/>
        <v>1.0852713178294573E-2</v>
      </c>
    </row>
    <row r="78" spans="1:14" x14ac:dyDescent="0.15">
      <c r="A78" s="433" t="s">
        <v>186</v>
      </c>
      <c r="C78" s="7">
        <v>800</v>
      </c>
      <c r="D78" s="7">
        <v>1635</v>
      </c>
      <c r="E78" s="21">
        <f>SUM(E67:E77)</f>
        <v>3225</v>
      </c>
      <c r="F78" s="23">
        <f t="shared" si="1"/>
        <v>1</v>
      </c>
    </row>
    <row r="79" spans="1:14" x14ac:dyDescent="0.15">
      <c r="A79" s="2"/>
      <c r="B79" s="2"/>
      <c r="C79" s="44"/>
      <c r="D79" s="44"/>
      <c r="F79" s="2"/>
      <c r="H79" s="2"/>
    </row>
    <row r="80" spans="1:14" x14ac:dyDescent="0.15">
      <c r="A80" s="2"/>
      <c r="B80" s="2"/>
      <c r="C80" s="44"/>
      <c r="D80" s="44"/>
      <c r="E80" s="413" t="str">
        <f>E65</f>
        <v>All previous</v>
      </c>
      <c r="F80" s="2"/>
      <c r="H80" s="2"/>
    </row>
    <row r="81" spans="1:8" x14ac:dyDescent="0.15">
      <c r="A81" s="2" t="s">
        <v>900</v>
      </c>
      <c r="C81" s="8"/>
      <c r="D81" s="203"/>
      <c r="E81" s="413" t="s">
        <v>901</v>
      </c>
      <c r="F81" s="413" t="s">
        <v>183</v>
      </c>
    </row>
    <row r="82" spans="1:8" x14ac:dyDescent="0.15">
      <c r="A82" s="434" t="str">
        <f t="shared" ref="A82:A92" si="2">B4</f>
        <v>Analysis</v>
      </c>
      <c r="C82" s="8"/>
      <c r="D82" s="59"/>
      <c r="E82" s="7">
        <v>1</v>
      </c>
      <c r="F82" s="23">
        <f>IF(E82=0,0,E82/$E$93)</f>
        <v>1.3698630136986301E-2</v>
      </c>
    </row>
    <row r="83" spans="1:8" x14ac:dyDescent="0.15">
      <c r="A83" s="434" t="str">
        <f t="shared" si="2"/>
        <v>Architecture</v>
      </c>
      <c r="C83" s="8"/>
      <c r="D83" s="59"/>
      <c r="E83" s="7">
        <v>0</v>
      </c>
      <c r="F83" s="23">
        <f t="shared" ref="F83:F93" si="3">IF(E83=0,0,E83/$E$93)</f>
        <v>0</v>
      </c>
    </row>
    <row r="84" spans="1:8" x14ac:dyDescent="0.15">
      <c r="A84" s="434" t="str">
        <f t="shared" si="2"/>
        <v>Project planning</v>
      </c>
      <c r="B84" s="8"/>
      <c r="C84" s="8"/>
      <c r="D84" s="59"/>
      <c r="E84" s="7">
        <v>2</v>
      </c>
      <c r="F84" s="23">
        <f t="shared" si="3"/>
        <v>2.7397260273972601E-2</v>
      </c>
      <c r="H84" s="8"/>
    </row>
    <row r="85" spans="1:8" x14ac:dyDescent="0.15">
      <c r="A85" s="434" t="str">
        <f t="shared" si="2"/>
        <v>Interation planning</v>
      </c>
      <c r="C85" s="8"/>
      <c r="D85" s="59"/>
      <c r="E85" s="7">
        <v>0</v>
      </c>
      <c r="F85" s="23">
        <f t="shared" si="3"/>
        <v>0</v>
      </c>
    </row>
    <row r="86" spans="1:8" x14ac:dyDescent="0.15">
      <c r="A86" s="434" t="str">
        <f t="shared" si="2"/>
        <v>Construction</v>
      </c>
      <c r="C86" s="8"/>
      <c r="D86" s="59"/>
      <c r="E86" s="7">
        <v>42</v>
      </c>
      <c r="F86" s="23">
        <f t="shared" si="3"/>
        <v>0.57534246575342463</v>
      </c>
    </row>
    <row r="87" spans="1:8" x14ac:dyDescent="0.15">
      <c r="A87" s="434" t="str">
        <f t="shared" si="2"/>
        <v>Refactoring</v>
      </c>
      <c r="C87" s="8"/>
      <c r="D87" s="59"/>
      <c r="E87" s="7">
        <v>27</v>
      </c>
      <c r="F87" s="23">
        <f t="shared" si="3"/>
        <v>0.36986301369863012</v>
      </c>
    </row>
    <row r="88" spans="1:8" x14ac:dyDescent="0.15">
      <c r="A88" s="434" t="str">
        <f t="shared" si="2"/>
        <v>Review</v>
      </c>
      <c r="C88" s="8"/>
      <c r="D88" s="59"/>
      <c r="E88" s="7">
        <v>1</v>
      </c>
      <c r="F88" s="23">
        <f t="shared" si="3"/>
        <v>1.3698630136986301E-2</v>
      </c>
    </row>
    <row r="89" spans="1:8" x14ac:dyDescent="0.15">
      <c r="A89" s="434" t="str">
        <f t="shared" si="2"/>
        <v>Integration test</v>
      </c>
      <c r="C89" s="8"/>
      <c r="D89" s="59"/>
      <c r="E89" s="7">
        <v>0</v>
      </c>
      <c r="F89" s="23">
        <f t="shared" si="3"/>
        <v>0</v>
      </c>
    </row>
    <row r="90" spans="1:8" x14ac:dyDescent="0.15">
      <c r="A90" s="434" t="str">
        <f t="shared" si="2"/>
        <v>Repatterning</v>
      </c>
      <c r="C90" s="8"/>
      <c r="D90" s="59"/>
      <c r="E90" s="7">
        <v>0</v>
      </c>
      <c r="F90" s="23">
        <f t="shared" si="3"/>
        <v>0</v>
      </c>
    </row>
    <row r="91" spans="1:8" x14ac:dyDescent="0.15">
      <c r="A91" s="434" t="str">
        <f t="shared" si="2"/>
        <v>Postmortem</v>
      </c>
      <c r="C91" s="8"/>
      <c r="D91" s="59"/>
      <c r="E91" s="7">
        <v>0</v>
      </c>
      <c r="F91" s="23">
        <f t="shared" si="3"/>
        <v>0</v>
      </c>
    </row>
    <row r="92" spans="1:8" x14ac:dyDescent="0.15">
      <c r="A92" s="434" t="str">
        <f t="shared" si="2"/>
        <v>Sandbox</v>
      </c>
      <c r="C92" s="8"/>
      <c r="D92" s="8"/>
      <c r="E92" s="7">
        <v>0</v>
      </c>
      <c r="F92" s="23">
        <f t="shared" si="3"/>
        <v>0</v>
      </c>
    </row>
    <row r="93" spans="1:8" x14ac:dyDescent="0.15">
      <c r="A93" s="435" t="s">
        <v>186</v>
      </c>
      <c r="B93" s="2"/>
      <c r="C93" s="44"/>
      <c r="D93" s="195"/>
      <c r="E93" s="21">
        <f>SUM(E82:E92)</f>
        <v>73</v>
      </c>
      <c r="F93" s="23">
        <f t="shared" si="3"/>
        <v>1</v>
      </c>
      <c r="H93" s="2"/>
    </row>
    <row r="94" spans="1:8" x14ac:dyDescent="0.15">
      <c r="C94" s="8"/>
      <c r="D94" s="59"/>
    </row>
    <row r="95" spans="1:8" x14ac:dyDescent="0.15">
      <c r="C95" s="8"/>
      <c r="D95" s="59"/>
      <c r="E95" s="413" t="s">
        <v>888</v>
      </c>
    </row>
    <row r="96" spans="1:8" x14ac:dyDescent="0.15">
      <c r="A96" s="2" t="s">
        <v>899</v>
      </c>
      <c r="C96" s="8"/>
      <c r="D96" s="203"/>
      <c r="E96" s="413" t="s">
        <v>901</v>
      </c>
      <c r="F96" s="413" t="s">
        <v>183</v>
      </c>
    </row>
    <row r="97" spans="1:6" x14ac:dyDescent="0.15">
      <c r="A97" s="434" t="str">
        <f t="shared" ref="A97:A107" si="4">B4</f>
        <v>Analysis</v>
      </c>
      <c r="C97" s="8"/>
      <c r="D97" s="59"/>
      <c r="E97" s="7">
        <v>1</v>
      </c>
      <c r="F97" s="23">
        <f>IF(E97=0,0,E97/$E$108)</f>
        <v>1.3698630136986301E-2</v>
      </c>
    </row>
    <row r="98" spans="1:6" x14ac:dyDescent="0.15">
      <c r="A98" s="434" t="str">
        <f t="shared" si="4"/>
        <v>Architecture</v>
      </c>
      <c r="C98" s="8"/>
      <c r="D98" s="59"/>
      <c r="E98" s="7">
        <v>0</v>
      </c>
      <c r="F98" s="23">
        <f t="shared" ref="F98:F108" si="5">IF(E98=0,0,E98/$E$108)</f>
        <v>0</v>
      </c>
    </row>
    <row r="99" spans="1:6" x14ac:dyDescent="0.15">
      <c r="A99" s="434" t="str">
        <f t="shared" si="4"/>
        <v>Project planning</v>
      </c>
      <c r="C99" s="8"/>
      <c r="D99" s="59"/>
      <c r="E99" s="7">
        <v>2</v>
      </c>
      <c r="F99" s="23">
        <f t="shared" si="5"/>
        <v>2.7397260273972601E-2</v>
      </c>
    </row>
    <row r="100" spans="1:6" x14ac:dyDescent="0.15">
      <c r="A100" s="434" t="str">
        <f t="shared" si="4"/>
        <v>Interation planning</v>
      </c>
      <c r="C100" s="8"/>
      <c r="D100" s="59"/>
      <c r="E100" s="7">
        <v>0</v>
      </c>
      <c r="F100" s="23">
        <f t="shared" si="5"/>
        <v>0</v>
      </c>
    </row>
    <row r="101" spans="1:6" x14ac:dyDescent="0.15">
      <c r="A101" s="434" t="str">
        <f t="shared" si="4"/>
        <v>Construction</v>
      </c>
      <c r="C101" s="8"/>
      <c r="D101" s="59"/>
      <c r="E101" s="7">
        <v>42</v>
      </c>
      <c r="F101" s="23">
        <f t="shared" si="5"/>
        <v>0.57534246575342463</v>
      </c>
    </row>
    <row r="102" spans="1:6" x14ac:dyDescent="0.15">
      <c r="A102" s="434" t="str">
        <f t="shared" si="4"/>
        <v>Refactoring</v>
      </c>
      <c r="C102" s="8"/>
      <c r="D102" s="59"/>
      <c r="E102" s="7">
        <v>27</v>
      </c>
      <c r="F102" s="23">
        <f t="shared" si="5"/>
        <v>0.36986301369863012</v>
      </c>
    </row>
    <row r="103" spans="1:6" x14ac:dyDescent="0.15">
      <c r="A103" s="434" t="str">
        <f t="shared" si="4"/>
        <v>Review</v>
      </c>
      <c r="C103" s="8"/>
      <c r="D103" s="59"/>
      <c r="E103" s="7">
        <v>1</v>
      </c>
      <c r="F103" s="23">
        <f t="shared" si="5"/>
        <v>1.3698630136986301E-2</v>
      </c>
    </row>
    <row r="104" spans="1:6" x14ac:dyDescent="0.15">
      <c r="A104" s="434" t="str">
        <f t="shared" si="4"/>
        <v>Integration test</v>
      </c>
      <c r="C104" s="8"/>
      <c r="D104" s="59"/>
      <c r="E104" s="7">
        <v>0</v>
      </c>
      <c r="F104" s="23">
        <f t="shared" si="5"/>
        <v>0</v>
      </c>
    </row>
    <row r="105" spans="1:6" x14ac:dyDescent="0.15">
      <c r="A105" s="434" t="str">
        <f t="shared" si="4"/>
        <v>Repatterning</v>
      </c>
      <c r="C105" s="8"/>
      <c r="D105" s="59"/>
      <c r="E105" s="7">
        <v>0</v>
      </c>
      <c r="F105" s="23">
        <f t="shared" si="5"/>
        <v>0</v>
      </c>
    </row>
    <row r="106" spans="1:6" x14ac:dyDescent="0.15">
      <c r="A106" s="434" t="str">
        <f t="shared" si="4"/>
        <v>Postmortem</v>
      </c>
      <c r="C106" s="8"/>
      <c r="D106" s="8"/>
      <c r="E106" s="7">
        <v>0</v>
      </c>
      <c r="F106" s="23">
        <f t="shared" si="5"/>
        <v>0</v>
      </c>
    </row>
    <row r="107" spans="1:6" x14ac:dyDescent="0.15">
      <c r="A107" s="434" t="str">
        <f t="shared" si="4"/>
        <v>Sandbox</v>
      </c>
      <c r="C107" s="8"/>
      <c r="D107" s="8"/>
      <c r="E107" s="7">
        <v>0</v>
      </c>
      <c r="F107" s="23">
        <f t="shared" si="5"/>
        <v>0</v>
      </c>
    </row>
    <row r="108" spans="1:6" x14ac:dyDescent="0.15">
      <c r="A108" s="435" t="s">
        <v>186</v>
      </c>
      <c r="C108" s="8"/>
      <c r="D108" s="8"/>
      <c r="E108" s="21">
        <f>SUM(E97:E107)</f>
        <v>73</v>
      </c>
      <c r="F108" s="23">
        <f t="shared" si="5"/>
        <v>1</v>
      </c>
    </row>
    <row r="109" spans="1:6" x14ac:dyDescent="0.15">
      <c r="C109" s="8"/>
      <c r="D109" s="8"/>
      <c r="F109" s="23"/>
    </row>
    <row r="110" spans="1:6" s="46" customFormat="1" ht="16" hidden="1" x14ac:dyDescent="0.2">
      <c r="A110" s="61" t="s">
        <v>76</v>
      </c>
      <c r="B110" s="62"/>
      <c r="C110" s="62"/>
      <c r="D110" s="62"/>
      <c r="E110" s="62"/>
      <c r="F110" s="62"/>
    </row>
    <row r="111" spans="1:6" s="46" customFormat="1" ht="16" hidden="1" x14ac:dyDescent="0.2">
      <c r="A111" s="61"/>
      <c r="B111" s="417" t="s">
        <v>322</v>
      </c>
      <c r="C111" s="417" t="s">
        <v>321</v>
      </c>
      <c r="D111" s="417" t="s">
        <v>323</v>
      </c>
      <c r="E111" s="62"/>
      <c r="F111" s="62"/>
    </row>
    <row r="112" spans="1:6" s="46" customFormat="1" ht="16" hidden="1" x14ac:dyDescent="0.2">
      <c r="A112" s="418" t="s">
        <v>60</v>
      </c>
      <c r="B112" s="419"/>
      <c r="C112" s="419"/>
      <c r="D112" s="419"/>
      <c r="E112" s="62"/>
      <c r="F112" s="62"/>
    </row>
    <row r="113" spans="1:11" s="46" customFormat="1" ht="16" hidden="1" x14ac:dyDescent="0.2">
      <c r="A113" s="418" t="s">
        <v>61</v>
      </c>
      <c r="B113" s="419"/>
      <c r="C113" s="419"/>
      <c r="D113" s="419"/>
      <c r="E113" s="62"/>
      <c r="F113" s="62"/>
    </row>
    <row r="114" spans="1:11" s="46" customFormat="1" ht="16" hidden="1" x14ac:dyDescent="0.2">
      <c r="A114" s="418" t="s">
        <v>62</v>
      </c>
      <c r="B114" s="419"/>
      <c r="C114" s="419"/>
      <c r="D114" s="419"/>
      <c r="E114" s="62"/>
      <c r="F114" s="62"/>
    </row>
    <row r="115" spans="1:11" s="46" customFormat="1" ht="16" hidden="1" x14ac:dyDescent="0.2">
      <c r="A115" s="418" t="s">
        <v>63</v>
      </c>
      <c r="B115" s="419"/>
      <c r="C115" s="419"/>
      <c r="D115" s="419"/>
      <c r="E115" s="62"/>
      <c r="F115" s="62"/>
    </row>
    <row r="116" spans="1:11" s="46" customFormat="1" ht="16" hidden="1" x14ac:dyDescent="0.2">
      <c r="A116" s="418" t="s">
        <v>64</v>
      </c>
      <c r="B116" s="38"/>
      <c r="C116" s="38"/>
      <c r="D116" s="38"/>
      <c r="E116" s="39"/>
      <c r="F116" s="39"/>
    </row>
    <row r="117" spans="1:11" s="46" customFormat="1" hidden="1" x14ac:dyDescent="0.15">
      <c r="A117" s="62"/>
      <c r="B117" s="62"/>
      <c r="C117" s="62"/>
      <c r="E117" s="62"/>
      <c r="F117" s="62"/>
      <c r="G117" s="62"/>
      <c r="H117" s="62"/>
      <c r="I117" s="64"/>
    </row>
    <row r="118" spans="1:11" s="46" customFormat="1" ht="18" hidden="1" x14ac:dyDescent="0.2">
      <c r="A118" s="65" t="s">
        <v>77</v>
      </c>
      <c r="B118" s="62"/>
      <c r="C118" s="62"/>
      <c r="D118" s="62"/>
      <c r="E118" s="62"/>
      <c r="F118" s="62"/>
      <c r="G118" s="62"/>
      <c r="H118" s="39"/>
    </row>
    <row r="119" spans="1:11" s="46" customFormat="1" ht="18" hidden="1" x14ac:dyDescent="0.2">
      <c r="A119" s="65"/>
      <c r="B119" s="606" t="s">
        <v>78</v>
      </c>
      <c r="C119" s="607"/>
      <c r="D119" s="608"/>
      <c r="E119" s="606" t="s">
        <v>166</v>
      </c>
      <c r="F119" s="608"/>
      <c r="G119" s="62"/>
      <c r="H119" s="39"/>
    </row>
    <row r="120" spans="1:11" s="46" customFormat="1" hidden="1" x14ac:dyDescent="0.15">
      <c r="A120" s="66" t="s">
        <v>79</v>
      </c>
      <c r="B120" s="67" t="s">
        <v>260</v>
      </c>
      <c r="C120" s="68" t="s">
        <v>41</v>
      </c>
      <c r="D120" s="69" t="s">
        <v>167</v>
      </c>
      <c r="E120" s="67" t="s">
        <v>168</v>
      </c>
      <c r="F120" s="69" t="s">
        <v>169</v>
      </c>
      <c r="G120" s="84" t="s">
        <v>264</v>
      </c>
      <c r="H120" s="149" t="s">
        <v>265</v>
      </c>
      <c r="I120" s="150"/>
      <c r="J120" s="150"/>
      <c r="K120" s="150"/>
    </row>
    <row r="121" spans="1:11" s="46" customFormat="1" hidden="1" x14ac:dyDescent="0.15">
      <c r="A121" s="66" t="s">
        <v>95</v>
      </c>
      <c r="B121" s="74">
        <f>C121</f>
        <v>0</v>
      </c>
      <c r="C121" s="73"/>
      <c r="D121" s="73"/>
      <c r="E121" s="73"/>
      <c r="F121" s="73"/>
      <c r="G121" s="151">
        <f>IF(ISERR(D121/B121),0,D121/B121)</f>
        <v>0</v>
      </c>
      <c r="H121" s="151">
        <f>IF(ISERR(F121/D121),0,F121/D121)</f>
        <v>0</v>
      </c>
      <c r="I121" s="151"/>
      <c r="J121" s="150"/>
      <c r="K121" s="150"/>
    </row>
    <row r="122" spans="1:11" s="46" customFormat="1" hidden="1" x14ac:dyDescent="0.15">
      <c r="A122" s="66" t="s">
        <v>416</v>
      </c>
      <c r="B122" s="74">
        <f>C122</f>
        <v>0</v>
      </c>
      <c r="C122" s="73"/>
      <c r="D122" s="73"/>
      <c r="E122" s="73"/>
      <c r="F122" s="73"/>
      <c r="G122" s="151">
        <f>IF(ISERR(D122/B122),0,D122/B122)</f>
        <v>0</v>
      </c>
      <c r="H122" s="151">
        <f>IF(ISERR(F122/D122),0,F122/D122)</f>
        <v>0</v>
      </c>
      <c r="I122" s="151"/>
      <c r="J122" s="150"/>
      <c r="K122" s="150"/>
    </row>
    <row r="123" spans="1:11" s="46" customFormat="1" ht="12" hidden="1" customHeight="1" x14ac:dyDescent="0.15">
      <c r="A123" s="66" t="s">
        <v>80</v>
      </c>
      <c r="B123" s="74"/>
      <c r="C123" s="73"/>
      <c r="D123" s="73"/>
      <c r="E123" s="73"/>
      <c r="F123" s="73"/>
      <c r="G123" s="151">
        <f>IF(ISERR(D123/B123),0,D123/B123)</f>
        <v>0</v>
      </c>
      <c r="H123" s="151">
        <f>IF(ISERR(F123/D123),0,F123/D123)</f>
        <v>0</v>
      </c>
      <c r="I123" s="151"/>
      <c r="J123" s="150"/>
      <c r="K123" s="150"/>
    </row>
    <row r="124" spans="1:11" s="46" customFormat="1" ht="12" hidden="1" customHeight="1" x14ac:dyDescent="0.15">
      <c r="A124" s="66" t="s">
        <v>415</v>
      </c>
      <c r="B124" s="74">
        <f>C124</f>
        <v>0</v>
      </c>
      <c r="C124" s="73"/>
      <c r="D124" s="73"/>
      <c r="E124" s="73"/>
      <c r="F124" s="73"/>
      <c r="G124" s="151">
        <f>IF(ISERR(D124/B124),0,D124/B124)</f>
        <v>0</v>
      </c>
      <c r="H124" s="151">
        <f>IF(ISERR(F124/D124),0,F124/D124)</f>
        <v>0</v>
      </c>
      <c r="I124" s="151"/>
      <c r="J124" s="150"/>
      <c r="K124" s="150"/>
    </row>
    <row r="125" spans="1:11" s="46" customFormat="1" ht="12" hidden="1" customHeight="1" x14ac:dyDescent="0.15">
      <c r="A125" s="66" t="s">
        <v>417</v>
      </c>
      <c r="B125" s="73"/>
      <c r="C125" s="74">
        <f>C58</f>
        <v>330</v>
      </c>
      <c r="D125" s="74">
        <f>D58</f>
        <v>271</v>
      </c>
      <c r="E125" s="74">
        <f>C78</f>
        <v>800</v>
      </c>
      <c r="F125" s="74">
        <f>D78</f>
        <v>1635</v>
      </c>
      <c r="G125" s="151">
        <f>IF(ISERR(D125/B125),0,D125/B125)</f>
        <v>0</v>
      </c>
      <c r="H125" s="151">
        <f>IF(ISERR(F125/D125),0,F125/D125)</f>
        <v>6.0332103321033212</v>
      </c>
      <c r="I125" s="70">
        <f>IF(ISERR(F125/C125),"",F125/C125)</f>
        <v>4.9545454545454541</v>
      </c>
    </row>
    <row r="126" spans="1:11" s="46" customFormat="1" ht="12" hidden="1" customHeight="1" x14ac:dyDescent="0.15">
      <c r="A126" s="62"/>
      <c r="B126" s="62"/>
      <c r="C126" s="62"/>
      <c r="D126" s="62"/>
      <c r="E126" s="62"/>
      <c r="F126" s="62"/>
      <c r="G126" s="62"/>
    </row>
    <row r="127" spans="1:11" s="46" customFormat="1" ht="16" hidden="1" x14ac:dyDescent="0.2">
      <c r="A127" s="71" t="s">
        <v>104</v>
      </c>
      <c r="B127" s="62"/>
      <c r="C127" s="62"/>
      <c r="D127" s="62"/>
      <c r="E127" s="62"/>
      <c r="F127" s="62"/>
      <c r="G127" s="62"/>
    </row>
    <row r="128" spans="1:11" s="46" customFormat="1" hidden="1" x14ac:dyDescent="0.15">
      <c r="A128" s="66" t="s">
        <v>105</v>
      </c>
      <c r="B128" s="72" t="e">
        <f>IF(ISERR(SUM(D121:D125)/SUM(F121:F125)),"",SUM(D121:D123)/SUM(F121:F123)*60)</f>
        <v>#DIV/0!</v>
      </c>
      <c r="C128" s="62" t="s">
        <v>106</v>
      </c>
      <c r="D128" s="62"/>
      <c r="E128" s="62"/>
      <c r="F128" s="62"/>
      <c r="G128" s="62"/>
    </row>
    <row r="129" spans="1:15" s="46" customFormat="1" hidden="1" x14ac:dyDescent="0.15">
      <c r="A129" s="66" t="s">
        <v>262</v>
      </c>
      <c r="B129" s="62">
        <f>IF(ISERR(ROUNDUP(EXP(AVERAGE(H133:H160)),0)),"",ROUNDUP(EXP(AVERAGE(H133:H160)),0))</f>
        <v>8</v>
      </c>
      <c r="C129" s="62" t="s">
        <v>109</v>
      </c>
      <c r="D129" s="62"/>
      <c r="E129" s="62"/>
      <c r="F129" s="62"/>
      <c r="G129" s="62"/>
    </row>
    <row r="130" spans="1:15" s="46" customFormat="1" x14ac:dyDescent="0.15">
      <c r="A130" s="66"/>
      <c r="B130" s="62"/>
      <c r="C130" s="62"/>
      <c r="D130" s="62"/>
      <c r="E130" s="62"/>
      <c r="F130" s="62"/>
      <c r="G130" s="62"/>
    </row>
    <row r="131" spans="1:15" s="46" customFormat="1" ht="16" x14ac:dyDescent="0.2">
      <c r="A131" s="61" t="s">
        <v>302</v>
      </c>
      <c r="B131" s="62"/>
      <c r="C131" s="62"/>
      <c r="D131" s="62"/>
      <c r="E131" s="62"/>
      <c r="F131" s="62"/>
      <c r="G131" s="62"/>
      <c r="H131" s="62"/>
      <c r="I131" s="64"/>
      <c r="J131" s="39"/>
    </row>
    <row r="132" spans="1:15" s="46" customFormat="1" x14ac:dyDescent="0.15">
      <c r="A132" s="609" t="s">
        <v>303</v>
      </c>
      <c r="B132" s="609"/>
      <c r="C132" s="62" t="s">
        <v>107</v>
      </c>
      <c r="D132" s="62" t="s">
        <v>295</v>
      </c>
      <c r="E132" s="62" t="s">
        <v>87</v>
      </c>
      <c r="F132" s="394" t="s">
        <v>108</v>
      </c>
      <c r="G132" s="394" t="s">
        <v>109</v>
      </c>
      <c r="H132" s="394" t="s">
        <v>110</v>
      </c>
      <c r="I132" s="64"/>
      <c r="J132" s="64"/>
    </row>
    <row r="133" spans="1:15" s="46" customFormat="1" x14ac:dyDescent="0.15">
      <c r="A133" s="610" t="s">
        <v>504</v>
      </c>
      <c r="B133" s="585"/>
      <c r="C133" s="73">
        <v>23</v>
      </c>
      <c r="D133" s="73">
        <v>1</v>
      </c>
      <c r="E133" s="165" t="s">
        <v>57</v>
      </c>
      <c r="F133" s="395" t="e">
        <f>IF($C$48&gt;5,IF(G133="","-",HLOOKUP(G133,#REF!,2)),IF(ISBLANK(A133),"-","M"))</f>
        <v>#REF!</v>
      </c>
      <c r="G133" s="396">
        <f>IF(OR(ISBLANK(C133),ISBLANK(D133)),"",CEILING(C133/D133,1))</f>
        <v>23</v>
      </c>
      <c r="H133" s="397">
        <f t="shared" ref="H133:H160" si="6">IF(OR(ISBLANK(C133),ISBLANK(D133)),"",LN(G133))</f>
        <v>3.1354942159291497</v>
      </c>
      <c r="I133" s="64"/>
      <c r="J133" s="195"/>
    </row>
    <row r="134" spans="1:15" s="46" customFormat="1" x14ac:dyDescent="0.15">
      <c r="A134" s="585" t="s">
        <v>973</v>
      </c>
      <c r="B134" s="585"/>
      <c r="C134" s="73">
        <v>9</v>
      </c>
      <c r="D134" s="73">
        <v>1</v>
      </c>
      <c r="E134" s="165" t="s">
        <v>92</v>
      </c>
      <c r="F134" s="395" t="e">
        <f>IF($C$48&gt;5,IF(G134="","-",HLOOKUP(G134,#REF!,2)),IF(ISBLANK(A134),"-","M"))</f>
        <v>#REF!</v>
      </c>
      <c r="G134" s="396">
        <f t="shared" ref="G134:G160" si="7">IF(OR(ISBLANK(C134),ISBLANK(D134)),"",CEILING(C134/D134,1))</f>
        <v>9</v>
      </c>
      <c r="H134" s="397">
        <f t="shared" si="6"/>
        <v>2.1972245773362196</v>
      </c>
      <c r="I134" s="64"/>
      <c r="J134" s="195"/>
    </row>
    <row r="135" spans="1:15" s="46" customFormat="1" x14ac:dyDescent="0.15">
      <c r="A135" s="585" t="s">
        <v>974</v>
      </c>
      <c r="B135" s="585"/>
      <c r="C135" s="73">
        <v>10</v>
      </c>
      <c r="D135" s="73">
        <v>1</v>
      </c>
      <c r="E135" s="165" t="s">
        <v>92</v>
      </c>
      <c r="F135" s="395" t="e">
        <f>IF($C$48&gt;5,IF(G135="","-",HLOOKUP(G135,#REF!,2)),IF(ISBLANK(A135),"-","M"))</f>
        <v>#REF!</v>
      </c>
      <c r="G135" s="396">
        <f t="shared" si="7"/>
        <v>10</v>
      </c>
      <c r="H135" s="397">
        <f t="shared" si="6"/>
        <v>2.3025850929940459</v>
      </c>
      <c r="I135" s="64"/>
      <c r="J135" s="195"/>
      <c r="L135" s="152" t="s">
        <v>362</v>
      </c>
    </row>
    <row r="136" spans="1:15" s="46" customFormat="1" x14ac:dyDescent="0.15">
      <c r="A136" s="585" t="s">
        <v>975</v>
      </c>
      <c r="B136" s="585"/>
      <c r="C136" s="73">
        <v>5</v>
      </c>
      <c r="D136" s="73">
        <v>1</v>
      </c>
      <c r="E136" s="165" t="s">
        <v>57</v>
      </c>
      <c r="F136" s="395" t="e">
        <f>IF($C$48&gt;5,IF(G136="","-",HLOOKUP(G136,#REF!,2)),IF(ISBLANK(A136),"-","M"))</f>
        <v>#REF!</v>
      </c>
      <c r="G136" s="396">
        <f t="shared" si="7"/>
        <v>5</v>
      </c>
      <c r="H136" s="397">
        <f t="shared" si="6"/>
        <v>1.6094379124341003</v>
      </c>
      <c r="I136" s="64"/>
      <c r="J136" s="64"/>
      <c r="L136" s="611"/>
      <c r="M136" s="611"/>
      <c r="N136" s="611"/>
      <c r="O136" s="611"/>
    </row>
    <row r="137" spans="1:15" s="46" customFormat="1" x14ac:dyDescent="0.15">
      <c r="A137" s="585" t="s">
        <v>976</v>
      </c>
      <c r="B137" s="585"/>
      <c r="C137" s="73">
        <v>11</v>
      </c>
      <c r="D137" s="73">
        <v>1</v>
      </c>
      <c r="E137" s="165" t="s">
        <v>57</v>
      </c>
      <c r="F137" s="395" t="e">
        <f>IF($C$48&gt;5,IF(G137="","-",HLOOKUP(G137,#REF!,2)),IF(ISBLANK(A137),"-","M"))</f>
        <v>#REF!</v>
      </c>
      <c r="G137" s="396">
        <f t="shared" si="7"/>
        <v>11</v>
      </c>
      <c r="H137" s="397">
        <f t="shared" si="6"/>
        <v>2.3978952727983707</v>
      </c>
      <c r="I137" s="64"/>
      <c r="J137" s="64"/>
      <c r="L137" s="611"/>
      <c r="M137" s="611"/>
      <c r="N137" s="611"/>
      <c r="O137" s="611"/>
    </row>
    <row r="138" spans="1:15" s="46" customFormat="1" x14ac:dyDescent="0.15">
      <c r="A138" s="585" t="s">
        <v>977</v>
      </c>
      <c r="B138" s="585"/>
      <c r="C138" s="73">
        <v>6</v>
      </c>
      <c r="D138" s="73">
        <v>1</v>
      </c>
      <c r="E138" s="165" t="s">
        <v>57</v>
      </c>
      <c r="F138" s="395" t="e">
        <f>IF($C$48&gt;5,IF(G138="","-",HLOOKUP(G138,#REF!,2)),IF(ISBLANK(A138),"-","M"))</f>
        <v>#REF!</v>
      </c>
      <c r="G138" s="396">
        <f t="shared" si="7"/>
        <v>6</v>
      </c>
      <c r="H138" s="397">
        <f t="shared" si="6"/>
        <v>1.791759469228055</v>
      </c>
      <c r="I138" s="64"/>
      <c r="J138" s="64"/>
      <c r="L138" s="611"/>
      <c r="M138" s="611"/>
      <c r="N138" s="611"/>
      <c r="O138" s="611"/>
    </row>
    <row r="139" spans="1:15" s="46" customFormat="1" x14ac:dyDescent="0.15">
      <c r="A139" s="612" t="s">
        <v>978</v>
      </c>
      <c r="B139" s="585"/>
      <c r="C139" s="73">
        <v>10</v>
      </c>
      <c r="D139" s="73">
        <v>1</v>
      </c>
      <c r="E139" s="165" t="s">
        <v>92</v>
      </c>
      <c r="F139" s="395" t="e">
        <f>IF($C$48&gt;5,IF(G139="","-",HLOOKUP(G139,#REF!,2)),IF(ISBLANK(A139),"-","M"))</f>
        <v>#REF!</v>
      </c>
      <c r="G139" s="396">
        <f t="shared" si="7"/>
        <v>10</v>
      </c>
      <c r="H139" s="397">
        <f t="shared" si="6"/>
        <v>2.3025850929940459</v>
      </c>
      <c r="I139" s="64"/>
      <c r="J139" s="64"/>
    </row>
    <row r="140" spans="1:15" s="46" customFormat="1" x14ac:dyDescent="0.15">
      <c r="A140" s="585" t="s">
        <v>967</v>
      </c>
      <c r="B140" s="585"/>
      <c r="C140" s="73">
        <v>475</v>
      </c>
      <c r="D140" s="73">
        <v>39</v>
      </c>
      <c r="E140" s="165" t="s">
        <v>92</v>
      </c>
      <c r="F140" s="395" t="e">
        <f>IF($C$48&gt;5,IF(G140="","-",HLOOKUP(G140,#REF!,2)),IF(ISBLANK(A140),"-","M"))</f>
        <v>#REF!</v>
      </c>
      <c r="G140" s="396">
        <f t="shared" si="7"/>
        <v>13</v>
      </c>
      <c r="H140" s="397">
        <f t="shared" si="6"/>
        <v>2.5649493574615367</v>
      </c>
      <c r="I140" s="64"/>
      <c r="J140" s="64"/>
    </row>
    <row r="141" spans="1:15" s="46" customFormat="1" x14ac:dyDescent="0.15">
      <c r="A141" s="613" t="s">
        <v>1027</v>
      </c>
      <c r="B141" s="613"/>
      <c r="C141" s="73">
        <v>4</v>
      </c>
      <c r="D141" s="73">
        <v>1</v>
      </c>
      <c r="E141" s="485" t="s">
        <v>92</v>
      </c>
      <c r="F141" s="395" t="e">
        <f>IF($C$48&gt;5,IF(G141="","-",HLOOKUP(G141,#REF!,2)),IF(ISBLANK(A141),"-","M"))</f>
        <v>#REF!</v>
      </c>
      <c r="G141" s="396">
        <f t="shared" si="7"/>
        <v>4</v>
      </c>
      <c r="H141" s="397">
        <f t="shared" si="6"/>
        <v>1.3862943611198906</v>
      </c>
      <c r="I141" s="64"/>
      <c r="J141" s="64"/>
    </row>
    <row r="142" spans="1:15" s="46" customFormat="1" x14ac:dyDescent="0.15">
      <c r="A142" s="610" t="s">
        <v>1028</v>
      </c>
      <c r="B142" s="585"/>
      <c r="C142" s="73">
        <v>3</v>
      </c>
      <c r="D142" s="73">
        <v>1</v>
      </c>
      <c r="E142" s="485" t="s">
        <v>92</v>
      </c>
      <c r="F142" s="395" t="e">
        <f>IF($C$48&gt;5,IF(G142="","-",HLOOKUP(G142,#REF!,2)),IF(ISBLANK(A142),"-","M"))</f>
        <v>#REF!</v>
      </c>
      <c r="G142" s="396">
        <f t="shared" si="7"/>
        <v>3</v>
      </c>
      <c r="H142" s="397">
        <f t="shared" si="6"/>
        <v>1.0986122886681098</v>
      </c>
      <c r="I142" s="64"/>
      <c r="J142" s="64"/>
    </row>
    <row r="143" spans="1:15" s="46" customFormat="1" x14ac:dyDescent="0.15">
      <c r="A143" s="610" t="s">
        <v>1029</v>
      </c>
      <c r="B143" s="585"/>
      <c r="C143" s="73">
        <v>5</v>
      </c>
      <c r="D143" s="73">
        <v>1</v>
      </c>
      <c r="E143" s="485" t="s">
        <v>92</v>
      </c>
      <c r="F143" s="395" t="e">
        <f>IF($C$48&gt;5,IF(G143="","-",HLOOKUP(G143,#REF!,2)),IF(ISBLANK(A143),"-","M"))</f>
        <v>#REF!</v>
      </c>
      <c r="G143" s="396">
        <f t="shared" si="7"/>
        <v>5</v>
      </c>
      <c r="H143" s="397">
        <f t="shared" si="6"/>
        <v>1.6094379124341003</v>
      </c>
      <c r="I143" s="64"/>
      <c r="J143" s="64"/>
    </row>
    <row r="144" spans="1:15" s="46" customFormat="1" x14ac:dyDescent="0.15">
      <c r="A144" s="610" t="s">
        <v>1030</v>
      </c>
      <c r="B144" s="585"/>
      <c r="C144" s="73">
        <v>10</v>
      </c>
      <c r="D144" s="73">
        <v>1</v>
      </c>
      <c r="E144" s="485" t="s">
        <v>92</v>
      </c>
      <c r="F144" s="395" t="e">
        <f>IF($C$48&gt;5,IF(G144="","-",HLOOKUP(G144,#REF!,2)),IF(ISBLANK(A144),"-","M"))</f>
        <v>#REF!</v>
      </c>
      <c r="G144" s="396">
        <f t="shared" si="7"/>
        <v>10</v>
      </c>
      <c r="H144" s="397">
        <f t="shared" si="6"/>
        <v>2.3025850929940459</v>
      </c>
      <c r="I144" s="64"/>
      <c r="J144" s="64"/>
    </row>
    <row r="145" spans="1:10" s="46" customFormat="1" x14ac:dyDescent="0.15">
      <c r="A145" s="585"/>
      <c r="B145" s="585"/>
      <c r="C145" s="73"/>
      <c r="D145" s="73"/>
      <c r="E145" s="165" t="s">
        <v>355</v>
      </c>
      <c r="F145" s="395" t="str">
        <f>IF($C$48&gt;5,IF(G145="","-",HLOOKUP(G145,#REF!,2)),IF(ISBLANK(A145),"-","M"))</f>
        <v>-</v>
      </c>
      <c r="G145" s="396" t="str">
        <f t="shared" si="7"/>
        <v/>
      </c>
      <c r="H145" s="397" t="str">
        <f t="shared" si="6"/>
        <v/>
      </c>
      <c r="I145" s="64"/>
      <c r="J145" s="64"/>
    </row>
    <row r="146" spans="1:10" s="46" customFormat="1" x14ac:dyDescent="0.15">
      <c r="A146" s="585"/>
      <c r="B146" s="585"/>
      <c r="C146" s="73"/>
      <c r="D146" s="73"/>
      <c r="E146" s="165" t="s">
        <v>355</v>
      </c>
      <c r="F146" s="395" t="str">
        <f>IF($C$48&gt;5,IF(G146="","-",HLOOKUP(G146,#REF!,2)),IF(ISBLANK(A146),"-","M"))</f>
        <v>-</v>
      </c>
      <c r="G146" s="396" t="str">
        <f t="shared" si="7"/>
        <v/>
      </c>
      <c r="H146" s="397" t="str">
        <f t="shared" si="6"/>
        <v/>
      </c>
      <c r="I146" s="64"/>
      <c r="J146" s="64"/>
    </row>
    <row r="147" spans="1:10" s="46" customFormat="1" x14ac:dyDescent="0.15">
      <c r="A147" s="585"/>
      <c r="B147" s="585"/>
      <c r="C147" s="73"/>
      <c r="D147" s="73"/>
      <c r="E147" s="165" t="s">
        <v>355</v>
      </c>
      <c r="F147" s="395" t="str">
        <f>IF($C$48&gt;5,IF(G147="","-",HLOOKUP(G147,#REF!,2)),IF(ISBLANK(A147),"-","M"))</f>
        <v>-</v>
      </c>
      <c r="G147" s="396" t="str">
        <f t="shared" si="7"/>
        <v/>
      </c>
      <c r="H147" s="397" t="str">
        <f t="shared" si="6"/>
        <v/>
      </c>
      <c r="I147" s="64"/>
      <c r="J147" s="64"/>
    </row>
    <row r="148" spans="1:10" s="46" customFormat="1" x14ac:dyDescent="0.15">
      <c r="A148" s="585"/>
      <c r="B148" s="585"/>
      <c r="C148" s="73"/>
      <c r="D148" s="73"/>
      <c r="E148" s="165" t="s">
        <v>355</v>
      </c>
      <c r="F148" s="395" t="str">
        <f>IF($C$48&gt;5,IF(G148="","-",HLOOKUP(G148,#REF!,2)),IF(ISBLANK(A148),"-","M"))</f>
        <v>-</v>
      </c>
      <c r="G148" s="396" t="str">
        <f t="shared" si="7"/>
        <v/>
      </c>
      <c r="H148" s="397" t="str">
        <f t="shared" si="6"/>
        <v/>
      </c>
      <c r="I148" s="64"/>
      <c r="J148" s="64"/>
    </row>
    <row r="149" spans="1:10" s="46" customFormat="1" x14ac:dyDescent="0.15">
      <c r="A149" s="585"/>
      <c r="B149" s="585"/>
      <c r="C149" s="73"/>
      <c r="D149" s="73"/>
      <c r="E149" s="165" t="s">
        <v>355</v>
      </c>
      <c r="F149" s="395" t="str">
        <f>IF($C$48&gt;5,IF(G149="","-",HLOOKUP(G149,#REF!,2)),IF(ISBLANK(A149),"-","M"))</f>
        <v>-</v>
      </c>
      <c r="G149" s="396" t="str">
        <f t="shared" si="7"/>
        <v/>
      </c>
      <c r="H149" s="397" t="str">
        <f t="shared" si="6"/>
        <v/>
      </c>
      <c r="I149" s="64"/>
      <c r="J149" s="64"/>
    </row>
    <row r="150" spans="1:10" s="46" customFormat="1" x14ac:dyDescent="0.15">
      <c r="A150" s="585"/>
      <c r="B150" s="585"/>
      <c r="C150" s="73"/>
      <c r="D150" s="73"/>
      <c r="E150" s="165" t="s">
        <v>355</v>
      </c>
      <c r="F150" s="395" t="str">
        <f>IF($C$48&gt;5,IF(G150="","-",HLOOKUP(G150,#REF!,2)),IF(ISBLANK(A150),"-","M"))</f>
        <v>-</v>
      </c>
      <c r="G150" s="396" t="str">
        <f t="shared" si="7"/>
        <v/>
      </c>
      <c r="H150" s="397" t="str">
        <f t="shared" si="6"/>
        <v/>
      </c>
      <c r="I150" s="64"/>
      <c r="J150" s="64"/>
    </row>
    <row r="151" spans="1:10" s="46" customFormat="1" x14ac:dyDescent="0.15">
      <c r="A151" s="585"/>
      <c r="B151" s="585"/>
      <c r="C151" s="73"/>
      <c r="D151" s="73"/>
      <c r="E151" s="165" t="s">
        <v>355</v>
      </c>
      <c r="F151" s="395" t="str">
        <f>IF($C$48&gt;5,IF(G151="","-",HLOOKUP(G151,#REF!,2)),IF(ISBLANK(A151),"-","M"))</f>
        <v>-</v>
      </c>
      <c r="G151" s="396" t="str">
        <f t="shared" si="7"/>
        <v/>
      </c>
      <c r="H151" s="397" t="str">
        <f t="shared" si="6"/>
        <v/>
      </c>
      <c r="I151" s="64"/>
      <c r="J151" s="64"/>
    </row>
    <row r="152" spans="1:10" s="46" customFormat="1" x14ac:dyDescent="0.15">
      <c r="A152" s="585"/>
      <c r="B152" s="585"/>
      <c r="C152" s="73"/>
      <c r="D152" s="73"/>
      <c r="E152" s="165" t="s">
        <v>355</v>
      </c>
      <c r="F152" s="395" t="str">
        <f>IF($C$48&gt;5,IF(G152="","-",HLOOKUP(G152,#REF!,2)),IF(ISBLANK(A152),"-","M"))</f>
        <v>-</v>
      </c>
      <c r="G152" s="396" t="str">
        <f t="shared" si="7"/>
        <v/>
      </c>
      <c r="H152" s="397" t="str">
        <f t="shared" si="6"/>
        <v/>
      </c>
      <c r="I152" s="64"/>
      <c r="J152" s="64"/>
    </row>
    <row r="153" spans="1:10" s="46" customFormat="1" x14ac:dyDescent="0.15">
      <c r="A153" s="585"/>
      <c r="B153" s="585"/>
      <c r="C153" s="73"/>
      <c r="D153" s="73"/>
      <c r="E153" s="165" t="s">
        <v>355</v>
      </c>
      <c r="F153" s="395" t="str">
        <f>IF($C$48&gt;5,IF(G153="","-",HLOOKUP(G153,#REF!,2)),IF(ISBLANK(A153),"-","M"))</f>
        <v>-</v>
      </c>
      <c r="G153" s="396" t="str">
        <f t="shared" si="7"/>
        <v/>
      </c>
      <c r="H153" s="397" t="str">
        <f t="shared" si="6"/>
        <v/>
      </c>
      <c r="I153" s="64"/>
      <c r="J153" s="64"/>
    </row>
    <row r="154" spans="1:10" s="46" customFormat="1" x14ac:dyDescent="0.15">
      <c r="A154" s="585"/>
      <c r="B154" s="585"/>
      <c r="C154" s="73"/>
      <c r="D154" s="73"/>
      <c r="E154" s="165" t="s">
        <v>355</v>
      </c>
      <c r="F154" s="395" t="str">
        <f>IF($C$48&gt;5,IF(G154="","-",HLOOKUP(G154,#REF!,2)),IF(ISBLANK(A154),"-","M"))</f>
        <v>-</v>
      </c>
      <c r="G154" s="396" t="str">
        <f t="shared" si="7"/>
        <v/>
      </c>
      <c r="H154" s="397" t="str">
        <f t="shared" si="6"/>
        <v/>
      </c>
      <c r="I154" s="64"/>
      <c r="J154" s="64"/>
    </row>
    <row r="155" spans="1:10" s="46" customFormat="1" x14ac:dyDescent="0.15">
      <c r="A155" s="585"/>
      <c r="B155" s="585"/>
      <c r="C155" s="73"/>
      <c r="D155" s="73"/>
      <c r="E155" s="165" t="s">
        <v>355</v>
      </c>
      <c r="F155" s="395" t="str">
        <f>IF($C$48&gt;5,IF(G155="","-",HLOOKUP(G155,#REF!,2)),IF(ISBLANK(A155),"-","M"))</f>
        <v>-</v>
      </c>
      <c r="G155" s="396" t="str">
        <f t="shared" si="7"/>
        <v/>
      </c>
      <c r="H155" s="397" t="str">
        <f t="shared" si="6"/>
        <v/>
      </c>
      <c r="I155" s="64"/>
      <c r="J155" s="64"/>
    </row>
    <row r="156" spans="1:10" s="46" customFormat="1" x14ac:dyDescent="0.15">
      <c r="A156" s="585"/>
      <c r="B156" s="585"/>
      <c r="C156" s="73"/>
      <c r="D156" s="73"/>
      <c r="E156" s="165" t="s">
        <v>355</v>
      </c>
      <c r="F156" s="395" t="str">
        <f>IF($C$48&gt;5,IF(G156="","-",HLOOKUP(G156,#REF!,2)),IF(ISBLANK(A156),"-","M"))</f>
        <v>-</v>
      </c>
      <c r="G156" s="396" t="str">
        <f t="shared" si="7"/>
        <v/>
      </c>
      <c r="H156" s="397" t="str">
        <f t="shared" si="6"/>
        <v/>
      </c>
      <c r="I156" s="64"/>
      <c r="J156" s="64"/>
    </row>
    <row r="157" spans="1:10" s="46" customFormat="1" x14ac:dyDescent="0.15">
      <c r="A157" s="585"/>
      <c r="B157" s="585"/>
      <c r="C157" s="73"/>
      <c r="D157" s="73"/>
      <c r="E157" s="165" t="s">
        <v>355</v>
      </c>
      <c r="F157" s="395" t="str">
        <f>IF($C$48&gt;5,IF(G157="","-",HLOOKUP(G157,#REF!,2)),IF(ISBLANK(A157),"-","M"))</f>
        <v>-</v>
      </c>
      <c r="G157" s="396" t="str">
        <f t="shared" si="7"/>
        <v/>
      </c>
      <c r="H157" s="397" t="str">
        <f t="shared" si="6"/>
        <v/>
      </c>
      <c r="I157" s="64"/>
      <c r="J157" s="64"/>
    </row>
    <row r="158" spans="1:10" s="46" customFormat="1" x14ac:dyDescent="0.15">
      <c r="A158" s="585"/>
      <c r="B158" s="585"/>
      <c r="C158" s="73"/>
      <c r="D158" s="73"/>
      <c r="E158" s="165" t="s">
        <v>355</v>
      </c>
      <c r="F158" s="395" t="str">
        <f>IF($C$48&gt;5,IF(G158="","-",HLOOKUP(G158,#REF!,2)),IF(ISBLANK(A158),"-","M"))</f>
        <v>-</v>
      </c>
      <c r="G158" s="396" t="str">
        <f t="shared" si="7"/>
        <v/>
      </c>
      <c r="H158" s="397" t="str">
        <f t="shared" si="6"/>
        <v/>
      </c>
      <c r="I158" s="64"/>
      <c r="J158" s="64"/>
    </row>
    <row r="159" spans="1:10" s="46" customFormat="1" x14ac:dyDescent="0.15">
      <c r="A159" s="585"/>
      <c r="B159" s="585"/>
      <c r="C159" s="73"/>
      <c r="D159" s="73"/>
      <c r="E159" s="165" t="s">
        <v>355</v>
      </c>
      <c r="F159" s="395" t="str">
        <f>IF($C$48&gt;5,IF(G159="","-",HLOOKUP(G159,#REF!,2)),IF(ISBLANK(A159),"-","M"))</f>
        <v>-</v>
      </c>
      <c r="G159" s="396" t="str">
        <f t="shared" si="7"/>
        <v/>
      </c>
      <c r="H159" s="397" t="str">
        <f t="shared" si="6"/>
        <v/>
      </c>
      <c r="I159" s="64"/>
      <c r="J159" s="64"/>
    </row>
    <row r="160" spans="1:10" s="46" customFormat="1" x14ac:dyDescent="0.15">
      <c r="A160" s="585"/>
      <c r="B160" s="585"/>
      <c r="C160" s="73"/>
      <c r="D160" s="73"/>
      <c r="E160" s="165" t="s">
        <v>355</v>
      </c>
      <c r="F160" s="395" t="str">
        <f>IF($C$48&gt;5,IF(G160="","-",HLOOKUP(G160,#REF!,2)),IF(ISBLANK(A160),"-","M"))</f>
        <v>-</v>
      </c>
      <c r="G160" s="396" t="str">
        <f t="shared" si="7"/>
        <v/>
      </c>
      <c r="H160" s="397" t="str">
        <f t="shared" si="6"/>
        <v/>
      </c>
      <c r="I160" s="64"/>
      <c r="J160" s="64"/>
    </row>
    <row r="161" spans="6:8" x14ac:dyDescent="0.15">
      <c r="F161" s="398"/>
      <c r="G161" s="399" t="s">
        <v>263</v>
      </c>
      <c r="H161" s="393">
        <f>IF(ISERR(AVERAGE(H133:H160)),0,AVERAGE(H133:H160))</f>
        <v>2.0582383871993062</v>
      </c>
    </row>
    <row r="162" spans="6:8" x14ac:dyDescent="0.15">
      <c r="F162" s="398"/>
      <c r="G162" s="399" t="s">
        <v>261</v>
      </c>
      <c r="H162" s="393">
        <f>IF(ISERR(STDEV(H133:H160)),0,STDEV(H133:H160))</f>
        <v>0.57026961693462819</v>
      </c>
    </row>
  </sheetData>
  <mergeCells count="36">
    <mergeCell ref="A150:B150"/>
    <mergeCell ref="A151:B151"/>
    <mergeCell ref="A152:B152"/>
    <mergeCell ref="A153:B153"/>
    <mergeCell ref="A160:B160"/>
    <mergeCell ref="A154:B154"/>
    <mergeCell ref="A155:B155"/>
    <mergeCell ref="A156:B156"/>
    <mergeCell ref="A157:B157"/>
    <mergeCell ref="A158:B158"/>
    <mergeCell ref="A159:B159"/>
    <mergeCell ref="A145:B145"/>
    <mergeCell ref="A146:B146"/>
    <mergeCell ref="A147:B147"/>
    <mergeCell ref="A148:B148"/>
    <mergeCell ref="A149:B149"/>
    <mergeCell ref="A140:B140"/>
    <mergeCell ref="A141:B141"/>
    <mergeCell ref="A142:B142"/>
    <mergeCell ref="A143:B143"/>
    <mergeCell ref="A144:B144"/>
    <mergeCell ref="A137:B137"/>
    <mergeCell ref="L137:O137"/>
    <mergeCell ref="A138:B138"/>
    <mergeCell ref="L138:O138"/>
    <mergeCell ref="A139:B139"/>
    <mergeCell ref="A133:B133"/>
    <mergeCell ref="A134:B134"/>
    <mergeCell ref="A135:B135"/>
    <mergeCell ref="A136:B136"/>
    <mergeCell ref="L136:O136"/>
    <mergeCell ref="A45:C45"/>
    <mergeCell ref="A50:C50"/>
    <mergeCell ref="B119:D119"/>
    <mergeCell ref="E119:F119"/>
    <mergeCell ref="A132:B132"/>
  </mergeCells>
  <phoneticPr fontId="14" type="noConversion"/>
  <dataValidations count="3">
    <dataValidation type="whole" operator="greaterThanOrEqual" allowBlank="1" showErrorMessage="1" errorTitle=".GE. zero" error="Value must be an integer greater than or equal to zero." sqref="E105 D81:D91 D94:D105 E91 D67:D77" xr:uid="{00000000-0002-0000-0600-000000000000}">
      <formula1>0</formula1>
    </dataValidation>
    <dataValidation operator="greaterThanOrEqual" allowBlank="1" showErrorMessage="1" errorTitle=".GE. zero integer" error="Value must be an integer greater than or equal to zero." sqref="C67:C77" xr:uid="{00000000-0002-0000-0600-000001000000}"/>
    <dataValidation type="list" allowBlank="1" showInputMessage="1" showErrorMessage="1" sqref="E133:E160" xr:uid="{00000000-0002-0000-0600-000002000000}">
      <formula1>$B$32:$B$36</formula1>
    </dataValidation>
  </dataValidations>
  <pageMargins left="0.75" right="0.75" top="1" bottom="1" header="0.5" footer="0.5"/>
  <pageSetup scale="58" orientation="portrait"/>
  <headerFooter alignWithMargins="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theme="6"/>
    <pageSetUpPr fitToPage="1"/>
  </sheetPr>
  <dimension ref="A1:J140"/>
  <sheetViews>
    <sheetView showGridLines="0" workbookViewId="0">
      <selection activeCell="E61" sqref="E61"/>
    </sheetView>
  </sheetViews>
  <sheetFormatPr baseColWidth="10" defaultColWidth="6.33203125" defaultRowHeight="13" x14ac:dyDescent="0.15"/>
  <cols>
    <col min="1" max="1" width="8.6640625" style="3" customWidth="1"/>
    <col min="2" max="2" width="22.1640625" style="3" customWidth="1"/>
    <col min="3" max="3" width="65.33203125" style="3" bestFit="1" customWidth="1"/>
    <col min="4" max="4" width="8" style="3" customWidth="1"/>
    <col min="5" max="5" width="26.33203125" style="3" customWidth="1"/>
    <col min="6" max="6" width="7.1640625" style="3" customWidth="1"/>
    <col min="7" max="7" width="8.6640625" style="3" customWidth="1"/>
    <col min="8" max="16384" width="6.33203125" style="3"/>
  </cols>
  <sheetData>
    <row r="1" spans="1:10" ht="20" x14ac:dyDescent="0.2">
      <c r="A1" s="599" t="s">
        <v>137</v>
      </c>
      <c r="B1" s="599"/>
      <c r="C1" s="1"/>
      <c r="D1" s="1"/>
      <c r="E1" s="1"/>
      <c r="F1" s="1"/>
      <c r="G1" s="1"/>
    </row>
    <row r="2" spans="1:10" ht="14" hidden="1" thickBot="1" x14ac:dyDescent="0.2">
      <c r="A2" s="25"/>
      <c r="B2" s="25"/>
      <c r="C2" s="25"/>
      <c r="D2" s="25"/>
      <c r="E2" s="25"/>
      <c r="F2" s="25"/>
      <c r="G2" s="25"/>
      <c r="H2" s="25"/>
      <c r="I2" s="25"/>
      <c r="J2" s="25"/>
    </row>
    <row r="3" spans="1:10" ht="20" hidden="1" x14ac:dyDescent="0.2">
      <c r="A3" s="618" t="s">
        <v>127</v>
      </c>
      <c r="B3" s="618"/>
      <c r="C3" s="40"/>
      <c r="D3" s="40"/>
      <c r="E3" s="40"/>
      <c r="F3" s="40"/>
      <c r="G3" s="40"/>
      <c r="H3" s="26"/>
      <c r="I3" s="26"/>
      <c r="J3" s="26"/>
    </row>
    <row r="4" spans="1:10" hidden="1" x14ac:dyDescent="0.15">
      <c r="A4" s="40" t="s">
        <v>85</v>
      </c>
      <c r="B4" s="41">
        <v>36526</v>
      </c>
      <c r="C4" s="40"/>
      <c r="D4" s="40" t="s">
        <v>157</v>
      </c>
      <c r="E4" s="40"/>
      <c r="F4" s="40"/>
      <c r="G4" s="40" t="s">
        <v>150</v>
      </c>
      <c r="H4" s="26"/>
      <c r="I4" s="26"/>
      <c r="J4" s="26"/>
    </row>
    <row r="5" spans="1:10" hidden="1" x14ac:dyDescent="0.15">
      <c r="A5" s="40" t="s">
        <v>114</v>
      </c>
      <c r="B5" s="41">
        <v>43831</v>
      </c>
      <c r="C5" s="40"/>
      <c r="D5" s="40"/>
      <c r="E5" s="40"/>
      <c r="F5" s="40"/>
      <c r="G5" s="40" t="s">
        <v>158</v>
      </c>
      <c r="H5" s="26"/>
      <c r="I5" s="26"/>
      <c r="J5" s="26"/>
    </row>
    <row r="6" spans="1:10" hidden="1" x14ac:dyDescent="0.15">
      <c r="A6" s="40" t="s">
        <v>86</v>
      </c>
      <c r="B6" s="40" t="s">
        <v>100</v>
      </c>
      <c r="C6" s="40"/>
      <c r="D6" s="40"/>
      <c r="E6" s="40"/>
      <c r="F6" s="40"/>
      <c r="G6" s="40" t="s">
        <v>111</v>
      </c>
      <c r="H6" s="26"/>
      <c r="I6" s="26"/>
      <c r="J6" s="26"/>
    </row>
    <row r="7" spans="1:10" hidden="1" x14ac:dyDescent="0.15">
      <c r="A7" s="40"/>
      <c r="B7" s="40" t="s">
        <v>161</v>
      </c>
      <c r="C7" s="40"/>
      <c r="D7" s="40"/>
      <c r="E7" s="40"/>
      <c r="F7" s="40"/>
      <c r="G7" s="40" t="s">
        <v>112</v>
      </c>
      <c r="H7" s="26"/>
      <c r="I7" s="26"/>
      <c r="J7" s="26"/>
    </row>
    <row r="8" spans="1:10" hidden="1" x14ac:dyDescent="0.15">
      <c r="A8" s="40"/>
      <c r="B8" s="40" t="s">
        <v>101</v>
      </c>
      <c r="C8" s="40"/>
      <c r="D8" s="40"/>
      <c r="E8" s="40"/>
      <c r="F8" s="40"/>
      <c r="G8" s="40" t="s">
        <v>43</v>
      </c>
      <c r="H8" s="26"/>
      <c r="I8" s="26"/>
      <c r="J8" s="26"/>
    </row>
    <row r="9" spans="1:10" hidden="1" x14ac:dyDescent="0.15">
      <c r="A9" s="40"/>
      <c r="B9" s="40" t="s">
        <v>121</v>
      </c>
      <c r="C9" s="40"/>
      <c r="D9" s="40"/>
      <c r="E9" s="40"/>
      <c r="F9" s="40"/>
      <c r="G9" s="40" t="s">
        <v>44</v>
      </c>
      <c r="H9" s="26"/>
      <c r="I9" s="26"/>
      <c r="J9" s="26"/>
    </row>
    <row r="10" spans="1:10" hidden="1" x14ac:dyDescent="0.15">
      <c r="A10" s="40"/>
      <c r="B10" s="40" t="s">
        <v>159</v>
      </c>
      <c r="C10" s="40"/>
      <c r="D10" s="40"/>
      <c r="E10" s="40"/>
      <c r="F10" s="40"/>
      <c r="G10" s="40" t="s">
        <v>45</v>
      </c>
      <c r="H10" s="26"/>
      <c r="I10" s="26"/>
      <c r="J10" s="26"/>
    </row>
    <row r="11" spans="1:10" hidden="1" x14ac:dyDescent="0.15">
      <c r="A11" s="40"/>
      <c r="B11" s="40" t="s">
        <v>117</v>
      </c>
      <c r="C11" s="40"/>
      <c r="D11" s="40"/>
      <c r="E11" s="40"/>
      <c r="F11" s="40"/>
      <c r="G11" s="40" t="s">
        <v>46</v>
      </c>
      <c r="H11" s="26"/>
      <c r="I11" s="26"/>
      <c r="J11" s="26"/>
    </row>
    <row r="12" spans="1:10" hidden="1" x14ac:dyDescent="0.15">
      <c r="A12" s="40"/>
      <c r="B12" s="40" t="s">
        <v>160</v>
      </c>
      <c r="C12" s="40"/>
      <c r="D12" s="40"/>
      <c r="E12" s="40"/>
      <c r="F12" s="40"/>
      <c r="G12" s="40" t="s">
        <v>115</v>
      </c>
      <c r="H12" s="26"/>
      <c r="I12" s="26"/>
      <c r="J12" s="26"/>
    </row>
    <row r="13" spans="1:10" hidden="1" x14ac:dyDescent="0.15">
      <c r="A13" s="40"/>
      <c r="B13" s="40" t="s">
        <v>185</v>
      </c>
      <c r="C13" s="40"/>
      <c r="D13" s="40"/>
      <c r="E13" s="40"/>
      <c r="F13" s="40"/>
      <c r="G13" s="40"/>
      <c r="H13" s="26"/>
      <c r="I13" s="26"/>
      <c r="J13" s="26"/>
    </row>
    <row r="14" spans="1:10" hidden="1" x14ac:dyDescent="0.15">
      <c r="A14" s="40"/>
      <c r="B14" s="40" t="s">
        <v>118</v>
      </c>
      <c r="C14" s="40"/>
      <c r="D14" s="40"/>
      <c r="E14" s="40"/>
      <c r="F14" s="40"/>
      <c r="G14" s="40"/>
      <c r="H14" s="26"/>
      <c r="I14" s="26"/>
      <c r="J14" s="26"/>
    </row>
    <row r="15" spans="1:10" hidden="1" x14ac:dyDescent="0.15">
      <c r="A15" s="40" t="s">
        <v>90</v>
      </c>
      <c r="B15" s="40" t="s">
        <v>91</v>
      </c>
      <c r="C15" s="40"/>
      <c r="D15" s="40" t="s">
        <v>70</v>
      </c>
      <c r="E15" s="40"/>
      <c r="F15" s="40"/>
      <c r="G15" s="40" t="s">
        <v>71</v>
      </c>
      <c r="H15" s="26"/>
      <c r="I15" s="26"/>
      <c r="J15" s="26"/>
    </row>
    <row r="16" spans="1:10" hidden="1" x14ac:dyDescent="0.15">
      <c r="A16" s="40"/>
      <c r="B16" s="40" t="s">
        <v>162</v>
      </c>
      <c r="C16" s="40"/>
      <c r="D16" s="40"/>
      <c r="E16" s="40"/>
      <c r="F16" s="40"/>
      <c r="G16" s="40">
        <v>1</v>
      </c>
      <c r="H16" s="26"/>
      <c r="I16" s="26"/>
      <c r="J16" s="26"/>
    </row>
    <row r="17" spans="1:10" hidden="1" x14ac:dyDescent="0.15">
      <c r="A17" s="40"/>
      <c r="B17" s="40" t="s">
        <v>139</v>
      </c>
      <c r="C17" s="40"/>
      <c r="D17" s="40"/>
      <c r="E17" s="40"/>
      <c r="F17" s="40"/>
      <c r="G17" s="40">
        <v>2</v>
      </c>
      <c r="H17" s="26"/>
      <c r="I17" s="26"/>
      <c r="J17" s="26"/>
    </row>
    <row r="18" spans="1:10" hidden="1" x14ac:dyDescent="0.15">
      <c r="A18" s="40"/>
      <c r="B18" s="40" t="s">
        <v>140</v>
      </c>
      <c r="C18" s="40"/>
      <c r="D18" s="40"/>
      <c r="E18" s="40"/>
      <c r="F18" s="40"/>
      <c r="G18" s="40">
        <v>3</v>
      </c>
      <c r="H18" s="26"/>
      <c r="I18" s="26"/>
      <c r="J18" s="26"/>
    </row>
    <row r="19" spans="1:10" hidden="1" x14ac:dyDescent="0.15">
      <c r="A19" s="40"/>
      <c r="B19" s="40" t="s">
        <v>178</v>
      </c>
      <c r="C19" s="40"/>
      <c r="D19" s="40"/>
      <c r="E19" s="40"/>
      <c r="F19" s="40"/>
      <c r="G19" s="40">
        <v>4</v>
      </c>
      <c r="H19" s="26"/>
      <c r="I19" s="26"/>
      <c r="J19" s="26"/>
    </row>
    <row r="20" spans="1:10" hidden="1" x14ac:dyDescent="0.15">
      <c r="A20" s="40"/>
      <c r="B20" s="40" t="s">
        <v>93</v>
      </c>
      <c r="C20" s="40"/>
      <c r="D20" s="40"/>
      <c r="E20" s="40"/>
      <c r="F20" s="40"/>
      <c r="G20" s="40">
        <v>5</v>
      </c>
      <c r="H20" s="26"/>
      <c r="I20" s="26"/>
      <c r="J20" s="26"/>
    </row>
    <row r="21" spans="1:10" hidden="1" x14ac:dyDescent="0.15">
      <c r="A21" s="40"/>
      <c r="B21" s="40" t="s">
        <v>28</v>
      </c>
      <c r="C21" s="40"/>
      <c r="D21" s="40"/>
      <c r="E21" s="40"/>
      <c r="F21" s="40"/>
      <c r="G21" s="40">
        <v>6</v>
      </c>
      <c r="H21" s="26"/>
      <c r="I21" s="26"/>
      <c r="J21" s="26"/>
    </row>
    <row r="22" spans="1:10" hidden="1" x14ac:dyDescent="0.15">
      <c r="A22" s="40"/>
      <c r="B22" s="40" t="s">
        <v>179</v>
      </c>
      <c r="C22" s="40"/>
      <c r="D22" s="40"/>
      <c r="E22" s="40"/>
      <c r="F22" s="40"/>
      <c r="G22" s="40">
        <v>7</v>
      </c>
      <c r="H22" s="26"/>
      <c r="I22" s="26"/>
      <c r="J22" s="26"/>
    </row>
    <row r="23" spans="1:10" hidden="1" x14ac:dyDescent="0.15">
      <c r="A23" s="40"/>
      <c r="B23" s="40" t="s">
        <v>180</v>
      </c>
      <c r="C23" s="40"/>
      <c r="D23" s="40"/>
      <c r="E23" s="40"/>
      <c r="F23" s="40"/>
      <c r="G23" s="40">
        <v>8</v>
      </c>
      <c r="H23" s="26"/>
      <c r="I23" s="26"/>
      <c r="J23" s="26"/>
    </row>
    <row r="24" spans="1:10" hidden="1" x14ac:dyDescent="0.15">
      <c r="A24" s="40"/>
      <c r="B24" s="40" t="s">
        <v>181</v>
      </c>
      <c r="C24" s="40"/>
      <c r="D24" s="40"/>
      <c r="E24" s="40"/>
      <c r="F24" s="40"/>
      <c r="G24" s="40">
        <v>9</v>
      </c>
      <c r="H24" s="26"/>
      <c r="I24" s="26"/>
      <c r="J24" s="26"/>
    </row>
    <row r="25" spans="1:10" hidden="1" x14ac:dyDescent="0.15">
      <c r="A25" s="40"/>
      <c r="B25" s="40" t="s">
        <v>98</v>
      </c>
      <c r="C25" s="40"/>
      <c r="D25" s="40"/>
      <c r="E25" s="40"/>
      <c r="F25" s="40"/>
      <c r="G25" s="40">
        <v>10</v>
      </c>
      <c r="H25" s="26"/>
      <c r="I25" s="26"/>
      <c r="J25" s="26"/>
    </row>
    <row r="26" spans="1:10" hidden="1" x14ac:dyDescent="0.15">
      <c r="A26" s="40" t="s">
        <v>52</v>
      </c>
      <c r="B26" s="40" t="s">
        <v>53</v>
      </c>
      <c r="C26" s="40"/>
      <c r="D26" s="40"/>
      <c r="E26" s="40"/>
      <c r="F26" s="40"/>
      <c r="G26" s="40"/>
      <c r="H26" s="26"/>
      <c r="I26" s="26"/>
      <c r="J26" s="26"/>
    </row>
    <row r="27" spans="1:10" s="19" customFormat="1" hidden="1" x14ac:dyDescent="0.15">
      <c r="A27" s="40"/>
      <c r="B27" s="26" t="s">
        <v>54</v>
      </c>
      <c r="C27" s="40"/>
      <c r="D27" s="40"/>
      <c r="E27" s="40"/>
      <c r="F27" s="40"/>
      <c r="G27" s="40"/>
      <c r="H27" s="27"/>
      <c r="I27" s="27"/>
      <c r="J27" s="27"/>
    </row>
    <row r="28" spans="1:10" hidden="1" x14ac:dyDescent="0.15">
      <c r="A28" s="40" t="s">
        <v>55</v>
      </c>
      <c r="B28" s="40" t="s">
        <v>56</v>
      </c>
      <c r="C28" s="40"/>
      <c r="D28" s="40"/>
      <c r="E28" s="40"/>
      <c r="F28" s="40"/>
      <c r="G28" s="40"/>
      <c r="H28" s="27"/>
      <c r="I28" s="27"/>
      <c r="J28" s="27"/>
    </row>
    <row r="29" spans="1:10" hidden="1" x14ac:dyDescent="0.15">
      <c r="A29" s="40"/>
      <c r="B29" s="40" t="s">
        <v>92</v>
      </c>
      <c r="C29" s="40"/>
      <c r="D29" s="40"/>
      <c r="E29" s="40"/>
      <c r="F29" s="40"/>
      <c r="G29" s="40"/>
      <c r="H29" s="27"/>
      <c r="I29" s="27"/>
      <c r="J29" s="27"/>
    </row>
    <row r="30" spans="1:10" hidden="1" x14ac:dyDescent="0.15">
      <c r="A30" s="40"/>
      <c r="B30" s="40" t="s">
        <v>58</v>
      </c>
      <c r="C30" s="40"/>
      <c r="D30" s="40"/>
      <c r="E30" s="40"/>
      <c r="F30" s="40"/>
      <c r="G30" s="40"/>
      <c r="H30" s="27"/>
      <c r="I30" s="27"/>
      <c r="J30" s="27"/>
    </row>
    <row r="31" spans="1:10" hidden="1" x14ac:dyDescent="0.15">
      <c r="A31" s="40"/>
      <c r="B31" s="40" t="s">
        <v>57</v>
      </c>
      <c r="C31" s="40"/>
      <c r="D31" s="40"/>
      <c r="E31" s="40"/>
      <c r="F31" s="40"/>
      <c r="G31" s="40"/>
      <c r="H31" s="27"/>
      <c r="I31" s="27"/>
      <c r="J31" s="27"/>
    </row>
    <row r="32" spans="1:10" hidden="1" x14ac:dyDescent="0.15">
      <c r="A32" s="40"/>
      <c r="B32" s="40"/>
      <c r="C32" s="40"/>
      <c r="D32" s="40"/>
      <c r="E32" s="40"/>
      <c r="F32" s="40"/>
      <c r="G32" s="40"/>
      <c r="H32" s="27"/>
      <c r="I32" s="27"/>
      <c r="J32" s="27"/>
    </row>
    <row r="33" spans="1:10" hidden="1" x14ac:dyDescent="0.15">
      <c r="A33" s="40"/>
      <c r="B33" s="40"/>
      <c r="C33" s="40"/>
      <c r="D33" s="40"/>
      <c r="E33" s="40"/>
      <c r="F33" s="40"/>
      <c r="G33" s="40"/>
      <c r="H33" s="27"/>
      <c r="I33" s="27"/>
      <c r="J33" s="27"/>
    </row>
    <row r="34" spans="1:10" hidden="1" x14ac:dyDescent="0.15">
      <c r="A34" s="40" t="s">
        <v>59</v>
      </c>
      <c r="B34" s="40" t="s">
        <v>60</v>
      </c>
      <c r="C34" s="40"/>
      <c r="D34" s="40"/>
      <c r="E34" s="40"/>
      <c r="F34" s="40"/>
      <c r="G34" s="40"/>
      <c r="H34" s="27"/>
      <c r="I34" s="27"/>
      <c r="J34" s="27"/>
    </row>
    <row r="35" spans="1:10" hidden="1" x14ac:dyDescent="0.15">
      <c r="A35" s="40"/>
      <c r="B35" s="40" t="s">
        <v>61</v>
      </c>
      <c r="C35" s="40"/>
      <c r="D35" s="40"/>
      <c r="E35" s="40"/>
      <c r="F35" s="40"/>
      <c r="G35" s="40"/>
      <c r="H35" s="27"/>
      <c r="I35" s="27"/>
      <c r="J35" s="27"/>
    </row>
    <row r="36" spans="1:10" hidden="1" x14ac:dyDescent="0.15">
      <c r="A36" s="40"/>
      <c r="B36" s="40" t="s">
        <v>62</v>
      </c>
      <c r="C36" s="40"/>
      <c r="D36" s="40"/>
      <c r="E36" s="40"/>
      <c r="F36" s="40"/>
      <c r="G36" s="40"/>
      <c r="H36" s="27"/>
      <c r="I36" s="27"/>
      <c r="J36" s="27"/>
    </row>
    <row r="37" spans="1:10" hidden="1" x14ac:dyDescent="0.15">
      <c r="A37" s="40"/>
      <c r="B37" s="40" t="s">
        <v>63</v>
      </c>
      <c r="C37" s="40"/>
      <c r="D37" s="40"/>
      <c r="E37" s="40"/>
      <c r="F37" s="40"/>
      <c r="G37" s="40"/>
      <c r="H37" s="27"/>
      <c r="I37" s="27"/>
      <c r="J37" s="27"/>
    </row>
    <row r="38" spans="1:10" hidden="1" x14ac:dyDescent="0.15">
      <c r="A38" s="40"/>
      <c r="B38" s="40" t="s">
        <v>64</v>
      </c>
      <c r="C38" s="40"/>
      <c r="D38" s="40"/>
      <c r="E38" s="40"/>
      <c r="F38" s="40"/>
      <c r="G38" s="40"/>
      <c r="H38" s="27"/>
      <c r="I38" s="27"/>
      <c r="J38" s="27"/>
    </row>
    <row r="39" spans="1:10" s="8" customFormat="1" ht="20" x14ac:dyDescent="0.2">
      <c r="A39" s="79"/>
      <c r="B39" s="79"/>
      <c r="C39" s="79"/>
      <c r="D39" s="79"/>
      <c r="E39" s="79"/>
      <c r="F39" s="79"/>
      <c r="G39" s="79"/>
    </row>
    <row r="40" spans="1:10" s="64" customFormat="1" x14ac:dyDescent="0.15">
      <c r="A40" s="80" t="s">
        <v>47</v>
      </c>
      <c r="B40" s="81"/>
      <c r="C40" s="81"/>
      <c r="D40" s="81"/>
      <c r="E40" s="81"/>
      <c r="F40" s="8"/>
      <c r="G40" s="8"/>
      <c r="H40" s="8"/>
      <c r="I40" s="8"/>
    </row>
    <row r="41" spans="1:10" s="64" customFormat="1" x14ac:dyDescent="0.15">
      <c r="A41" s="82"/>
      <c r="B41" s="83" t="s">
        <v>87</v>
      </c>
      <c r="C41" s="83" t="s">
        <v>89</v>
      </c>
      <c r="D41" s="83"/>
      <c r="E41" s="83" t="s">
        <v>10</v>
      </c>
      <c r="F41" s="84" t="s">
        <v>21</v>
      </c>
      <c r="G41" s="8"/>
      <c r="H41" s="8"/>
      <c r="I41" s="8"/>
    </row>
    <row r="42" spans="1:10" s="64" customFormat="1" ht="12.75" customHeight="1" x14ac:dyDescent="0.15">
      <c r="A42" s="82"/>
      <c r="B42" s="14" t="str">
        <f>Constants!B19</f>
        <v>Requirements Change</v>
      </c>
      <c r="C42" s="14" t="str">
        <f>Constants!C19</f>
        <v>Changes to requirements</v>
      </c>
      <c r="D42" s="81"/>
      <c r="E42" s="484">
        <f>1+3+1</f>
        <v>5</v>
      </c>
      <c r="F42" s="87">
        <f>IF(ISERR(E42/$E$53),"",E42/$E$53)</f>
        <v>6.8493150684931503E-2</v>
      </c>
      <c r="G42" s="81"/>
      <c r="H42" s="8"/>
      <c r="I42" s="8"/>
    </row>
    <row r="43" spans="1:10" s="64" customFormat="1" ht="12.75" customHeight="1" x14ac:dyDescent="0.15">
      <c r="A43" s="82"/>
      <c r="B43" s="14" t="str">
        <f>Constants!B20</f>
        <v>Requirements Clarification</v>
      </c>
      <c r="C43" s="14" t="str">
        <f>Constants!C20</f>
        <v>Clarifications to requirements</v>
      </c>
      <c r="D43" s="81"/>
      <c r="E43" s="484">
        <f>1+1</f>
        <v>2</v>
      </c>
      <c r="F43" s="87">
        <f t="shared" ref="F43:F52" si="0">IF(ISERR(E43/$E$53),"",E43/$E$53)</f>
        <v>2.7397260273972601E-2</v>
      </c>
      <c r="G43" s="81"/>
      <c r="H43" s="8"/>
      <c r="I43" s="8"/>
    </row>
    <row r="44" spans="1:10" s="64" customFormat="1" ht="12.75" customHeight="1" x14ac:dyDescent="0.15">
      <c r="A44" s="82"/>
      <c r="B44" s="14" t="str">
        <f>Constants!B21</f>
        <v>Product syntax</v>
      </c>
      <c r="C44" s="14" t="str">
        <f>Constants!C21</f>
        <v>Syntax flaws in the deliverable product</v>
      </c>
      <c r="D44" s="81"/>
      <c r="E44" s="484">
        <f>2+1</f>
        <v>3</v>
      </c>
      <c r="F44" s="87">
        <f t="shared" si="0"/>
        <v>4.1095890410958902E-2</v>
      </c>
      <c r="G44" s="88"/>
      <c r="H44" s="8"/>
      <c r="I44" s="8"/>
    </row>
    <row r="45" spans="1:10" s="64" customFormat="1" ht="12.75" customHeight="1" x14ac:dyDescent="0.15">
      <c r="A45" s="82"/>
      <c r="B45" s="14" t="str">
        <f>Constants!B22</f>
        <v>Product logic</v>
      </c>
      <c r="C45" s="14" t="str">
        <f>Constants!C22</f>
        <v>Logic flaws in the deliverable product</v>
      </c>
      <c r="D45" s="81"/>
      <c r="E45" s="484">
        <f>2+13+7</f>
        <v>22</v>
      </c>
      <c r="F45" s="87">
        <f t="shared" si="0"/>
        <v>0.30136986301369861</v>
      </c>
      <c r="G45" s="88"/>
      <c r="H45" s="8"/>
      <c r="I45" s="8"/>
    </row>
    <row r="46" spans="1:10" s="64" customFormat="1" ht="12.75" customHeight="1" x14ac:dyDescent="0.15">
      <c r="A46" s="82"/>
      <c r="B46" s="14" t="str">
        <f>Constants!B23</f>
        <v>Product interface</v>
      </c>
      <c r="C46" s="14" t="str">
        <f>Constants!C23</f>
        <v>Flaws in the interface of a component of the deliverable product</v>
      </c>
      <c r="D46" s="81"/>
      <c r="E46" s="484">
        <f>0</f>
        <v>0</v>
      </c>
      <c r="F46" s="87">
        <f t="shared" si="0"/>
        <v>0</v>
      </c>
      <c r="G46" s="88"/>
      <c r="H46" s="8"/>
      <c r="I46" s="8"/>
    </row>
    <row r="47" spans="1:10" s="64" customFormat="1" ht="12.75" customHeight="1" x14ac:dyDescent="0.15">
      <c r="A47" s="82"/>
      <c r="B47" s="14" t="str">
        <f>Constants!B24</f>
        <v>Product checking</v>
      </c>
      <c r="C47" s="14" t="str">
        <f>Constants!C24</f>
        <v>Flaws with boundary/type checking within a component of the deliverable product</v>
      </c>
      <c r="D47" s="81"/>
      <c r="E47" s="484">
        <f>0</f>
        <v>0</v>
      </c>
      <c r="F47" s="87">
        <f t="shared" si="0"/>
        <v>0</v>
      </c>
      <c r="G47" s="88"/>
      <c r="H47" s="8"/>
      <c r="I47" s="8"/>
    </row>
    <row r="48" spans="1:10" s="64" customFormat="1" ht="12.75" customHeight="1" x14ac:dyDescent="0.15">
      <c r="A48" s="82"/>
      <c r="B48" s="14" t="str">
        <f>Constants!B25</f>
        <v>Test syntax</v>
      </c>
      <c r="C48" s="14" t="str">
        <f>Constants!C25</f>
        <v xml:space="preserve">Syntax flaws in the test code </v>
      </c>
      <c r="D48" s="81"/>
      <c r="E48" s="484">
        <f>0</f>
        <v>0</v>
      </c>
      <c r="F48" s="87">
        <f t="shared" si="0"/>
        <v>0</v>
      </c>
      <c r="G48" s="81"/>
      <c r="H48" s="8"/>
      <c r="I48" s="8"/>
    </row>
    <row r="49" spans="1:10" s="64" customFormat="1" ht="12.75" customHeight="1" x14ac:dyDescent="0.15">
      <c r="A49" s="82"/>
      <c r="B49" s="14" t="str">
        <f>Constants!B26</f>
        <v>Test logic</v>
      </c>
      <c r="C49" s="14" t="str">
        <f>Constants!C26</f>
        <v>Logic flaws in the test code</v>
      </c>
      <c r="D49" s="81"/>
      <c r="E49" s="484">
        <f>2+11+4</f>
        <v>17</v>
      </c>
      <c r="F49" s="87">
        <f t="shared" si="0"/>
        <v>0.23287671232876711</v>
      </c>
      <c r="G49" s="88"/>
      <c r="H49" s="8"/>
      <c r="I49" s="8"/>
    </row>
    <row r="50" spans="1:10" s="64" customFormat="1" ht="12.75" customHeight="1" x14ac:dyDescent="0.15">
      <c r="A50" s="82"/>
      <c r="B50" s="14" t="str">
        <f>Constants!B27</f>
        <v>Test interface</v>
      </c>
      <c r="C50" s="14" t="str">
        <f>Constants!C27</f>
        <v>Flaws in the interface of a component of the test code</v>
      </c>
      <c r="D50" s="81"/>
      <c r="E50" s="484">
        <f>0</f>
        <v>0</v>
      </c>
      <c r="F50" s="87">
        <f t="shared" si="0"/>
        <v>0</v>
      </c>
      <c r="G50" s="88"/>
      <c r="H50" s="8"/>
      <c r="I50" s="8"/>
    </row>
    <row r="51" spans="1:10" s="64" customFormat="1" ht="12.75" customHeight="1" x14ac:dyDescent="0.15">
      <c r="A51" s="82"/>
      <c r="B51" s="14" t="str">
        <f>Constants!B28</f>
        <v>Test checking</v>
      </c>
      <c r="C51" s="14" t="str">
        <f>Constants!C28</f>
        <v>Flaws with boundary/type checking within a component of the test code</v>
      </c>
      <c r="D51" s="81"/>
      <c r="E51" s="86">
        <f>0</f>
        <v>0</v>
      </c>
      <c r="F51" s="87">
        <f t="shared" si="0"/>
        <v>0</v>
      </c>
      <c r="G51" s="88"/>
      <c r="H51" s="8"/>
      <c r="I51" s="8"/>
    </row>
    <row r="52" spans="1:10" s="64" customFormat="1" ht="12.75" customHeight="1" x14ac:dyDescent="0.15">
      <c r="A52" s="82"/>
      <c r="B52" s="14" t="str">
        <f>Constants!B29</f>
        <v>Bad Smell</v>
      </c>
      <c r="C52" s="14" t="str">
        <f>Constants!C29</f>
        <v>Refactoring changes (please note the bad smell in the defect description)</v>
      </c>
      <c r="D52" s="81"/>
      <c r="E52" s="86">
        <f>13+11</f>
        <v>24</v>
      </c>
      <c r="F52" s="87">
        <f t="shared" si="0"/>
        <v>0.32876712328767121</v>
      </c>
      <c r="G52" s="88"/>
      <c r="H52" s="8"/>
      <c r="I52" s="8"/>
    </row>
    <row r="53" spans="1:10" s="64" customFormat="1" ht="35" customHeight="1" x14ac:dyDescent="0.15">
      <c r="A53" s="82"/>
      <c r="B53" s="8"/>
      <c r="C53" s="89"/>
      <c r="D53" s="83" t="s">
        <v>12</v>
      </c>
      <c r="E53" s="81">
        <f>SUM(E42:E52)</f>
        <v>73</v>
      </c>
      <c r="F53" s="87">
        <f>IF(E53='Historical Data'!E93,,"&lt;-- Warning, defect count doesn't match Historical Data")</f>
        <v>0</v>
      </c>
      <c r="G53" s="88"/>
      <c r="H53" s="8"/>
      <c r="I53" s="8"/>
    </row>
    <row r="54" spans="1:10" s="64" customFormat="1" ht="12.75" customHeight="1" x14ac:dyDescent="0.15">
      <c r="A54" s="80" t="s">
        <v>13</v>
      </c>
      <c r="B54" s="8"/>
      <c r="C54" s="81"/>
      <c r="D54" s="81"/>
      <c r="E54" s="81"/>
      <c r="F54" s="81"/>
      <c r="G54" s="81"/>
      <c r="H54" s="8"/>
      <c r="I54" s="8"/>
    </row>
    <row r="55" spans="1:10" s="64" customFormat="1" ht="36" customHeight="1" x14ac:dyDescent="0.15">
      <c r="A55" s="82"/>
      <c r="B55" s="617" t="s">
        <v>14</v>
      </c>
      <c r="C55" s="617"/>
      <c r="D55" s="81"/>
      <c r="E55" s="91" t="s">
        <v>23</v>
      </c>
      <c r="F55" s="81"/>
      <c r="G55" s="88"/>
      <c r="H55" s="8"/>
      <c r="I55" s="8"/>
    </row>
    <row r="56" spans="1:10" s="64" customFormat="1" ht="27" customHeight="1" x14ac:dyDescent="0.15">
      <c r="A56" s="82"/>
      <c r="B56" s="614" t="s">
        <v>979</v>
      </c>
      <c r="C56" s="615"/>
      <c r="D56" s="616"/>
      <c r="E56" s="36">
        <v>3</v>
      </c>
      <c r="F56" s="81"/>
      <c r="G56" s="88"/>
      <c r="H56" s="8"/>
      <c r="I56" s="8"/>
    </row>
    <row r="57" spans="1:10" s="64" customFormat="1" ht="27" customHeight="1" x14ac:dyDescent="0.15">
      <c r="A57" s="82"/>
      <c r="B57" s="614" t="s">
        <v>980</v>
      </c>
      <c r="C57" s="615"/>
      <c r="D57" s="616"/>
      <c r="E57" s="36">
        <v>1</v>
      </c>
      <c r="F57" s="81"/>
      <c r="G57" s="88"/>
      <c r="H57" s="8"/>
      <c r="I57" s="8"/>
      <c r="J57" s="8"/>
    </row>
    <row r="58" spans="1:10" s="64" customFormat="1" ht="27" customHeight="1" x14ac:dyDescent="0.15">
      <c r="A58" s="82"/>
      <c r="B58" s="614"/>
      <c r="C58" s="615"/>
      <c r="D58" s="616"/>
      <c r="E58" s="36"/>
      <c r="F58" s="81"/>
      <c r="G58" s="88"/>
      <c r="H58" s="8"/>
      <c r="I58" s="8"/>
      <c r="J58" s="8"/>
    </row>
    <row r="59" spans="1:10" s="64" customFormat="1" ht="27" customHeight="1" x14ac:dyDescent="0.15">
      <c r="A59" s="82"/>
      <c r="B59" s="614"/>
      <c r="C59" s="615"/>
      <c r="D59" s="616"/>
      <c r="E59" s="36"/>
      <c r="F59" s="81"/>
      <c r="G59" s="88"/>
      <c r="H59" s="8"/>
      <c r="I59" s="8"/>
      <c r="J59" s="8"/>
    </row>
    <row r="60" spans="1:10" s="64" customFormat="1" ht="27" customHeight="1" x14ac:dyDescent="0.15">
      <c r="A60" s="82"/>
      <c r="B60" s="614"/>
      <c r="C60" s="615"/>
      <c r="D60" s="616"/>
      <c r="E60" s="36"/>
      <c r="F60" s="81"/>
      <c r="G60" s="88"/>
      <c r="H60" s="8"/>
      <c r="I60" s="8"/>
      <c r="J60" s="8"/>
    </row>
    <row r="61" spans="1:10" s="64" customFormat="1" ht="27" customHeight="1" x14ac:dyDescent="0.15">
      <c r="A61" s="82"/>
      <c r="B61" s="614"/>
      <c r="C61" s="615"/>
      <c r="D61" s="616"/>
      <c r="E61" s="36"/>
      <c r="F61" s="81"/>
      <c r="G61" s="88"/>
      <c r="H61" s="8"/>
      <c r="I61" s="8"/>
      <c r="J61" s="8"/>
    </row>
    <row r="62" spans="1:10" s="64" customFormat="1" ht="27" customHeight="1" x14ac:dyDescent="0.15">
      <c r="A62" s="82"/>
      <c r="B62" s="614"/>
      <c r="C62" s="615"/>
      <c r="D62" s="616"/>
      <c r="E62" s="36"/>
      <c r="F62" s="81"/>
      <c r="G62" s="88"/>
      <c r="H62" s="8"/>
      <c r="I62" s="8"/>
      <c r="J62" s="8"/>
    </row>
    <row r="63" spans="1:10" s="64" customFormat="1" ht="27" customHeight="1" x14ac:dyDescent="0.15">
      <c r="A63" s="82"/>
      <c r="B63" s="614"/>
      <c r="C63" s="615"/>
      <c r="D63" s="616"/>
      <c r="E63" s="36"/>
      <c r="F63" s="81"/>
      <c r="G63" s="88"/>
      <c r="H63" s="8"/>
      <c r="I63" s="8"/>
      <c r="J63" s="8"/>
    </row>
    <row r="64" spans="1:10" s="64" customFormat="1" ht="27" customHeight="1" x14ac:dyDescent="0.15">
      <c r="A64" s="82"/>
      <c r="B64" s="614"/>
      <c r="C64" s="615"/>
      <c r="D64" s="616"/>
      <c r="E64" s="36"/>
      <c r="F64" s="81"/>
      <c r="G64" s="88"/>
      <c r="H64" s="8"/>
      <c r="I64" s="8"/>
      <c r="J64" s="8"/>
    </row>
    <row r="65" spans="1:10" s="64" customFormat="1" ht="27" customHeight="1" x14ac:dyDescent="0.15">
      <c r="A65" s="82"/>
      <c r="B65" s="614"/>
      <c r="C65" s="615"/>
      <c r="D65" s="616"/>
      <c r="E65" s="36"/>
      <c r="F65" s="81"/>
      <c r="G65" s="88"/>
      <c r="H65" s="8"/>
      <c r="I65" s="8"/>
      <c r="J65" s="8"/>
    </row>
    <row r="66" spans="1:10" s="64" customFormat="1" ht="27" customHeight="1" x14ac:dyDescent="0.15">
      <c r="A66" s="82"/>
      <c r="B66" s="614"/>
      <c r="C66" s="615"/>
      <c r="D66" s="616"/>
      <c r="E66" s="36"/>
      <c r="F66" s="81"/>
      <c r="G66" s="88"/>
      <c r="H66" s="8"/>
      <c r="I66" s="8"/>
      <c r="J66" s="8"/>
    </row>
    <row r="67" spans="1:10" s="64" customFormat="1" ht="27" customHeight="1" x14ac:dyDescent="0.15">
      <c r="A67" s="82"/>
      <c r="B67" s="614"/>
      <c r="C67" s="615"/>
      <c r="D67" s="616"/>
      <c r="E67" s="36"/>
      <c r="F67" s="81"/>
      <c r="G67" s="88"/>
      <c r="H67" s="8"/>
      <c r="I67" s="8"/>
      <c r="J67" s="8"/>
    </row>
    <row r="68" spans="1:10" s="64" customFormat="1" ht="27" customHeight="1" x14ac:dyDescent="0.15">
      <c r="A68" s="82"/>
      <c r="B68" s="614"/>
      <c r="C68" s="615"/>
      <c r="D68" s="616"/>
      <c r="E68" s="36"/>
      <c r="F68" s="81"/>
      <c r="G68" s="88"/>
      <c r="H68" s="8"/>
      <c r="I68" s="8"/>
      <c r="J68" s="8"/>
    </row>
    <row r="69" spans="1:10" s="64" customFormat="1" ht="27" customHeight="1" x14ac:dyDescent="0.15">
      <c r="A69" s="82"/>
      <c r="B69" s="614"/>
      <c r="C69" s="615"/>
      <c r="D69" s="616"/>
      <c r="E69" s="36"/>
      <c r="F69" s="81"/>
      <c r="G69" s="88"/>
      <c r="H69" s="8"/>
      <c r="I69" s="8"/>
      <c r="J69" s="8"/>
    </row>
    <row r="70" spans="1:10" s="64" customFormat="1" ht="27" customHeight="1" x14ac:dyDescent="0.15">
      <c r="A70" s="82"/>
      <c r="B70" s="614"/>
      <c r="C70" s="615"/>
      <c r="D70" s="616"/>
      <c r="E70" s="36"/>
      <c r="F70" s="81"/>
      <c r="G70" s="88"/>
      <c r="H70" s="8"/>
      <c r="I70" s="8"/>
      <c r="J70" s="8"/>
    </row>
    <row r="71" spans="1:10" s="64" customFormat="1" ht="27" customHeight="1" x14ac:dyDescent="0.15">
      <c r="A71" s="82"/>
      <c r="B71" s="614"/>
      <c r="C71" s="615"/>
      <c r="D71" s="616"/>
      <c r="E71" s="36"/>
      <c r="F71" s="81"/>
      <c r="G71" s="88"/>
      <c r="H71" s="8"/>
      <c r="I71" s="8"/>
      <c r="J71" s="8"/>
    </row>
    <row r="72" spans="1:10" s="64" customFormat="1" ht="27" customHeight="1" x14ac:dyDescent="0.15">
      <c r="A72" s="82"/>
      <c r="B72" s="614"/>
      <c r="C72" s="615"/>
      <c r="D72" s="616"/>
      <c r="E72" s="36"/>
      <c r="F72" s="81"/>
      <c r="G72" s="88"/>
      <c r="H72" s="8"/>
      <c r="I72" s="8"/>
      <c r="J72" s="8"/>
    </row>
    <row r="73" spans="1:10" s="64" customFormat="1" ht="27" customHeight="1" x14ac:dyDescent="0.15">
      <c r="A73" s="82"/>
      <c r="B73" s="614"/>
      <c r="C73" s="615"/>
      <c r="D73" s="616"/>
      <c r="E73" s="36"/>
      <c r="F73" s="81"/>
      <c r="G73" s="88"/>
      <c r="H73" s="8"/>
      <c r="I73" s="8"/>
      <c r="J73" s="8"/>
    </row>
    <row r="74" spans="1:10" s="64" customFormat="1" ht="27" customHeight="1" x14ac:dyDescent="0.15">
      <c r="A74" s="82"/>
      <c r="B74" s="614"/>
      <c r="C74" s="615"/>
      <c r="D74" s="616"/>
      <c r="E74" s="36"/>
      <c r="F74" s="81"/>
      <c r="G74" s="88"/>
      <c r="H74" s="8"/>
      <c r="I74" s="8"/>
      <c r="J74" s="8"/>
    </row>
    <row r="75" spans="1:10" s="64" customFormat="1" ht="27" customHeight="1" x14ac:dyDescent="0.15">
      <c r="A75" s="82"/>
      <c r="B75" s="614"/>
      <c r="C75" s="615"/>
      <c r="D75" s="616"/>
      <c r="E75" s="36"/>
      <c r="F75" s="81"/>
      <c r="G75" s="88"/>
      <c r="H75" s="8"/>
      <c r="I75" s="8"/>
      <c r="J75" s="8"/>
    </row>
    <row r="76" spans="1:10" s="64" customFormat="1" ht="27" customHeight="1" x14ac:dyDescent="0.15">
      <c r="A76" s="82"/>
      <c r="B76" s="614"/>
      <c r="C76" s="615"/>
      <c r="D76" s="616"/>
      <c r="E76" s="36"/>
      <c r="F76" s="81"/>
      <c r="G76" s="88"/>
      <c r="H76" s="8"/>
      <c r="I76" s="8"/>
      <c r="J76" s="8"/>
    </row>
    <row r="77" spans="1:10" s="64" customFormat="1" ht="27" customHeight="1" x14ac:dyDescent="0.15">
      <c r="A77" s="82"/>
      <c r="B77" s="614"/>
      <c r="C77" s="615"/>
      <c r="D77" s="616"/>
      <c r="E77" s="36"/>
      <c r="F77" s="81"/>
      <c r="G77" s="88"/>
      <c r="H77" s="8"/>
      <c r="I77" s="8"/>
      <c r="J77" s="8"/>
    </row>
    <row r="78" spans="1:10" s="64" customFormat="1" ht="27" customHeight="1" x14ac:dyDescent="0.15">
      <c r="A78" s="82"/>
      <c r="B78" s="614"/>
      <c r="C78" s="615"/>
      <c r="D78" s="616"/>
      <c r="E78" s="36"/>
      <c r="F78" s="81"/>
      <c r="G78" s="88"/>
      <c r="H78" s="8"/>
      <c r="I78" s="8"/>
      <c r="J78" s="8"/>
    </row>
    <row r="79" spans="1:10" s="64" customFormat="1" ht="27" customHeight="1" x14ac:dyDescent="0.15">
      <c r="A79" s="82"/>
      <c r="B79" s="614"/>
      <c r="C79" s="615"/>
      <c r="D79" s="616"/>
      <c r="E79" s="36"/>
      <c r="F79" s="81"/>
      <c r="G79" s="88"/>
      <c r="H79" s="8"/>
      <c r="I79" s="8"/>
      <c r="J79" s="8"/>
    </row>
    <row r="80" spans="1:10" s="64" customFormat="1" ht="12.75" customHeight="1" x14ac:dyDescent="0.15">
      <c r="A80" s="82"/>
      <c r="B80" s="8"/>
      <c r="C80" s="81"/>
      <c r="D80" s="81"/>
      <c r="E80" s="81"/>
      <c r="F80" s="81"/>
      <c r="G80" s="88"/>
      <c r="H80" s="8"/>
      <c r="I80" s="8"/>
      <c r="J80" s="8"/>
    </row>
    <row r="81" spans="1:10" s="64" customFormat="1" ht="12.75" customHeight="1" x14ac:dyDescent="0.15">
      <c r="A81" s="82"/>
      <c r="B81" s="8"/>
      <c r="C81" s="81"/>
      <c r="D81" s="81"/>
      <c r="E81" s="81"/>
      <c r="F81" s="81"/>
      <c r="G81" s="81"/>
      <c r="H81" s="8"/>
      <c r="I81" s="8"/>
      <c r="J81" s="8"/>
    </row>
    <row r="82" spans="1:10" s="64" customFormat="1" ht="12.75" customHeight="1" x14ac:dyDescent="0.15">
      <c r="A82" s="82"/>
      <c r="B82" s="8"/>
      <c r="C82" s="81"/>
      <c r="D82" s="81"/>
      <c r="E82" s="81"/>
      <c r="F82" s="81"/>
      <c r="G82" s="88"/>
      <c r="H82" s="8"/>
      <c r="I82" s="8"/>
      <c r="J82" s="8"/>
    </row>
    <row r="83" spans="1:10" s="64" customFormat="1" ht="12.75" customHeight="1" x14ac:dyDescent="0.15">
      <c r="A83" s="82"/>
      <c r="B83" s="8"/>
      <c r="C83" s="81"/>
      <c r="D83" s="81"/>
      <c r="E83" s="81"/>
      <c r="F83" s="81"/>
      <c r="G83" s="81"/>
      <c r="H83" s="8"/>
      <c r="I83" s="8"/>
      <c r="J83" s="8"/>
    </row>
    <row r="84" spans="1:10" s="64" customFormat="1" ht="12.75" customHeight="1" x14ac:dyDescent="0.15">
      <c r="A84" s="82"/>
      <c r="B84" s="8"/>
      <c r="C84" s="81"/>
      <c r="D84" s="81"/>
      <c r="E84" s="81"/>
      <c r="F84" s="81"/>
      <c r="G84" s="81"/>
      <c r="H84" s="8"/>
      <c r="I84" s="8"/>
      <c r="J84" s="8"/>
    </row>
    <row r="85" spans="1:10" s="64" customFormat="1" ht="12.75" customHeight="1" x14ac:dyDescent="0.15">
      <c r="A85" s="82"/>
      <c r="B85" s="8"/>
      <c r="C85" s="81"/>
      <c r="D85" s="81"/>
      <c r="E85" s="81"/>
      <c r="F85" s="81"/>
      <c r="G85" s="88"/>
      <c r="H85" s="8"/>
      <c r="I85" s="8"/>
      <c r="J85" s="8"/>
    </row>
    <row r="86" spans="1:10" s="64" customFormat="1" ht="12.75" customHeight="1" x14ac:dyDescent="0.15">
      <c r="A86" s="82"/>
      <c r="B86" s="8"/>
      <c r="C86" s="81"/>
      <c r="D86" s="81"/>
      <c r="E86" s="81"/>
      <c r="F86" s="81"/>
      <c r="G86" s="88"/>
      <c r="H86" s="8"/>
      <c r="I86" s="8"/>
      <c r="J86" s="8"/>
    </row>
    <row r="87" spans="1:10" s="64" customFormat="1" ht="12.75" customHeight="1" x14ac:dyDescent="0.15">
      <c r="A87" s="82"/>
      <c r="B87" s="8"/>
      <c r="C87" s="81"/>
      <c r="D87" s="81"/>
      <c r="E87" s="81"/>
      <c r="F87" s="81"/>
      <c r="G87" s="88"/>
      <c r="H87" s="8"/>
      <c r="I87" s="8"/>
      <c r="J87" s="8"/>
    </row>
    <row r="88" spans="1:10" s="64" customFormat="1" ht="12.75" customHeight="1" x14ac:dyDescent="0.15">
      <c r="A88" s="82"/>
      <c r="B88" s="8"/>
      <c r="C88" s="81"/>
      <c r="D88" s="81"/>
      <c r="E88" s="81"/>
      <c r="F88" s="81"/>
      <c r="G88" s="88"/>
      <c r="H88" s="8"/>
      <c r="I88" s="8"/>
      <c r="J88" s="8"/>
    </row>
    <row r="89" spans="1:10" s="64" customFormat="1" ht="12.75" customHeight="1" x14ac:dyDescent="0.15">
      <c r="A89" s="82"/>
      <c r="B89" s="8"/>
      <c r="C89" s="81"/>
      <c r="D89" s="81"/>
      <c r="E89" s="81"/>
      <c r="F89" s="81"/>
      <c r="G89" s="81"/>
      <c r="H89" s="8"/>
      <c r="I89" s="8"/>
      <c r="J89" s="8"/>
    </row>
    <row r="90" spans="1:10" s="64" customFormat="1" ht="12.75" customHeight="1" x14ac:dyDescent="0.15">
      <c r="A90" s="82"/>
      <c r="B90" s="8"/>
      <c r="C90" s="81"/>
      <c r="D90" s="81"/>
      <c r="E90" s="81"/>
      <c r="F90" s="81"/>
      <c r="G90" s="88"/>
      <c r="H90" s="8"/>
      <c r="I90" s="8"/>
      <c r="J90" s="8"/>
    </row>
    <row r="91" spans="1:10" s="64" customFormat="1" ht="12.75" customHeight="1" x14ac:dyDescent="0.15">
      <c r="A91" s="82"/>
      <c r="B91" s="8"/>
      <c r="C91" s="81"/>
      <c r="D91" s="81"/>
      <c r="E91" s="81"/>
      <c r="F91" s="81"/>
      <c r="G91" s="88"/>
      <c r="H91" s="8"/>
      <c r="I91" s="8"/>
      <c r="J91" s="8"/>
    </row>
    <row r="92" spans="1:10" s="64" customFormat="1" ht="12.75" customHeight="1" x14ac:dyDescent="0.15">
      <c r="A92" s="82"/>
      <c r="B92" s="8"/>
      <c r="C92" s="81"/>
      <c r="D92" s="81"/>
      <c r="E92" s="81"/>
      <c r="F92" s="81"/>
      <c r="G92" s="81"/>
      <c r="H92" s="8"/>
      <c r="I92" s="8"/>
      <c r="J92" s="8"/>
    </row>
    <row r="93" spans="1:10" s="64" customFormat="1" ht="12.75" customHeight="1" x14ac:dyDescent="0.15">
      <c r="A93" s="82"/>
      <c r="B93" s="8"/>
      <c r="C93" s="81"/>
      <c r="D93" s="81"/>
      <c r="E93" s="81"/>
      <c r="F93" s="81"/>
      <c r="G93" s="81"/>
      <c r="H93" s="8"/>
      <c r="I93" s="8"/>
      <c r="J93" s="8"/>
    </row>
    <row r="94" spans="1:10" s="64" customFormat="1" ht="12.75" customHeight="1" x14ac:dyDescent="0.15">
      <c r="A94" s="82"/>
      <c r="B94" s="8"/>
      <c r="C94" s="81"/>
      <c r="D94" s="81"/>
      <c r="E94" s="81"/>
      <c r="F94" s="81"/>
      <c r="G94" s="88"/>
      <c r="H94" s="8"/>
      <c r="I94" s="8"/>
      <c r="J94" s="8"/>
    </row>
    <row r="95" spans="1:10" s="64" customFormat="1" ht="12.75" customHeight="1" x14ac:dyDescent="0.15">
      <c r="A95" s="82"/>
      <c r="B95" s="8"/>
      <c r="C95" s="81"/>
      <c r="D95" s="81"/>
      <c r="E95" s="81"/>
      <c r="F95" s="81"/>
      <c r="G95" s="88"/>
      <c r="H95" s="8"/>
      <c r="I95" s="8"/>
      <c r="J95" s="8"/>
    </row>
    <row r="96" spans="1:10" s="64" customFormat="1" ht="12.75" customHeight="1" x14ac:dyDescent="0.15">
      <c r="A96" s="82"/>
      <c r="B96" s="8"/>
      <c r="C96" s="81"/>
      <c r="D96" s="81"/>
      <c r="E96" s="81"/>
      <c r="F96" s="81"/>
      <c r="G96" s="88"/>
      <c r="H96" s="8"/>
      <c r="I96" s="8"/>
      <c r="J96" s="8"/>
    </row>
    <row r="97" spans="1:10" s="64" customFormat="1" ht="12.75" customHeight="1" x14ac:dyDescent="0.15">
      <c r="A97" s="82"/>
      <c r="B97" s="8"/>
      <c r="C97" s="81"/>
      <c r="D97" s="81"/>
      <c r="E97" s="81"/>
      <c r="F97" s="81"/>
      <c r="G97" s="88"/>
      <c r="H97" s="8"/>
      <c r="I97" s="8"/>
      <c r="J97" s="8"/>
    </row>
    <row r="98" spans="1:10" s="64" customFormat="1" ht="12.75" customHeight="1" x14ac:dyDescent="0.15">
      <c r="A98" s="82"/>
      <c r="B98" s="8"/>
      <c r="C98" s="81"/>
      <c r="D98" s="81"/>
      <c r="E98" s="81"/>
      <c r="F98" s="81"/>
      <c r="G98" s="81"/>
      <c r="H98" s="8"/>
      <c r="I98" s="8"/>
      <c r="J98" s="8"/>
    </row>
    <row r="99" spans="1:10" s="64" customFormat="1" ht="12.75" customHeight="1" x14ac:dyDescent="0.15">
      <c r="A99" s="82"/>
      <c r="B99" s="8"/>
      <c r="C99" s="81"/>
      <c r="D99" s="81"/>
      <c r="E99" s="81"/>
      <c r="F99" s="81"/>
      <c r="G99" s="88"/>
      <c r="H99" s="8"/>
      <c r="I99" s="8"/>
      <c r="J99" s="8"/>
    </row>
    <row r="100" spans="1:10" s="64" customFormat="1" ht="12.75" customHeight="1" x14ac:dyDescent="0.15">
      <c r="A100" s="82"/>
      <c r="B100" s="8"/>
      <c r="C100" s="81"/>
      <c r="D100" s="81"/>
      <c r="E100" s="81"/>
      <c r="F100" s="81"/>
      <c r="G100" s="88"/>
      <c r="H100" s="8"/>
      <c r="I100" s="8"/>
      <c r="J100" s="8"/>
    </row>
    <row r="101" spans="1:10" s="64" customFormat="1" ht="12.75" customHeight="1" x14ac:dyDescent="0.15">
      <c r="A101" s="82"/>
      <c r="B101" s="8"/>
      <c r="C101" s="81"/>
      <c r="D101" s="81"/>
      <c r="E101" s="81"/>
      <c r="F101" s="81"/>
      <c r="G101" s="88"/>
      <c r="H101" s="8"/>
      <c r="I101" s="8"/>
      <c r="J101" s="8"/>
    </row>
    <row r="102" spans="1:10" s="64" customFormat="1" ht="12.75" customHeight="1" x14ac:dyDescent="0.15">
      <c r="A102" s="82"/>
      <c r="B102" s="8"/>
      <c r="C102" s="81"/>
      <c r="D102" s="81"/>
      <c r="E102" s="81"/>
      <c r="F102" s="81"/>
      <c r="G102" s="88"/>
      <c r="H102" s="8"/>
      <c r="I102" s="8"/>
      <c r="J102" s="8"/>
    </row>
    <row r="103" spans="1:10" s="64" customFormat="1" ht="12.75" customHeight="1" x14ac:dyDescent="0.15">
      <c r="A103" s="82"/>
      <c r="B103" s="8"/>
      <c r="C103" s="81"/>
      <c r="D103" s="81"/>
      <c r="E103" s="81"/>
      <c r="F103" s="81"/>
      <c r="G103" s="81"/>
      <c r="H103" s="8"/>
      <c r="I103" s="8"/>
      <c r="J103" s="8"/>
    </row>
    <row r="104" spans="1:10" s="64" customFormat="1" ht="12.75" customHeight="1" x14ac:dyDescent="0.15">
      <c r="A104" s="82"/>
      <c r="B104" s="8"/>
      <c r="C104" s="81"/>
      <c r="D104" s="81"/>
      <c r="E104" s="81"/>
      <c r="F104" s="81"/>
      <c r="G104" s="88"/>
      <c r="H104" s="8"/>
      <c r="I104" s="8"/>
      <c r="J104" s="8"/>
    </row>
    <row r="105" spans="1:10" s="64" customFormat="1" ht="12.75" customHeight="1" x14ac:dyDescent="0.15">
      <c r="A105" s="82"/>
      <c r="B105" s="8"/>
      <c r="C105" s="81"/>
      <c r="D105" s="81"/>
      <c r="E105" s="81"/>
      <c r="F105" s="81"/>
      <c r="G105" s="88"/>
      <c r="H105" s="8"/>
      <c r="I105" s="8"/>
      <c r="J105" s="8"/>
    </row>
    <row r="106" spans="1:10" s="64" customFormat="1" ht="12.75" customHeight="1" x14ac:dyDescent="0.15">
      <c r="A106" s="82"/>
      <c r="B106" s="8"/>
      <c r="C106" s="81"/>
      <c r="D106" s="81"/>
      <c r="E106" s="81"/>
      <c r="F106" s="81"/>
      <c r="G106" s="88"/>
      <c r="H106" s="8"/>
      <c r="I106" s="8"/>
      <c r="J106" s="8"/>
    </row>
    <row r="107" spans="1:10" s="64" customFormat="1" ht="12.75" customHeight="1" x14ac:dyDescent="0.15">
      <c r="A107" s="82"/>
      <c r="B107" s="8"/>
      <c r="C107" s="81"/>
      <c r="D107" s="81"/>
      <c r="E107" s="81"/>
      <c r="F107" s="81"/>
      <c r="G107" s="81"/>
      <c r="H107" s="8"/>
      <c r="I107" s="8"/>
      <c r="J107" s="8"/>
    </row>
    <row r="108" spans="1:10" s="64" customFormat="1" ht="12.75" customHeight="1" x14ac:dyDescent="0.15">
      <c r="A108" s="82"/>
      <c r="B108" s="8"/>
      <c r="C108" s="81"/>
      <c r="D108" s="81"/>
      <c r="E108" s="81"/>
      <c r="F108" s="81"/>
      <c r="G108" s="88"/>
      <c r="H108" s="8"/>
      <c r="I108" s="8"/>
      <c r="J108" s="8"/>
    </row>
    <row r="109" spans="1:10" s="64" customFormat="1" ht="12.75" customHeight="1" x14ac:dyDescent="0.15">
      <c r="A109" s="82"/>
      <c r="B109" s="8"/>
      <c r="C109" s="81"/>
      <c r="D109" s="81"/>
      <c r="E109" s="81"/>
      <c r="F109" s="81"/>
      <c r="G109" s="88"/>
      <c r="H109" s="8"/>
      <c r="I109" s="8"/>
      <c r="J109" s="8"/>
    </row>
    <row r="110" spans="1:10" s="64" customFormat="1" ht="12.75" customHeight="1" x14ac:dyDescent="0.15">
      <c r="A110" s="82"/>
      <c r="B110" s="8"/>
      <c r="C110" s="81"/>
      <c r="D110" s="81"/>
      <c r="E110" s="81"/>
      <c r="F110" s="81"/>
      <c r="G110" s="88"/>
      <c r="H110" s="8"/>
      <c r="I110" s="8"/>
      <c r="J110" s="8"/>
    </row>
    <row r="111" spans="1:10" s="64" customFormat="1" ht="12.75" customHeight="1" x14ac:dyDescent="0.15">
      <c r="A111" s="82"/>
      <c r="B111" s="8"/>
      <c r="C111" s="81"/>
      <c r="D111" s="81"/>
      <c r="E111" s="81"/>
      <c r="F111" s="81"/>
      <c r="G111" s="88"/>
      <c r="H111" s="8"/>
      <c r="I111" s="8"/>
      <c r="J111" s="8"/>
    </row>
    <row r="112" spans="1:10" s="64" customFormat="1" ht="12.75" customHeight="1" x14ac:dyDescent="0.15">
      <c r="A112" s="82"/>
      <c r="B112" s="8"/>
      <c r="C112" s="81"/>
      <c r="D112" s="81"/>
      <c r="E112" s="81"/>
      <c r="F112" s="81"/>
      <c r="G112" s="88"/>
      <c r="H112" s="8"/>
      <c r="I112" s="8"/>
      <c r="J112" s="8"/>
    </row>
    <row r="113" spans="1:10" s="64" customFormat="1" ht="12.75" customHeight="1" x14ac:dyDescent="0.15">
      <c r="A113" s="82"/>
      <c r="B113" s="8"/>
      <c r="C113" s="81"/>
      <c r="D113" s="81"/>
      <c r="E113" s="81"/>
      <c r="F113" s="81"/>
      <c r="G113" s="88"/>
      <c r="H113" s="8"/>
      <c r="I113" s="8"/>
      <c r="J113" s="8"/>
    </row>
    <row r="114" spans="1:10" s="64" customFormat="1" ht="12.75" customHeight="1" x14ac:dyDescent="0.15">
      <c r="A114" s="82"/>
      <c r="B114" s="8"/>
      <c r="C114" s="81"/>
      <c r="D114" s="81"/>
      <c r="E114" s="81"/>
      <c r="F114" s="81"/>
      <c r="G114" s="88"/>
      <c r="H114" s="8"/>
      <c r="I114" s="8"/>
      <c r="J114" s="8"/>
    </row>
    <row r="115" spans="1:10" s="64" customFormat="1" ht="12.75" customHeight="1" x14ac:dyDescent="0.15">
      <c r="A115" s="82"/>
      <c r="B115" s="8"/>
      <c r="C115" s="81"/>
      <c r="D115" s="81"/>
      <c r="E115" s="81"/>
      <c r="F115" s="81"/>
      <c r="G115" s="88"/>
      <c r="H115" s="8"/>
      <c r="I115" s="8"/>
      <c r="J115" s="8"/>
    </row>
    <row r="116" spans="1:10" s="64" customFormat="1" ht="12.75" customHeight="1" x14ac:dyDescent="0.15">
      <c r="A116" s="82"/>
      <c r="B116" s="8"/>
      <c r="C116" s="81"/>
      <c r="D116" s="81"/>
      <c r="E116" s="81"/>
      <c r="F116" s="81"/>
      <c r="G116" s="88"/>
      <c r="H116" s="8"/>
      <c r="I116" s="8"/>
      <c r="J116" s="8"/>
    </row>
    <row r="117" spans="1:10" s="64" customFormat="1" ht="12.75" customHeight="1" x14ac:dyDescent="0.15">
      <c r="A117" s="82"/>
      <c r="B117" s="8"/>
      <c r="C117" s="81"/>
      <c r="D117" s="81"/>
      <c r="E117" s="81"/>
      <c r="F117" s="81"/>
      <c r="G117" s="88"/>
      <c r="H117" s="8"/>
      <c r="I117" s="8"/>
      <c r="J117" s="8"/>
    </row>
    <row r="118" spans="1:10" s="64" customFormat="1" ht="12.75" customHeight="1" x14ac:dyDescent="0.15">
      <c r="A118" s="82"/>
      <c r="B118" s="8"/>
      <c r="C118" s="81"/>
      <c r="D118" s="81"/>
      <c r="E118" s="81"/>
      <c r="F118" s="81"/>
      <c r="G118" s="88"/>
      <c r="H118" s="8"/>
      <c r="I118" s="8"/>
      <c r="J118" s="8"/>
    </row>
    <row r="119" spans="1:10" s="64" customFormat="1" ht="12.75" customHeight="1" x14ac:dyDescent="0.15">
      <c r="A119" s="82"/>
      <c r="B119" s="8"/>
      <c r="C119" s="81"/>
      <c r="D119" s="81"/>
      <c r="E119" s="81"/>
      <c r="F119" s="81"/>
      <c r="G119" s="88"/>
      <c r="H119" s="8"/>
      <c r="I119" s="8"/>
      <c r="J119" s="8"/>
    </row>
    <row r="120" spans="1:10" s="64" customFormat="1" ht="12.75" customHeight="1" x14ac:dyDescent="0.15">
      <c r="A120" s="82"/>
      <c r="B120" s="8"/>
      <c r="C120" s="81"/>
      <c r="D120" s="81"/>
      <c r="E120" s="81"/>
      <c r="F120" s="81"/>
      <c r="G120" s="88"/>
      <c r="H120" s="8"/>
      <c r="I120" s="8"/>
      <c r="J120" s="8"/>
    </row>
    <row r="121" spans="1:10" s="64" customFormat="1" ht="12.75" customHeight="1" x14ac:dyDescent="0.15">
      <c r="A121" s="82"/>
      <c r="B121" s="8"/>
      <c r="C121" s="81"/>
      <c r="D121" s="81"/>
      <c r="E121" s="81"/>
      <c r="F121" s="81"/>
      <c r="G121" s="88"/>
      <c r="H121" s="8"/>
      <c r="I121" s="8"/>
      <c r="J121" s="8"/>
    </row>
    <row r="122" spans="1:10" s="64" customFormat="1" ht="12.75" customHeight="1" x14ac:dyDescent="0.15">
      <c r="A122" s="82"/>
      <c r="B122" s="8"/>
      <c r="C122" s="81"/>
      <c r="D122" s="81"/>
      <c r="E122" s="81"/>
      <c r="F122" s="81"/>
      <c r="G122" s="88"/>
      <c r="H122" s="8"/>
      <c r="I122" s="8"/>
      <c r="J122" s="8"/>
    </row>
    <row r="123" spans="1:10" s="64" customFormat="1" ht="12.75" customHeight="1" x14ac:dyDescent="0.15">
      <c r="A123" s="82"/>
      <c r="B123" s="8"/>
      <c r="C123" s="81"/>
      <c r="D123" s="81"/>
      <c r="E123" s="81"/>
      <c r="F123" s="81"/>
      <c r="G123" s="88"/>
      <c r="H123" s="8"/>
      <c r="I123" s="8"/>
      <c r="J123" s="8"/>
    </row>
    <row r="124" spans="1:10" s="64" customFormat="1" ht="12.75" customHeight="1" x14ac:dyDescent="0.15">
      <c r="A124" s="82"/>
      <c r="B124" s="8"/>
      <c r="C124" s="81"/>
      <c r="D124" s="81"/>
      <c r="E124" s="81"/>
      <c r="F124" s="81"/>
      <c r="G124" s="88"/>
      <c r="H124" s="8"/>
      <c r="I124" s="8"/>
      <c r="J124" s="8"/>
    </row>
    <row r="125" spans="1:10" s="64" customFormat="1" ht="12.75" customHeight="1" x14ac:dyDescent="0.15">
      <c r="A125" s="82"/>
      <c r="B125" s="8"/>
      <c r="C125" s="81"/>
      <c r="D125" s="81"/>
      <c r="E125" s="81"/>
      <c r="F125" s="81"/>
      <c r="G125" s="88"/>
      <c r="H125" s="8"/>
      <c r="I125" s="8"/>
      <c r="J125" s="8"/>
    </row>
    <row r="126" spans="1:10" s="64" customFormat="1" ht="12.75" customHeight="1" x14ac:dyDescent="0.15">
      <c r="A126" s="82"/>
      <c r="B126" s="8"/>
      <c r="C126" s="81"/>
      <c r="D126" s="81"/>
      <c r="E126" s="81"/>
      <c r="F126" s="81"/>
      <c r="G126" s="88"/>
      <c r="H126" s="8"/>
      <c r="I126" s="8"/>
      <c r="J126" s="8"/>
    </row>
    <row r="127" spans="1:10" s="64" customFormat="1" ht="12.75" customHeight="1" x14ac:dyDescent="0.15">
      <c r="A127" s="82"/>
      <c r="B127" s="8"/>
      <c r="C127" s="81"/>
      <c r="D127" s="81"/>
      <c r="E127" s="81"/>
      <c r="F127" s="81"/>
      <c r="G127" s="88"/>
      <c r="H127" s="8"/>
      <c r="I127" s="8"/>
      <c r="J127" s="8"/>
    </row>
    <row r="128" spans="1:10" s="64" customFormat="1" x14ac:dyDescent="0.15">
      <c r="A128" s="82"/>
      <c r="B128" s="8"/>
      <c r="C128" s="8"/>
      <c r="D128" s="8"/>
      <c r="E128" s="8"/>
      <c r="F128" s="8"/>
      <c r="G128" s="8"/>
      <c r="H128" s="8"/>
      <c r="I128" s="8"/>
      <c r="J128" s="8"/>
    </row>
    <row r="129" spans="1:10" s="64" customFormat="1" x14ac:dyDescent="0.15">
      <c r="A129" s="82"/>
      <c r="B129" s="8"/>
      <c r="C129" s="8"/>
      <c r="D129" s="8"/>
      <c r="E129" s="8"/>
      <c r="F129" s="8"/>
      <c r="G129" s="8"/>
      <c r="H129" s="8"/>
      <c r="I129" s="8"/>
      <c r="J129" s="8"/>
    </row>
    <row r="130" spans="1:10" s="64" customFormat="1" x14ac:dyDescent="0.15">
      <c r="A130" s="82"/>
      <c r="B130" s="8"/>
      <c r="C130" s="8"/>
      <c r="D130" s="8"/>
      <c r="E130" s="8"/>
      <c r="F130" s="8"/>
      <c r="G130" s="8"/>
      <c r="H130" s="8"/>
      <c r="I130" s="8"/>
      <c r="J130" s="8"/>
    </row>
    <row r="131" spans="1:10" s="64" customFormat="1" x14ac:dyDescent="0.15">
      <c r="A131" s="82"/>
      <c r="B131" s="8"/>
      <c r="C131" s="8"/>
      <c r="D131" s="8"/>
      <c r="E131" s="8"/>
      <c r="F131" s="8"/>
      <c r="G131" s="8"/>
      <c r="H131" s="8"/>
      <c r="I131" s="8"/>
      <c r="J131" s="8"/>
    </row>
    <row r="132" spans="1:10" s="64" customFormat="1" x14ac:dyDescent="0.15">
      <c r="A132" s="82"/>
      <c r="B132" s="8"/>
      <c r="C132" s="8"/>
      <c r="D132" s="8"/>
      <c r="E132" s="8"/>
      <c r="F132" s="8"/>
      <c r="G132" s="8"/>
      <c r="H132" s="8"/>
      <c r="I132" s="8"/>
      <c r="J132" s="8"/>
    </row>
    <row r="133" spans="1:10" s="64" customFormat="1" x14ac:dyDescent="0.15">
      <c r="A133" s="82"/>
      <c r="B133" s="8"/>
      <c r="C133" s="8"/>
      <c r="D133" s="8"/>
      <c r="E133" s="8"/>
      <c r="F133" s="8"/>
      <c r="G133" s="8"/>
      <c r="H133" s="8"/>
      <c r="I133" s="8"/>
      <c r="J133" s="8"/>
    </row>
    <row r="134" spans="1:10" s="64" customFormat="1" x14ac:dyDescent="0.15">
      <c r="A134" s="82"/>
      <c r="B134" s="8"/>
      <c r="C134" s="8"/>
      <c r="D134" s="8"/>
      <c r="E134" s="8"/>
      <c r="F134" s="8"/>
      <c r="G134" s="8"/>
      <c r="H134" s="8"/>
      <c r="I134" s="8"/>
      <c r="J134" s="8"/>
    </row>
    <row r="135" spans="1:10" s="64" customFormat="1" x14ac:dyDescent="0.15">
      <c r="A135" s="82"/>
      <c r="B135" s="8"/>
      <c r="C135" s="8"/>
      <c r="D135" s="8"/>
      <c r="E135" s="8"/>
      <c r="F135" s="8"/>
      <c r="G135" s="8"/>
      <c r="H135" s="8"/>
      <c r="I135" s="8"/>
      <c r="J135" s="8"/>
    </row>
    <row r="136" spans="1:10" s="64" customFormat="1" x14ac:dyDescent="0.15">
      <c r="A136" s="82"/>
      <c r="B136" s="8"/>
      <c r="C136" s="8"/>
      <c r="D136" s="8"/>
      <c r="E136" s="8"/>
      <c r="F136" s="8"/>
      <c r="G136" s="8"/>
      <c r="H136" s="8"/>
      <c r="I136" s="8"/>
      <c r="J136" s="8"/>
    </row>
    <row r="137" spans="1:10" s="8" customFormat="1" x14ac:dyDescent="0.15"/>
    <row r="138" spans="1:10" s="8" customFormat="1" x14ac:dyDescent="0.15"/>
    <row r="139" spans="1:10" s="8" customFormat="1" x14ac:dyDescent="0.15"/>
    <row r="140" spans="1:10" s="8" customFormat="1" x14ac:dyDescent="0.15"/>
  </sheetData>
  <mergeCells count="27">
    <mergeCell ref="B78:D78"/>
    <mergeCell ref="B79:D79"/>
    <mergeCell ref="A3:B3"/>
    <mergeCell ref="B72:D72"/>
    <mergeCell ref="B73:D73"/>
    <mergeCell ref="B74:D74"/>
    <mergeCell ref="B75:D75"/>
    <mergeCell ref="B76:D76"/>
    <mergeCell ref="B77:D77"/>
    <mergeCell ref="B66:D66"/>
    <mergeCell ref="B67:D67"/>
    <mergeCell ref="B68:D68"/>
    <mergeCell ref="B69:D69"/>
    <mergeCell ref="B70:D70"/>
    <mergeCell ref="B71:D71"/>
    <mergeCell ref="B65:D65"/>
    <mergeCell ref="A1:B1"/>
    <mergeCell ref="B55:C55"/>
    <mergeCell ref="B56:D56"/>
    <mergeCell ref="B57:D57"/>
    <mergeCell ref="B58:D58"/>
    <mergeCell ref="B64:D64"/>
    <mergeCell ref="B59:D59"/>
    <mergeCell ref="B60:D60"/>
    <mergeCell ref="B61:D61"/>
    <mergeCell ref="B62:D62"/>
    <mergeCell ref="B63:D63"/>
  </mergeCells>
  <phoneticPr fontId="14" type="noConversion"/>
  <pageMargins left="0.75" right="0.75" top="1" bottom="1" header="0.5" footer="0.5"/>
  <pageSetup scale="50" orientation="landscape"/>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L16"/>
  <sheetViews>
    <sheetView showGridLines="0" workbookViewId="0">
      <selection activeCell="F37" sqref="F37"/>
    </sheetView>
  </sheetViews>
  <sheetFormatPr baseColWidth="10" defaultColWidth="6.33203125" defaultRowHeight="13" x14ac:dyDescent="0.15"/>
  <cols>
    <col min="1" max="1" width="3.1640625" style="3" customWidth="1"/>
    <col min="2" max="2" width="8.6640625" style="3" customWidth="1"/>
    <col min="3" max="12" width="12.33203125" style="3" customWidth="1"/>
    <col min="13" max="16384" width="6.33203125" style="3"/>
  </cols>
  <sheetData>
    <row r="1" spans="1:12" s="166" customFormat="1" ht="20" x14ac:dyDescent="0.2">
      <c r="A1" s="1" t="s">
        <v>297</v>
      </c>
      <c r="B1" s="1"/>
      <c r="C1" s="1"/>
      <c r="D1" s="1"/>
      <c r="E1" s="1"/>
      <c r="F1" s="1"/>
      <c r="G1" s="1"/>
      <c r="H1" s="1"/>
      <c r="I1" s="1"/>
      <c r="J1" s="1"/>
      <c r="K1" s="1"/>
      <c r="L1" s="1"/>
    </row>
    <row r="2" spans="1:12" s="166" customFormat="1" ht="20" hidden="1" x14ac:dyDescent="0.2">
      <c r="A2" s="1"/>
      <c r="B2" s="168"/>
      <c r="C2" s="1"/>
      <c r="D2" s="1"/>
      <c r="E2" s="1"/>
      <c r="F2" s="1"/>
      <c r="G2" s="1"/>
      <c r="H2" s="1"/>
      <c r="I2" s="1"/>
      <c r="J2" s="1"/>
      <c r="K2" s="1"/>
      <c r="L2" s="1"/>
    </row>
    <row r="3" spans="1:12" s="166" customFormat="1" ht="20" hidden="1" x14ac:dyDescent="0.2">
      <c r="A3" s="1"/>
      <c r="B3" s="168" t="s">
        <v>298</v>
      </c>
      <c r="C3" s="1"/>
      <c r="D3" s="1"/>
      <c r="E3" s="1"/>
      <c r="F3" s="1"/>
      <c r="G3" s="1"/>
      <c r="H3" s="1"/>
      <c r="I3" s="1"/>
      <c r="J3" s="1"/>
      <c r="K3" s="1"/>
      <c r="L3" s="1"/>
    </row>
    <row r="4" spans="1:12" s="166" customFormat="1" ht="20" x14ac:dyDescent="0.2">
      <c r="A4" s="1"/>
      <c r="B4" s="157"/>
      <c r="C4" s="620"/>
      <c r="D4" s="620"/>
      <c r="E4" s="620"/>
      <c r="F4" s="620"/>
      <c r="G4" s="620"/>
      <c r="H4" s="620"/>
      <c r="I4" s="620"/>
      <c r="J4" s="620"/>
      <c r="K4" s="620"/>
      <c r="L4" s="620"/>
    </row>
    <row r="5" spans="1:12" s="166" customFormat="1" ht="23" customHeight="1" x14ac:dyDescent="0.15">
      <c r="A5" s="166" t="s">
        <v>299</v>
      </c>
      <c r="B5" s="157"/>
      <c r="C5" s="170"/>
      <c r="D5" s="170"/>
      <c r="E5" s="170"/>
      <c r="F5" s="170"/>
      <c r="G5" s="170"/>
      <c r="H5" s="170"/>
      <c r="I5" s="170"/>
      <c r="J5" s="170"/>
      <c r="K5" s="170"/>
      <c r="L5" s="170"/>
    </row>
    <row r="6" spans="1:12" s="29" customFormat="1" ht="17" customHeight="1" x14ac:dyDescent="0.15">
      <c r="B6" s="8"/>
      <c r="C6" s="84"/>
      <c r="D6" s="84"/>
      <c r="E6" s="84"/>
      <c r="F6" s="84"/>
      <c r="G6" s="84"/>
      <c r="H6" s="84"/>
      <c r="I6" s="84"/>
      <c r="J6" s="84"/>
      <c r="K6" s="84"/>
      <c r="L6" s="84"/>
    </row>
    <row r="7" spans="1:12" s="166" customFormat="1" ht="25" customHeight="1" x14ac:dyDescent="0.15">
      <c r="A7" s="619"/>
      <c r="B7" s="167" t="e">
        <f>CONCATENATE("Scenario ", TEXT(#REF!,"#"))</f>
        <v>#REF!</v>
      </c>
      <c r="C7" s="169"/>
      <c r="D7" s="169"/>
      <c r="E7" s="169"/>
      <c r="F7" s="169"/>
      <c r="G7" s="169"/>
      <c r="H7" s="169"/>
      <c r="I7" s="169"/>
      <c r="J7" s="169"/>
      <c r="K7" s="169"/>
      <c r="L7" s="169"/>
    </row>
    <row r="8" spans="1:12" s="166" customFormat="1" ht="25" customHeight="1" x14ac:dyDescent="0.15">
      <c r="A8" s="619"/>
      <c r="B8" s="167" t="e">
        <f>CONCATENATE("Scenario ", TEXT(#REF!,"#"))</f>
        <v>#REF!</v>
      </c>
      <c r="C8" s="169"/>
      <c r="D8" s="169"/>
      <c r="E8" s="169"/>
      <c r="F8" s="169"/>
      <c r="G8" s="169"/>
      <c r="H8" s="169"/>
      <c r="I8" s="169"/>
      <c r="J8" s="169"/>
      <c r="K8" s="169"/>
      <c r="L8" s="169"/>
    </row>
    <row r="9" spans="1:12" s="166" customFormat="1" ht="25" customHeight="1" x14ac:dyDescent="0.15">
      <c r="A9" s="619"/>
      <c r="B9" s="167" t="e">
        <f>CONCATENATE("Scenario ", TEXT(#REF!,"#"))</f>
        <v>#REF!</v>
      </c>
      <c r="C9" s="169"/>
      <c r="D9" s="169"/>
      <c r="E9" s="169"/>
      <c r="F9" s="169"/>
      <c r="G9" s="169"/>
      <c r="H9" s="169"/>
      <c r="I9" s="169"/>
      <c r="J9" s="169"/>
      <c r="K9" s="169"/>
      <c r="L9" s="169"/>
    </row>
    <row r="10" spans="1:12" s="166" customFormat="1" ht="25" customHeight="1" x14ac:dyDescent="0.15">
      <c r="A10" s="619"/>
      <c r="B10" s="167" t="e">
        <f>CONCATENATE("Scenario ", TEXT(#REF!,"#"))</f>
        <v>#REF!</v>
      </c>
      <c r="C10" s="169"/>
      <c r="D10" s="169"/>
      <c r="E10" s="169"/>
      <c r="F10" s="169"/>
      <c r="G10" s="169"/>
      <c r="H10" s="169"/>
      <c r="I10" s="169"/>
      <c r="J10" s="169"/>
      <c r="K10" s="169"/>
      <c r="L10" s="169"/>
    </row>
    <row r="11" spans="1:12" s="166" customFormat="1" ht="25" customHeight="1" x14ac:dyDescent="0.15">
      <c r="A11" s="619"/>
      <c r="B11" s="167" t="e">
        <f>CONCATENATE("Scenario ", TEXT(#REF!,"#"))</f>
        <v>#REF!</v>
      </c>
      <c r="C11" s="169"/>
      <c r="D11" s="169"/>
      <c r="E11" s="169"/>
      <c r="F11" s="169"/>
      <c r="G11" s="169"/>
      <c r="H11" s="169"/>
      <c r="I11" s="169"/>
      <c r="J11" s="169"/>
      <c r="K11" s="169"/>
      <c r="L11" s="169"/>
    </row>
    <row r="12" spans="1:12" s="166" customFormat="1" ht="25" customHeight="1" x14ac:dyDescent="0.15">
      <c r="A12" s="619"/>
      <c r="B12" s="167" t="e">
        <f>CONCATENATE("Scenario ", TEXT(#REF!,"#"))</f>
        <v>#REF!</v>
      </c>
      <c r="C12" s="169"/>
      <c r="D12" s="169"/>
      <c r="E12" s="169"/>
      <c r="F12" s="169"/>
      <c r="G12" s="169"/>
      <c r="H12" s="169"/>
      <c r="I12" s="169"/>
      <c r="J12" s="169"/>
      <c r="K12" s="169"/>
      <c r="L12" s="169"/>
    </row>
    <row r="13" spans="1:12" s="166" customFormat="1" ht="25" customHeight="1" x14ac:dyDescent="0.15">
      <c r="A13" s="619"/>
      <c r="B13" s="167" t="e">
        <f>CONCATENATE("Scenario ", TEXT(#REF!,"#"))</f>
        <v>#REF!</v>
      </c>
      <c r="C13" s="169"/>
      <c r="D13" s="169"/>
      <c r="E13" s="169"/>
      <c r="F13" s="169"/>
      <c r="G13" s="169"/>
      <c r="H13" s="169"/>
      <c r="I13" s="169"/>
      <c r="J13" s="169"/>
      <c r="K13" s="169"/>
      <c r="L13" s="169"/>
    </row>
    <row r="14" spans="1:12" s="166" customFormat="1" ht="25" customHeight="1" x14ac:dyDescent="0.15">
      <c r="A14" s="619"/>
      <c r="B14" s="167" t="e">
        <f>CONCATENATE("Scenario ", TEXT(#REF!,"#"))</f>
        <v>#REF!</v>
      </c>
      <c r="C14" s="169"/>
      <c r="D14" s="169"/>
      <c r="E14" s="169"/>
      <c r="F14" s="169"/>
      <c r="G14" s="169"/>
      <c r="H14" s="169"/>
      <c r="I14" s="169"/>
      <c r="J14" s="169"/>
      <c r="K14" s="169"/>
      <c r="L14" s="169"/>
    </row>
    <row r="15" spans="1:12" s="166" customFormat="1" ht="25" customHeight="1" x14ac:dyDescent="0.15">
      <c r="A15" s="619"/>
      <c r="B15" s="167" t="e">
        <f>CONCATENATE("Scenario ", TEXT(#REF!,"#"))</f>
        <v>#REF!</v>
      </c>
      <c r="C15" s="169"/>
      <c r="D15" s="169"/>
      <c r="E15" s="169"/>
      <c r="F15" s="169"/>
      <c r="G15" s="169"/>
      <c r="H15" s="169"/>
      <c r="I15" s="169"/>
      <c r="J15" s="169"/>
      <c r="K15" s="169"/>
      <c r="L15" s="169"/>
    </row>
    <row r="16" spans="1:12" x14ac:dyDescent="0.15">
      <c r="B16" s="19"/>
    </row>
  </sheetData>
  <sheetProtection sheet="1" objects="1" scenarios="1"/>
  <mergeCells count="2">
    <mergeCell ref="A7:A15"/>
    <mergeCell ref="C4:L4"/>
  </mergeCells>
  <dataValidations count="1">
    <dataValidation type="list" allowBlank="1" showInputMessage="1" showErrorMessage="1" sqref="C7:L15" xr:uid="{00000000-0002-0000-0900-000000000000}">
      <formula1>$B$2:$B$3</formula1>
    </dataValidation>
  </dataValidations>
  <pageMargins left="0.75" right="0.75" top="1" bottom="1" header="0.5" footer="0.5"/>
  <pageSetup scale="62" orientation="landscape"/>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943F6-0A4A-8A49-909B-D92CACF99E44}">
  <sheetPr>
    <tabColor theme="5"/>
    <pageSetUpPr fitToPage="1"/>
  </sheetPr>
  <dimension ref="A1:Z94"/>
  <sheetViews>
    <sheetView showGridLines="0" zoomScaleNormal="100" workbookViewId="0">
      <selection activeCell="S91" sqref="S91"/>
    </sheetView>
  </sheetViews>
  <sheetFormatPr baseColWidth="10" defaultColWidth="10.83203125" defaultRowHeight="13" x14ac:dyDescent="0.15"/>
  <cols>
    <col min="1" max="1" width="17.83203125" style="415" customWidth="1"/>
    <col min="2" max="3" width="11.1640625" style="415" customWidth="1"/>
    <col min="4" max="4" width="9.6640625" style="415" customWidth="1"/>
    <col min="5" max="5" width="12" style="415" customWidth="1"/>
    <col min="6" max="6" width="12.5" style="415" customWidth="1"/>
    <col min="7" max="8" width="14.33203125" style="415" customWidth="1"/>
    <col min="9" max="9" width="1" style="415" customWidth="1"/>
    <col min="10" max="15" width="14.33203125" style="415" customWidth="1"/>
    <col min="16" max="16" width="12" style="415" customWidth="1"/>
    <col min="17" max="17" width="12.1640625" style="415" customWidth="1"/>
    <col min="18" max="19" width="14.1640625" style="415" customWidth="1"/>
    <col min="20" max="20" width="1.1640625" style="415" customWidth="1"/>
    <col min="21" max="21" width="14.33203125" style="415" customWidth="1"/>
    <col min="22" max="23" width="13.5" style="415" customWidth="1"/>
    <col min="24" max="24" width="14.83203125" style="415" customWidth="1"/>
    <col min="25" max="25" width="11.5" style="415" customWidth="1"/>
    <col min="26" max="16384" width="10.83203125" style="415"/>
  </cols>
  <sheetData>
    <row r="1" spans="1:23" s="3" customFormat="1" ht="20" x14ac:dyDescent="0.2">
      <c r="A1" s="125" t="s">
        <v>229</v>
      </c>
      <c r="B1" s="125"/>
      <c r="C1" s="125"/>
      <c r="D1" s="125"/>
      <c r="E1" s="29"/>
      <c r="F1" s="29"/>
      <c r="G1" s="29"/>
      <c r="H1" s="29"/>
      <c r="I1" s="29"/>
      <c r="J1" s="29"/>
      <c r="K1" s="29"/>
      <c r="L1" s="29"/>
      <c r="M1" s="29"/>
      <c r="N1" s="29"/>
      <c r="O1" s="29"/>
      <c r="P1" s="29"/>
      <c r="Q1" s="29"/>
      <c r="R1" s="29"/>
      <c r="S1" s="29"/>
      <c r="T1" s="29"/>
      <c r="U1" s="29"/>
      <c r="V1" s="29"/>
      <c r="W1" s="29"/>
    </row>
    <row r="2" spans="1:23" s="3" customFormat="1" ht="14" hidden="1" thickBot="1" x14ac:dyDescent="0.2">
      <c r="A2" s="462"/>
      <c r="B2" s="462"/>
      <c r="C2" s="462"/>
      <c r="D2" s="462"/>
      <c r="E2" s="462"/>
      <c r="F2" s="462"/>
      <c r="G2" s="462"/>
      <c r="H2" s="462"/>
      <c r="I2" s="462"/>
      <c r="J2" s="462"/>
      <c r="K2" s="462"/>
      <c r="L2" s="462"/>
      <c r="M2" s="462"/>
      <c r="N2" s="462"/>
      <c r="O2" s="462"/>
      <c r="P2" s="462"/>
      <c r="Q2" s="463"/>
    </row>
    <row r="3" spans="1:23" s="3" customFormat="1" hidden="1" x14ac:dyDescent="0.15">
      <c r="A3" s="464" t="str">
        <f>Constants!A1</f>
        <v>Constants</v>
      </c>
      <c r="B3" s="464" t="str">
        <f>Constants!B1</f>
        <v xml:space="preserve"> </v>
      </c>
      <c r="C3" s="464" t="str">
        <f>Constants!C1</f>
        <v xml:space="preserve"> </v>
      </c>
      <c r="D3" s="464" t="str">
        <f>Constants!D1</f>
        <v xml:space="preserve"> </v>
      </c>
      <c r="E3" s="464" t="str">
        <f>Constants!E1</f>
        <v xml:space="preserve"> </v>
      </c>
      <c r="F3" s="464" t="str">
        <f>Constants!F1</f>
        <v>Assignment 2</v>
      </c>
      <c r="G3" s="464" t="str">
        <f>Constants!G1</f>
        <v xml:space="preserve"> </v>
      </c>
      <c r="H3" s="464" t="str">
        <f>Constants!H1</f>
        <v xml:space="preserve"> </v>
      </c>
      <c r="I3" s="464" t="str">
        <f>Constants!I1</f>
        <v xml:space="preserve"> </v>
      </c>
      <c r="J3" s="464">
        <f>Constants!J1</f>
        <v>0</v>
      </c>
      <c r="K3" s="464">
        <f>Constants!K1</f>
        <v>0</v>
      </c>
      <c r="L3" s="464">
        <f>Constants!L1</f>
        <v>0</v>
      </c>
      <c r="M3" s="464">
        <f>Constants!M1</f>
        <v>0</v>
      </c>
      <c r="N3" s="464">
        <f>Constants!N1</f>
        <v>0</v>
      </c>
      <c r="O3" s="464">
        <f>Constants!O1</f>
        <v>0</v>
      </c>
      <c r="P3" s="464">
        <f>Constants!P1</f>
        <v>0</v>
      </c>
      <c r="Q3" s="464">
        <f>Constants!Q1</f>
        <v>0</v>
      </c>
    </row>
    <row r="4" spans="1:23" s="3" customFormat="1" hidden="1" x14ac:dyDescent="0.15">
      <c r="A4" s="464" t="str">
        <f>Constants!A2</f>
        <v>Start date:</v>
      </c>
      <c r="B4" s="464">
        <f>Constants!B2</f>
        <v>36526</v>
      </c>
      <c r="C4" s="464" t="str">
        <f>Constants!C2</f>
        <v xml:space="preserve"> </v>
      </c>
      <c r="D4" s="464" t="str">
        <f>Constants!D2</f>
        <v>Grades:</v>
      </c>
      <c r="E4" s="464" t="str">
        <f>Constants!E2</f>
        <v>AA</v>
      </c>
      <c r="F4" s="464">
        <f>Constants!F2</f>
        <v>1</v>
      </c>
      <c r="G4" s="464">
        <f>Constants!G2</f>
        <v>0</v>
      </c>
      <c r="H4" s="464">
        <f ca="1">Constants!H2</f>
        <v>43429</v>
      </c>
      <c r="I4" s="464">
        <f>Constants!I2</f>
        <v>0</v>
      </c>
      <c r="J4" s="464">
        <f>Constants!J2</f>
        <v>0</v>
      </c>
      <c r="K4" s="464">
        <f>Constants!K2</f>
        <v>0</v>
      </c>
      <c r="L4" s="464">
        <f>Constants!L2</f>
        <v>0</v>
      </c>
      <c r="M4" s="464">
        <f>Constants!M2</f>
        <v>0</v>
      </c>
      <c r="N4" s="464">
        <f>Constants!N2</f>
        <v>0</v>
      </c>
      <c r="O4" s="464">
        <f>Constants!O2</f>
        <v>0</v>
      </c>
      <c r="P4" s="464">
        <f>Constants!P2</f>
        <v>0</v>
      </c>
      <c r="Q4" s="464">
        <f>Constants!Q2</f>
        <v>0</v>
      </c>
    </row>
    <row r="5" spans="1:23" s="3" customFormat="1" hidden="1" x14ac:dyDescent="0.15">
      <c r="A5" s="464" t="str">
        <f>Constants!A3</f>
        <v>End date:</v>
      </c>
      <c r="B5" s="464">
        <f>Constants!B3</f>
        <v>73051</v>
      </c>
      <c r="C5" s="464" t="str">
        <f>Constants!C3</f>
        <v xml:space="preserve"> </v>
      </c>
      <c r="D5" s="464" t="str">
        <f>Constants!D3</f>
        <v xml:space="preserve"> </v>
      </c>
      <c r="E5" s="464" t="str">
        <f>Constants!E3</f>
        <v>A</v>
      </c>
      <c r="F5" s="464">
        <f>Constants!F3</f>
        <v>0.95</v>
      </c>
      <c r="G5" s="464">
        <f>Constants!G3</f>
        <v>0</v>
      </c>
      <c r="H5" s="464">
        <f>Constants!H3</f>
        <v>0</v>
      </c>
      <c r="I5" s="464">
        <f>Constants!I3</f>
        <v>0</v>
      </c>
      <c r="J5" s="464">
        <f>Constants!J3</f>
        <v>0</v>
      </c>
      <c r="K5" s="464">
        <f>Constants!K3</f>
        <v>0</v>
      </c>
      <c r="L5" s="464">
        <f>Constants!L3</f>
        <v>0</v>
      </c>
      <c r="M5" s="464">
        <f>Constants!M3</f>
        <v>0</v>
      </c>
      <c r="N5" s="464">
        <f>Constants!N3</f>
        <v>0</v>
      </c>
      <c r="O5" s="464">
        <f>Constants!O3</f>
        <v>0</v>
      </c>
      <c r="P5" s="464">
        <f>Constants!P3</f>
        <v>0</v>
      </c>
      <c r="Q5" s="464">
        <f>Constants!Q3</f>
        <v>0</v>
      </c>
    </row>
    <row r="6" spans="1:23" s="3" customFormat="1" hidden="1" x14ac:dyDescent="0.15">
      <c r="A6" s="464" t="str">
        <f>Constants!A4</f>
        <v>Phases:</v>
      </c>
      <c r="B6" s="464" t="str">
        <f>Constants!B4</f>
        <v>Analysis</v>
      </c>
      <c r="C6" s="464" t="str">
        <f>Constants!C4</f>
        <v xml:space="preserve"> </v>
      </c>
      <c r="D6" s="464" t="str">
        <f>Constants!D4</f>
        <v xml:space="preserve"> </v>
      </c>
      <c r="E6" s="464" t="str">
        <f>Constants!E4</f>
        <v>AB</v>
      </c>
      <c r="F6" s="464">
        <f>Constants!F4</f>
        <v>0.9</v>
      </c>
      <c r="G6" s="464">
        <f>Constants!G4</f>
        <v>0</v>
      </c>
      <c r="H6" s="464">
        <f>Constants!H4</f>
        <v>0</v>
      </c>
      <c r="I6" s="464">
        <f>Constants!I4</f>
        <v>0</v>
      </c>
      <c r="J6" s="464">
        <f>Constants!J4</f>
        <v>0</v>
      </c>
      <c r="K6" s="464">
        <f>Constants!K4</f>
        <v>0</v>
      </c>
      <c r="L6" s="464">
        <f>Constants!L4</f>
        <v>0</v>
      </c>
      <c r="M6" s="464">
        <f>Constants!M4</f>
        <v>0</v>
      </c>
      <c r="N6" s="464">
        <f>Constants!N4</f>
        <v>0</v>
      </c>
      <c r="O6" s="464">
        <f>Constants!O4</f>
        <v>0</v>
      </c>
      <c r="P6" s="464">
        <f>Constants!P4</f>
        <v>0</v>
      </c>
      <c r="Q6" s="464">
        <f>Constants!Q4</f>
        <v>0</v>
      </c>
    </row>
    <row r="7" spans="1:23" s="3" customFormat="1" hidden="1" x14ac:dyDescent="0.15">
      <c r="A7" s="464" t="str">
        <f>Constants!A5</f>
        <v xml:space="preserve"> </v>
      </c>
      <c r="B7" s="464" t="str">
        <f>Constants!B5</f>
        <v>Architecture</v>
      </c>
      <c r="C7" s="464" t="str">
        <f>Constants!C5</f>
        <v xml:space="preserve"> </v>
      </c>
      <c r="D7" s="464" t="str">
        <f>Constants!D5</f>
        <v xml:space="preserve"> </v>
      </c>
      <c r="E7" s="464" t="str">
        <f>Constants!E5</f>
        <v>B</v>
      </c>
      <c r="F7" s="464">
        <f>Constants!F5</f>
        <v>0.85</v>
      </c>
      <c r="G7" s="464">
        <f>Constants!G5</f>
        <v>0</v>
      </c>
      <c r="H7" s="464">
        <f>Constants!H5</f>
        <v>0</v>
      </c>
      <c r="I7" s="464">
        <f>Constants!I5</f>
        <v>0</v>
      </c>
      <c r="J7" s="464">
        <f>Constants!J5</f>
        <v>0</v>
      </c>
      <c r="K7" s="464">
        <f>Constants!K5</f>
        <v>0</v>
      </c>
      <c r="L7" s="464">
        <f>Constants!L5</f>
        <v>0</v>
      </c>
      <c r="M7" s="464">
        <f>Constants!M5</f>
        <v>0</v>
      </c>
      <c r="N7" s="464">
        <f>Constants!N5</f>
        <v>0</v>
      </c>
      <c r="O7" s="464">
        <f>Constants!O5</f>
        <v>0</v>
      </c>
      <c r="P7" s="464">
        <f>Constants!P5</f>
        <v>0</v>
      </c>
      <c r="Q7" s="464">
        <f>Constants!Q5</f>
        <v>0</v>
      </c>
    </row>
    <row r="8" spans="1:23" s="3" customFormat="1" hidden="1" x14ac:dyDescent="0.15">
      <c r="A8" s="464" t="str">
        <f>Constants!A6</f>
        <v xml:space="preserve"> </v>
      </c>
      <c r="B8" s="464" t="str">
        <f>Constants!B6</f>
        <v>Project planning</v>
      </c>
      <c r="C8" s="464" t="str">
        <f>Constants!C6</f>
        <v xml:space="preserve"> </v>
      </c>
      <c r="D8" s="464" t="str">
        <f>Constants!D6</f>
        <v xml:space="preserve"> </v>
      </c>
      <c r="E8" s="464" t="str">
        <f>Constants!E6</f>
        <v>BC</v>
      </c>
      <c r="F8" s="464">
        <f>Constants!F6</f>
        <v>0.8</v>
      </c>
      <c r="G8" s="464">
        <f>Constants!G6</f>
        <v>0</v>
      </c>
      <c r="H8" s="464">
        <f>Constants!H6</f>
        <v>0</v>
      </c>
      <c r="I8" s="464">
        <f>Constants!I6</f>
        <v>0</v>
      </c>
      <c r="J8" s="464">
        <f>Constants!J6</f>
        <v>0</v>
      </c>
      <c r="K8" s="464">
        <f>Constants!K6</f>
        <v>0</v>
      </c>
      <c r="L8" s="464">
        <f>Constants!L6</f>
        <v>0</v>
      </c>
      <c r="M8" s="464">
        <f>Constants!M6</f>
        <v>0</v>
      </c>
      <c r="N8" s="464">
        <f>Constants!N6</f>
        <v>0</v>
      </c>
      <c r="O8" s="464">
        <f>Constants!O6</f>
        <v>0</v>
      </c>
      <c r="P8" s="464">
        <f>Constants!P6</f>
        <v>0</v>
      </c>
      <c r="Q8" s="464">
        <f>Constants!Q6</f>
        <v>0</v>
      </c>
    </row>
    <row r="9" spans="1:23" s="3" customFormat="1" hidden="1" x14ac:dyDescent="0.15">
      <c r="A9" s="464" t="str">
        <f>Constants!A7</f>
        <v xml:space="preserve"> </v>
      </c>
      <c r="B9" s="464" t="str">
        <f>Constants!B7</f>
        <v>Interation planning</v>
      </c>
      <c r="C9" s="464" t="str">
        <f>Constants!C7</f>
        <v xml:space="preserve"> </v>
      </c>
      <c r="D9" s="464" t="str">
        <f>Constants!D7</f>
        <v xml:space="preserve"> </v>
      </c>
      <c r="E9" s="464" t="str">
        <f>Constants!E7</f>
        <v>C</v>
      </c>
      <c r="F9" s="464">
        <f>Constants!F7</f>
        <v>0.75</v>
      </c>
      <c r="G9" s="464">
        <f>Constants!G7</f>
        <v>0</v>
      </c>
      <c r="H9" s="464">
        <f>Constants!H7</f>
        <v>0</v>
      </c>
      <c r="I9" s="464">
        <f>Constants!I7</f>
        <v>0</v>
      </c>
      <c r="J9" s="464">
        <f>Constants!J7</f>
        <v>0</v>
      </c>
      <c r="K9" s="464">
        <f>Constants!K7</f>
        <v>0</v>
      </c>
      <c r="L9" s="464">
        <f>Constants!L7</f>
        <v>0</v>
      </c>
      <c r="M9" s="464">
        <f>Constants!M7</f>
        <v>0</v>
      </c>
      <c r="N9" s="464">
        <f>Constants!N7</f>
        <v>0</v>
      </c>
      <c r="O9" s="464">
        <f>Constants!O7</f>
        <v>0</v>
      </c>
      <c r="P9" s="464">
        <f>Constants!P7</f>
        <v>0</v>
      </c>
      <c r="Q9" s="464">
        <f>Constants!Q7</f>
        <v>0</v>
      </c>
    </row>
    <row r="10" spans="1:23" s="3" customFormat="1" hidden="1" x14ac:dyDescent="0.15">
      <c r="A10" s="464" t="str">
        <f>Constants!A8</f>
        <v xml:space="preserve"> </v>
      </c>
      <c r="B10" s="464" t="str">
        <f>Constants!B8</f>
        <v>Construction</v>
      </c>
      <c r="C10" s="464" t="str">
        <f>Constants!C8</f>
        <v xml:space="preserve"> </v>
      </c>
      <c r="D10" s="464" t="str">
        <f>Constants!D8</f>
        <v xml:space="preserve"> </v>
      </c>
      <c r="E10" s="464" t="str">
        <f>Constants!E8</f>
        <v>CD</v>
      </c>
      <c r="F10" s="464">
        <f>Constants!F8</f>
        <v>0.7</v>
      </c>
      <c r="G10" s="464">
        <f ca="1">Constants!G8</f>
        <v>43420</v>
      </c>
      <c r="H10" s="464">
        <f>Constants!H8</f>
        <v>0</v>
      </c>
      <c r="I10" s="464">
        <f>Constants!I8</f>
        <v>0</v>
      </c>
      <c r="J10" s="464" t="str">
        <f>Constants!J8</f>
        <v>AM</v>
      </c>
      <c r="K10" s="464">
        <f>Constants!K8</f>
        <v>0</v>
      </c>
      <c r="L10" s="464">
        <f>Constants!L8</f>
        <v>0</v>
      </c>
      <c r="M10" s="464">
        <f>Constants!M8</f>
        <v>0</v>
      </c>
      <c r="N10" s="464">
        <f>Constants!N8</f>
        <v>0</v>
      </c>
      <c r="O10" s="464">
        <f>Constants!O8</f>
        <v>0</v>
      </c>
      <c r="P10" s="464">
        <f>Constants!P8</f>
        <v>0</v>
      </c>
      <c r="Q10" s="464">
        <f>Constants!Q8</f>
        <v>0</v>
      </c>
    </row>
    <row r="11" spans="1:23" s="3" customFormat="1" hidden="1" x14ac:dyDescent="0.15">
      <c r="A11" s="464" t="str">
        <f>Constants!A9</f>
        <v xml:space="preserve"> </v>
      </c>
      <c r="B11" s="464" t="str">
        <f>Constants!B9</f>
        <v>Refactoring</v>
      </c>
      <c r="C11" s="464" t="str">
        <f>Constants!C9</f>
        <v xml:space="preserve"> </v>
      </c>
      <c r="D11" s="464" t="str">
        <f>Constants!D9</f>
        <v xml:space="preserve"> </v>
      </c>
      <c r="E11" s="464" t="str">
        <f>Constants!E9</f>
        <v>D</v>
      </c>
      <c r="F11" s="464">
        <f>Constants!F9</f>
        <v>0.65</v>
      </c>
      <c r="G11" s="464">
        <f ca="1">Constants!G9</f>
        <v>43421</v>
      </c>
      <c r="H11" s="464">
        <f>Constants!H9</f>
        <v>1</v>
      </c>
      <c r="I11" s="464">
        <f>Constants!I9</f>
        <v>5</v>
      </c>
      <c r="J11" s="464" t="str">
        <f>Constants!J9</f>
        <v>PM</v>
      </c>
      <c r="K11" s="464">
        <f>Constants!K9</f>
        <v>0</v>
      </c>
      <c r="L11" s="464">
        <f>Constants!L9</f>
        <v>0</v>
      </c>
      <c r="M11" s="464">
        <f>Constants!M9</f>
        <v>0</v>
      </c>
      <c r="N11" s="464">
        <f>Constants!N9</f>
        <v>0</v>
      </c>
      <c r="O11" s="464">
        <f>Constants!O9</f>
        <v>0</v>
      </c>
      <c r="P11" s="464">
        <f>Constants!P9</f>
        <v>0</v>
      </c>
      <c r="Q11" s="464">
        <f>Constants!Q9</f>
        <v>0</v>
      </c>
    </row>
    <row r="12" spans="1:23" s="3" customFormat="1" hidden="1" x14ac:dyDescent="0.15">
      <c r="A12" s="464" t="str">
        <f>Constants!A10</f>
        <v xml:space="preserve"> </v>
      </c>
      <c r="B12" s="464" t="str">
        <f>Constants!B10</f>
        <v>Review</v>
      </c>
      <c r="C12" s="464" t="str">
        <f>Constants!C10</f>
        <v xml:space="preserve"> </v>
      </c>
      <c r="D12" s="464" t="str">
        <f>Constants!D10</f>
        <v xml:space="preserve"> </v>
      </c>
      <c r="E12" s="464" t="str">
        <f>Constants!E10</f>
        <v>F</v>
      </c>
      <c r="F12" s="464">
        <f>Constants!F10</f>
        <v>0.5</v>
      </c>
      <c r="G12" s="464">
        <f ca="1">Constants!G10</f>
        <v>43422</v>
      </c>
      <c r="H12" s="464">
        <f>Constants!H10</f>
        <v>2</v>
      </c>
      <c r="I12" s="464">
        <f>Constants!I10</f>
        <v>10</v>
      </c>
      <c r="J12" s="464">
        <f>Constants!J10</f>
        <v>0</v>
      </c>
      <c r="K12" s="464">
        <f>Constants!K10</f>
        <v>0</v>
      </c>
      <c r="L12" s="464">
        <f>Constants!L10</f>
        <v>0</v>
      </c>
      <c r="M12" s="464">
        <f>Constants!M10</f>
        <v>0</v>
      </c>
      <c r="N12" s="464">
        <f>Constants!N10</f>
        <v>0</v>
      </c>
      <c r="O12" s="464">
        <f>Constants!O10</f>
        <v>0</v>
      </c>
      <c r="P12" s="464">
        <f>Constants!P10</f>
        <v>0</v>
      </c>
      <c r="Q12" s="464">
        <f>Constants!Q10</f>
        <v>0</v>
      </c>
    </row>
    <row r="13" spans="1:23" s="3" customFormat="1" hidden="1" x14ac:dyDescent="0.15">
      <c r="A13" s="464" t="str">
        <f>Constants!A11</f>
        <v xml:space="preserve"> </v>
      </c>
      <c r="B13" s="464" t="str">
        <f>Constants!B11</f>
        <v>Integration test</v>
      </c>
      <c r="C13" s="464" t="str">
        <f>Constants!C11</f>
        <v xml:space="preserve"> </v>
      </c>
      <c r="D13" s="464" t="str">
        <f>Constants!D11</f>
        <v xml:space="preserve"> </v>
      </c>
      <c r="E13" s="464" t="str">
        <f>Constants!E11</f>
        <v xml:space="preserve"> </v>
      </c>
      <c r="F13" s="464" t="str">
        <f>Constants!F11</f>
        <v xml:space="preserve"> </v>
      </c>
      <c r="G13" s="464">
        <f ca="1">Constants!G11</f>
        <v>43423</v>
      </c>
      <c r="H13" s="464">
        <f>Constants!H11</f>
        <v>3</v>
      </c>
      <c r="I13" s="464">
        <f>Constants!I11</f>
        <v>15</v>
      </c>
      <c r="J13" s="464">
        <f>Constants!J11</f>
        <v>0</v>
      </c>
      <c r="K13" s="464">
        <f>Constants!K11</f>
        <v>0</v>
      </c>
      <c r="L13" s="464">
        <f>Constants!L11</f>
        <v>0</v>
      </c>
      <c r="M13" s="464">
        <f>Constants!M11</f>
        <v>0</v>
      </c>
      <c r="N13" s="464">
        <f>Constants!N11</f>
        <v>0</v>
      </c>
      <c r="O13" s="464">
        <f>Constants!O11</f>
        <v>0</v>
      </c>
      <c r="P13" s="464">
        <f>Constants!P11</f>
        <v>0</v>
      </c>
      <c r="Q13" s="464">
        <f>Constants!Q11</f>
        <v>0</v>
      </c>
    </row>
    <row r="14" spans="1:23" s="3" customFormat="1" hidden="1" x14ac:dyDescent="0.15">
      <c r="A14" s="464" t="str">
        <f>Constants!A12</f>
        <v xml:space="preserve"> </v>
      </c>
      <c r="B14" s="464" t="str">
        <f>Constants!B12</f>
        <v>Repatterning</v>
      </c>
      <c r="C14" s="464" t="str">
        <f>Constants!C12</f>
        <v xml:space="preserve"> </v>
      </c>
      <c r="D14" s="464" t="str">
        <f>Constants!D12</f>
        <v xml:space="preserve"> </v>
      </c>
      <c r="E14" s="464" t="str">
        <f>Constants!E12</f>
        <v xml:space="preserve"> </v>
      </c>
      <c r="F14" s="464" t="str">
        <f>Constants!F12</f>
        <v xml:space="preserve"> </v>
      </c>
      <c r="G14" s="464">
        <f ca="1">Constants!G12</f>
        <v>43424</v>
      </c>
      <c r="H14" s="464">
        <f>Constants!H12</f>
        <v>4</v>
      </c>
      <c r="I14" s="464">
        <f>Constants!I12</f>
        <v>20</v>
      </c>
      <c r="J14" s="464">
        <f>Constants!J12</f>
        <v>0</v>
      </c>
      <c r="K14" s="464">
        <f>Constants!K12</f>
        <v>0</v>
      </c>
      <c r="L14" s="464">
        <f>Constants!L12</f>
        <v>0</v>
      </c>
      <c r="M14" s="464">
        <f>Constants!M12</f>
        <v>0</v>
      </c>
      <c r="N14" s="464">
        <f>Constants!N12</f>
        <v>0</v>
      </c>
      <c r="O14" s="464">
        <f>Constants!O12</f>
        <v>0</v>
      </c>
      <c r="P14" s="464">
        <f>Constants!P12</f>
        <v>0</v>
      </c>
      <c r="Q14" s="464">
        <f>Constants!Q12</f>
        <v>0</v>
      </c>
    </row>
    <row r="15" spans="1:23" s="3" customFormat="1" hidden="1" x14ac:dyDescent="0.15">
      <c r="A15" s="464" t="str">
        <f>Constants!A13</f>
        <v xml:space="preserve"> </v>
      </c>
      <c r="B15" s="464" t="str">
        <f>Constants!B13</f>
        <v>Postmortem</v>
      </c>
      <c r="C15" s="464" t="str">
        <f>Constants!C13</f>
        <v xml:space="preserve"> </v>
      </c>
      <c r="D15" s="464" t="str">
        <f>Constants!D13</f>
        <v xml:space="preserve"> </v>
      </c>
      <c r="E15" s="464" t="str">
        <f>Constants!E13</f>
        <v xml:space="preserve"> </v>
      </c>
      <c r="F15" s="464" t="str">
        <f>Constants!F13</f>
        <v xml:space="preserve"> </v>
      </c>
      <c r="G15" s="464">
        <f ca="1">Constants!G13</f>
        <v>43425</v>
      </c>
      <c r="H15" s="464">
        <f>Constants!H13</f>
        <v>5</v>
      </c>
      <c r="I15" s="464">
        <f>Constants!I13</f>
        <v>25</v>
      </c>
      <c r="J15" s="464">
        <f>Constants!J13</f>
        <v>0</v>
      </c>
      <c r="K15" s="464">
        <f>Constants!K13</f>
        <v>0</v>
      </c>
      <c r="L15" s="464">
        <f>Constants!L13</f>
        <v>0</v>
      </c>
      <c r="M15" s="464">
        <f>Constants!M13</f>
        <v>0</v>
      </c>
      <c r="N15" s="464">
        <f>Constants!N13</f>
        <v>0</v>
      </c>
      <c r="O15" s="464">
        <f>Constants!O13</f>
        <v>0</v>
      </c>
      <c r="P15" s="464">
        <f>Constants!P13</f>
        <v>0</v>
      </c>
      <c r="Q15" s="464">
        <f>Constants!Q13</f>
        <v>0</v>
      </c>
    </row>
    <row r="16" spans="1:23" s="3" customFormat="1" hidden="1" x14ac:dyDescent="0.15">
      <c r="A16" s="464" t="str">
        <f>Constants!A14</f>
        <v xml:space="preserve"> </v>
      </c>
      <c r="B16" s="464" t="str">
        <f>Constants!B14</f>
        <v>Sandbox</v>
      </c>
      <c r="C16" s="464" t="str">
        <f>Constants!C14</f>
        <v xml:space="preserve"> </v>
      </c>
      <c r="D16" s="464" t="str">
        <f>Constants!D14</f>
        <v xml:space="preserve"> </v>
      </c>
      <c r="E16" s="464" t="str">
        <f>Constants!E14</f>
        <v xml:space="preserve"> </v>
      </c>
      <c r="F16" s="464" t="str">
        <f>Constants!F14</f>
        <v xml:space="preserve"> </v>
      </c>
      <c r="G16" s="464">
        <f ca="1">Constants!G14</f>
        <v>43426</v>
      </c>
      <c r="H16" s="464">
        <f>Constants!H14</f>
        <v>6</v>
      </c>
      <c r="I16" s="464">
        <f>Constants!I14</f>
        <v>30</v>
      </c>
      <c r="J16" s="464">
        <f>Constants!J14</f>
        <v>0</v>
      </c>
      <c r="K16" s="464">
        <f>Constants!K14</f>
        <v>0</v>
      </c>
      <c r="L16" s="464">
        <f>Constants!L14</f>
        <v>0</v>
      </c>
      <c r="M16" s="464">
        <f>Constants!M14</f>
        <v>0</v>
      </c>
      <c r="N16" s="464">
        <f>Constants!N14</f>
        <v>0</v>
      </c>
      <c r="O16" s="464">
        <f>Constants!O14</f>
        <v>0</v>
      </c>
      <c r="P16" s="464">
        <f>Constants!P14</f>
        <v>0</v>
      </c>
      <c r="Q16" s="464">
        <f>Constants!Q14</f>
        <v>0</v>
      </c>
    </row>
    <row r="17" spans="1:17" s="3" customFormat="1" hidden="1" x14ac:dyDescent="0.15">
      <c r="A17" s="464" t="str">
        <f>Constants!A15</f>
        <v xml:space="preserve"> </v>
      </c>
      <c r="B17" s="464" t="str">
        <f>Constants!B15</f>
        <v xml:space="preserve"> </v>
      </c>
      <c r="C17" s="464" t="str">
        <f>Constants!C15</f>
        <v xml:space="preserve"> </v>
      </c>
      <c r="D17" s="464" t="str">
        <f>Constants!D15</f>
        <v xml:space="preserve"> </v>
      </c>
      <c r="E17" s="464" t="str">
        <f>Constants!E15</f>
        <v xml:space="preserve"> </v>
      </c>
      <c r="F17" s="464" t="str">
        <f>Constants!F15</f>
        <v xml:space="preserve"> </v>
      </c>
      <c r="G17" s="464">
        <f ca="1">Constants!G15</f>
        <v>43427</v>
      </c>
      <c r="H17" s="464">
        <f>Constants!H15</f>
        <v>7</v>
      </c>
      <c r="I17" s="464">
        <f>Constants!I15</f>
        <v>35</v>
      </c>
      <c r="J17" s="464">
        <f>Constants!J15</f>
        <v>0</v>
      </c>
      <c r="K17" s="464">
        <f>Constants!K15</f>
        <v>0</v>
      </c>
      <c r="L17" s="464">
        <f>Constants!L15</f>
        <v>0</v>
      </c>
      <c r="M17" s="464">
        <f>Constants!M15</f>
        <v>0</v>
      </c>
      <c r="N17" s="464">
        <f>Constants!N15</f>
        <v>0</v>
      </c>
      <c r="O17" s="464">
        <f>Constants!O15</f>
        <v>0</v>
      </c>
      <c r="P17" s="464">
        <f>Constants!P15</f>
        <v>0</v>
      </c>
      <c r="Q17" s="464">
        <f>Constants!Q15</f>
        <v>0</v>
      </c>
    </row>
    <row r="18" spans="1:17" s="3" customFormat="1" hidden="1" x14ac:dyDescent="0.15">
      <c r="A18" s="464" t="str">
        <f>Constants!A16</f>
        <v xml:space="preserve"> </v>
      </c>
      <c r="B18" s="464" t="str">
        <f>Constants!B16</f>
        <v xml:space="preserve"> </v>
      </c>
      <c r="C18" s="464" t="str">
        <f>Constants!C16</f>
        <v xml:space="preserve"> </v>
      </c>
      <c r="D18" s="464" t="str">
        <f>Constants!D16</f>
        <v xml:space="preserve"> </v>
      </c>
      <c r="E18" s="464" t="str">
        <f>Constants!E16</f>
        <v xml:space="preserve"> </v>
      </c>
      <c r="F18" s="464" t="str">
        <f>Constants!F16</f>
        <v xml:space="preserve"> </v>
      </c>
      <c r="G18" s="464">
        <f ca="1">Constants!G16</f>
        <v>43428</v>
      </c>
      <c r="H18" s="464">
        <f>Constants!H16</f>
        <v>8</v>
      </c>
      <c r="I18" s="464">
        <f>Constants!I16</f>
        <v>40</v>
      </c>
      <c r="J18" s="464">
        <f>Constants!J16</f>
        <v>0</v>
      </c>
      <c r="K18" s="464">
        <f>Constants!K16</f>
        <v>0</v>
      </c>
      <c r="L18" s="464">
        <f>Constants!L16</f>
        <v>0</v>
      </c>
      <c r="M18" s="464">
        <f>Constants!M16</f>
        <v>0</v>
      </c>
      <c r="N18" s="464">
        <f>Constants!N16</f>
        <v>0</v>
      </c>
      <c r="O18" s="464">
        <f>Constants!O16</f>
        <v>0</v>
      </c>
      <c r="P18" s="464">
        <f>Constants!P16</f>
        <v>0</v>
      </c>
      <c r="Q18" s="464">
        <f>Constants!Q16</f>
        <v>0</v>
      </c>
    </row>
    <row r="19" spans="1:17" s="3" customFormat="1" hidden="1" x14ac:dyDescent="0.15">
      <c r="A19" s="464" t="str">
        <f>Constants!A17</f>
        <v xml:space="preserve"> </v>
      </c>
      <c r="B19" s="464" t="str">
        <f>Constants!B17</f>
        <v xml:space="preserve"> </v>
      </c>
      <c r="C19" s="464" t="str">
        <f>Constants!C17</f>
        <v xml:space="preserve"> </v>
      </c>
      <c r="D19" s="464" t="str">
        <f>Constants!D17</f>
        <v xml:space="preserve"> </v>
      </c>
      <c r="E19" s="464" t="str">
        <f>Constants!E17</f>
        <v xml:space="preserve"> </v>
      </c>
      <c r="F19" s="464" t="str">
        <f>Constants!F17</f>
        <v xml:space="preserve"> </v>
      </c>
      <c r="G19" s="464">
        <f ca="1">Constants!G17</f>
        <v>43429</v>
      </c>
      <c r="H19" s="464">
        <f>Constants!H17</f>
        <v>9</v>
      </c>
      <c r="I19" s="464">
        <f>Constants!I17</f>
        <v>45</v>
      </c>
      <c r="J19" s="464">
        <f>Constants!J17</f>
        <v>0</v>
      </c>
      <c r="K19" s="464">
        <f>Constants!K17</f>
        <v>0</v>
      </c>
      <c r="L19" s="464">
        <f>Constants!L17</f>
        <v>0</v>
      </c>
      <c r="M19" s="464">
        <f>Constants!M17</f>
        <v>0</v>
      </c>
      <c r="N19" s="464">
        <f>Constants!N17</f>
        <v>0</v>
      </c>
      <c r="O19" s="464">
        <f>Constants!O17</f>
        <v>0</v>
      </c>
      <c r="P19" s="464">
        <f>Constants!P17</f>
        <v>0</v>
      </c>
      <c r="Q19" s="464">
        <f>Constants!Q17</f>
        <v>0</v>
      </c>
    </row>
    <row r="20" spans="1:17" s="3" customFormat="1" hidden="1" x14ac:dyDescent="0.15">
      <c r="A20" s="464" t="str">
        <f>Constants!A18</f>
        <v xml:space="preserve"> </v>
      </c>
      <c r="B20" s="464" t="str">
        <f>Constants!B18</f>
        <v xml:space="preserve"> </v>
      </c>
      <c r="C20" s="464" t="str">
        <f>Constants!C18</f>
        <v xml:space="preserve"> </v>
      </c>
      <c r="D20" s="464" t="str">
        <f>Constants!D18</f>
        <v xml:space="preserve"> </v>
      </c>
      <c r="E20" s="464" t="str">
        <f>Constants!E18</f>
        <v xml:space="preserve"> </v>
      </c>
      <c r="F20" s="464" t="str">
        <f>Constants!F18</f>
        <v xml:space="preserve"> </v>
      </c>
      <c r="G20" s="464">
        <f ca="1">Constants!G18</f>
        <v>43430</v>
      </c>
      <c r="H20" s="464">
        <f>Constants!H18</f>
        <v>10</v>
      </c>
      <c r="I20" s="464">
        <f>Constants!I18</f>
        <v>50</v>
      </c>
      <c r="J20" s="464">
        <f>Constants!J18</f>
        <v>0</v>
      </c>
      <c r="K20" s="464">
        <f>Constants!K18</f>
        <v>0</v>
      </c>
      <c r="L20" s="464">
        <f>Constants!L18</f>
        <v>0</v>
      </c>
      <c r="M20" s="464">
        <f>Constants!M18</f>
        <v>0</v>
      </c>
      <c r="N20" s="464">
        <f>Constants!N18</f>
        <v>0</v>
      </c>
      <c r="O20" s="464">
        <f>Constants!O18</f>
        <v>0</v>
      </c>
      <c r="P20" s="464">
        <f>Constants!P18</f>
        <v>0</v>
      </c>
      <c r="Q20" s="464">
        <f>Constants!Q18</f>
        <v>0</v>
      </c>
    </row>
    <row r="21" spans="1:17" s="3" customFormat="1" hidden="1" x14ac:dyDescent="0.15">
      <c r="A21" s="464" t="str">
        <f>Constants!A19</f>
        <v>Defect Types:</v>
      </c>
      <c r="B21" s="464" t="str">
        <f>Constants!B19</f>
        <v>Requirements Change</v>
      </c>
      <c r="C21" s="464" t="str">
        <f>Constants!C19</f>
        <v>Changes to requirements</v>
      </c>
      <c r="D21" s="464" t="str">
        <f>Constants!D19</f>
        <v>Iteration</v>
      </c>
      <c r="E21" s="464" t="str">
        <f>Constants!E19</f>
        <v>NA</v>
      </c>
      <c r="F21" s="464" t="str">
        <f>Constants!F19</f>
        <v xml:space="preserve">did not follow </v>
      </c>
      <c r="G21" s="464">
        <f ca="1">Constants!G19</f>
        <v>43431</v>
      </c>
      <c r="H21" s="464">
        <f>Constants!H19</f>
        <v>11</v>
      </c>
      <c r="I21" s="464">
        <f>Constants!I19</f>
        <v>55</v>
      </c>
      <c r="J21" s="464">
        <f>Constants!J19</f>
        <v>0</v>
      </c>
      <c r="K21" s="464">
        <f>Constants!K19</f>
        <v>0</v>
      </c>
      <c r="L21" s="464">
        <f>Constants!L19</f>
        <v>0</v>
      </c>
      <c r="M21" s="464">
        <f>Constants!M19</f>
        <v>0</v>
      </c>
      <c r="N21" s="464">
        <f>Constants!N19</f>
        <v>0</v>
      </c>
      <c r="O21" s="464">
        <f>Constants!O19</f>
        <v>0</v>
      </c>
      <c r="P21" s="464">
        <f>Constants!P19</f>
        <v>0</v>
      </c>
      <c r="Q21" s="464">
        <f>Constants!Q19</f>
        <v>0</v>
      </c>
    </row>
    <row r="22" spans="1:17" s="3" customFormat="1" hidden="1" x14ac:dyDescent="0.15">
      <c r="A22" s="464" t="str">
        <f>Constants!A20</f>
        <v xml:space="preserve"> </v>
      </c>
      <c r="B22" s="464" t="str">
        <f>Constants!B20</f>
        <v>Requirements Clarification</v>
      </c>
      <c r="C22" s="464" t="str">
        <f>Constants!C20</f>
        <v>Clarifications to requirements</v>
      </c>
      <c r="D22" s="464" t="str">
        <f>Constants!D20</f>
        <v xml:space="preserve"> </v>
      </c>
      <c r="E22" s="464">
        <f>Constants!E20</f>
        <v>1</v>
      </c>
      <c r="F22" s="464" t="str">
        <f>Constants!F20</f>
        <v>very painful</v>
      </c>
      <c r="G22" s="464">
        <f ca="1">Constants!G20</f>
        <v>43432</v>
      </c>
      <c r="H22" s="464">
        <f>Constants!H20</f>
        <v>12</v>
      </c>
      <c r="I22" s="464">
        <f>Constants!I20</f>
        <v>0</v>
      </c>
      <c r="J22" s="464">
        <f>Constants!J20</f>
        <v>0</v>
      </c>
      <c r="K22" s="464">
        <f>Constants!K20</f>
        <v>0</v>
      </c>
      <c r="L22" s="464">
        <f>Constants!L20</f>
        <v>0</v>
      </c>
      <c r="M22" s="464">
        <f>Constants!M20</f>
        <v>0</v>
      </c>
      <c r="N22" s="464">
        <f>Constants!N20</f>
        <v>0</v>
      </c>
      <c r="O22" s="464">
        <f>Constants!O20</f>
        <v>0</v>
      </c>
      <c r="P22" s="464">
        <f>Constants!P20</f>
        <v>0</v>
      </c>
      <c r="Q22" s="464">
        <f>Constants!Q20</f>
        <v>0</v>
      </c>
    </row>
    <row r="23" spans="1:17" s="3" customFormat="1" hidden="1" x14ac:dyDescent="0.15">
      <c r="A23" s="464" t="str">
        <f>Constants!A21</f>
        <v xml:space="preserve"> </v>
      </c>
      <c r="B23" s="464" t="str">
        <f>Constants!B21</f>
        <v>Product syntax</v>
      </c>
      <c r="C23" s="464" t="str">
        <f>Constants!C21</f>
        <v>Syntax flaws in the deliverable product</v>
      </c>
      <c r="D23" s="464" t="str">
        <f>Constants!D21</f>
        <v xml:space="preserve"> </v>
      </c>
      <c r="E23" s="464">
        <f>Constants!E21</f>
        <v>2</v>
      </c>
      <c r="F23" s="464" t="str">
        <f>Constants!F21</f>
        <v>painful</v>
      </c>
      <c r="G23" s="464">
        <f ca="1">Constants!G21</f>
        <v>43433</v>
      </c>
      <c r="H23" s="464">
        <f>Constants!H21</f>
        <v>13</v>
      </c>
      <c r="I23" s="464">
        <f>Constants!I21</f>
        <v>0</v>
      </c>
      <c r="J23" s="464">
        <f>Constants!J21</f>
        <v>0</v>
      </c>
      <c r="K23" s="464">
        <f>Constants!K21</f>
        <v>0</v>
      </c>
      <c r="L23" s="464">
        <f>Constants!L21</f>
        <v>0</v>
      </c>
      <c r="M23" s="464">
        <f>Constants!M21</f>
        <v>0</v>
      </c>
      <c r="N23" s="464">
        <f>Constants!N21</f>
        <v>0</v>
      </c>
      <c r="O23" s="464">
        <f>Constants!O21</f>
        <v>0</v>
      </c>
      <c r="P23" s="464">
        <f>Constants!P21</f>
        <v>0</v>
      </c>
      <c r="Q23" s="464">
        <f>Constants!Q21</f>
        <v>0</v>
      </c>
    </row>
    <row r="24" spans="1:17" s="3" customFormat="1" hidden="1" x14ac:dyDescent="0.15">
      <c r="A24" s="464" t="str">
        <f>Constants!A22</f>
        <v xml:space="preserve"> </v>
      </c>
      <c r="B24" s="464" t="str">
        <f>Constants!B22</f>
        <v>Product logic</v>
      </c>
      <c r="C24" s="464" t="str">
        <f>Constants!C22</f>
        <v>Logic flaws in the deliverable product</v>
      </c>
      <c r="D24" s="464" t="str">
        <f>Constants!D22</f>
        <v xml:space="preserve"> </v>
      </c>
      <c r="E24" s="464">
        <f>Constants!E22</f>
        <v>3</v>
      </c>
      <c r="F24" s="464" t="str">
        <f>Constants!F22</f>
        <v>neutral</v>
      </c>
      <c r="G24" s="464">
        <f ca="1">Constants!G22</f>
        <v>43434</v>
      </c>
      <c r="H24" s="464">
        <f>Constants!H22</f>
        <v>14</v>
      </c>
      <c r="I24" s="464">
        <f>Constants!I22</f>
        <v>0</v>
      </c>
      <c r="J24" s="464">
        <f>Constants!J22</f>
        <v>0</v>
      </c>
      <c r="K24" s="464">
        <f>Constants!K22</f>
        <v>0</v>
      </c>
      <c r="L24" s="464">
        <f>Constants!L22</f>
        <v>0</v>
      </c>
      <c r="M24" s="464">
        <f>Constants!M22</f>
        <v>0</v>
      </c>
      <c r="N24" s="464">
        <f>Constants!N22</f>
        <v>0</v>
      </c>
      <c r="O24" s="464">
        <f>Constants!O22</f>
        <v>0</v>
      </c>
      <c r="P24" s="464">
        <f>Constants!P22</f>
        <v>0</v>
      </c>
      <c r="Q24" s="464">
        <f>Constants!Q22</f>
        <v>0</v>
      </c>
    </row>
    <row r="25" spans="1:17" s="19" customFormat="1" hidden="1" x14ac:dyDescent="0.15">
      <c r="A25" s="464" t="str">
        <f>Constants!A23</f>
        <v xml:space="preserve"> </v>
      </c>
      <c r="B25" s="464" t="str">
        <f>Constants!B23</f>
        <v>Product interface</v>
      </c>
      <c r="C25" s="464" t="str">
        <f>Constants!C23</f>
        <v>Flaws in the interface of a component of the deliverable product</v>
      </c>
      <c r="D25" s="464" t="str">
        <f>Constants!D23</f>
        <v xml:space="preserve"> </v>
      </c>
      <c r="E25" s="464">
        <f>Constants!E23</f>
        <v>4</v>
      </c>
      <c r="F25" s="464" t="str">
        <f>Constants!F23</f>
        <v>helpful</v>
      </c>
      <c r="G25" s="464">
        <f ca="1">Constants!G23</f>
        <v>43435</v>
      </c>
      <c r="H25" s="464">
        <f>Constants!H23</f>
        <v>15</v>
      </c>
      <c r="I25" s="464">
        <f>Constants!I23</f>
        <v>0</v>
      </c>
      <c r="J25" s="464">
        <f>Constants!J23</f>
        <v>0</v>
      </c>
      <c r="K25" s="464">
        <f>Constants!K23</f>
        <v>0</v>
      </c>
      <c r="L25" s="464">
        <f>Constants!L23</f>
        <v>0</v>
      </c>
      <c r="M25" s="464">
        <f>Constants!M23</f>
        <v>0</v>
      </c>
      <c r="N25" s="464">
        <f>Constants!N23</f>
        <v>0</v>
      </c>
      <c r="O25" s="464">
        <f>Constants!O23</f>
        <v>0</v>
      </c>
      <c r="P25" s="464">
        <f>Constants!P23</f>
        <v>0</v>
      </c>
      <c r="Q25" s="464">
        <f>Constants!Q23</f>
        <v>0</v>
      </c>
    </row>
    <row r="26" spans="1:17" s="3" customFormat="1" hidden="1" x14ac:dyDescent="0.15">
      <c r="A26" s="464" t="str">
        <f>Constants!A24</f>
        <v xml:space="preserve"> </v>
      </c>
      <c r="B26" s="464" t="str">
        <f>Constants!B24</f>
        <v>Product checking</v>
      </c>
      <c r="C26" s="464" t="str">
        <f>Constants!C24</f>
        <v>Flaws with boundary/type checking within a component of the deliverable product</v>
      </c>
      <c r="D26" s="464" t="str">
        <f>Constants!D24</f>
        <v xml:space="preserve"> </v>
      </c>
      <c r="E26" s="464">
        <f>Constants!E24</f>
        <v>5</v>
      </c>
      <c r="F26" s="464" t="str">
        <f>Constants!F24</f>
        <v>very helpful</v>
      </c>
      <c r="G26" s="464">
        <f ca="1">Constants!G24</f>
        <v>43436</v>
      </c>
      <c r="H26" s="464">
        <f>Constants!H24</f>
        <v>16</v>
      </c>
      <c r="I26" s="464">
        <f>Constants!I24</f>
        <v>0</v>
      </c>
      <c r="J26" s="464">
        <f>Constants!J24</f>
        <v>0</v>
      </c>
      <c r="K26" s="464">
        <f>Constants!K24</f>
        <v>0</v>
      </c>
      <c r="L26" s="464">
        <f>Constants!L24</f>
        <v>0</v>
      </c>
      <c r="M26" s="464">
        <f>Constants!M24</f>
        <v>0</v>
      </c>
      <c r="N26" s="464">
        <f>Constants!N24</f>
        <v>0</v>
      </c>
      <c r="O26" s="464">
        <f>Constants!O24</f>
        <v>0</v>
      </c>
      <c r="P26" s="464">
        <f>Constants!P24</f>
        <v>0</v>
      </c>
      <c r="Q26" s="464">
        <f>Constants!Q24</f>
        <v>0</v>
      </c>
    </row>
    <row r="27" spans="1:17" s="3" customFormat="1" hidden="1" x14ac:dyDescent="0.15">
      <c r="A27" s="464" t="str">
        <f>Constants!A25</f>
        <v xml:space="preserve"> </v>
      </c>
      <c r="B27" s="464" t="str">
        <f>Constants!B25</f>
        <v>Test syntax</v>
      </c>
      <c r="C27" s="464" t="str">
        <f>Constants!C25</f>
        <v xml:space="preserve">Syntax flaws in the test code </v>
      </c>
      <c r="D27" s="464" t="str">
        <f>Constants!D25</f>
        <v xml:space="preserve"> </v>
      </c>
      <c r="E27" s="464">
        <f>Constants!E25</f>
        <v>6</v>
      </c>
      <c r="F27" s="464" t="str">
        <f>Constants!F25</f>
        <v xml:space="preserve"> </v>
      </c>
      <c r="G27" s="464">
        <f ca="1">Constants!G25</f>
        <v>43437</v>
      </c>
      <c r="H27" s="464">
        <f>Constants!H25</f>
        <v>17</v>
      </c>
      <c r="I27" s="464">
        <f>Constants!I25</f>
        <v>0</v>
      </c>
      <c r="J27" s="464">
        <f>Constants!J25</f>
        <v>0</v>
      </c>
      <c r="K27" s="464">
        <f>Constants!K25</f>
        <v>0</v>
      </c>
      <c r="L27" s="464">
        <f>Constants!L25</f>
        <v>0</v>
      </c>
      <c r="M27" s="464">
        <f>Constants!M25</f>
        <v>0</v>
      </c>
      <c r="N27" s="464">
        <f>Constants!N25</f>
        <v>0</v>
      </c>
      <c r="O27" s="464">
        <f>Constants!O25</f>
        <v>0</v>
      </c>
      <c r="P27" s="464">
        <f>Constants!P25</f>
        <v>0</v>
      </c>
      <c r="Q27" s="464">
        <f>Constants!Q25</f>
        <v>0</v>
      </c>
    </row>
    <row r="28" spans="1:17" s="3" customFormat="1" hidden="1" x14ac:dyDescent="0.15">
      <c r="A28" s="464" t="str">
        <f>Constants!A26</f>
        <v xml:space="preserve"> </v>
      </c>
      <c r="B28" s="464" t="str">
        <f>Constants!B26</f>
        <v>Test logic</v>
      </c>
      <c r="C28" s="464" t="str">
        <f>Constants!C26</f>
        <v>Logic flaws in the test code</v>
      </c>
      <c r="D28" s="464" t="str">
        <f>Constants!D26</f>
        <v xml:space="preserve"> </v>
      </c>
      <c r="E28" s="464">
        <f>Constants!E26</f>
        <v>7</v>
      </c>
      <c r="F28" s="464" t="str">
        <f>Constants!F26</f>
        <v xml:space="preserve"> </v>
      </c>
      <c r="G28" s="464">
        <f ca="1">Constants!G26</f>
        <v>43438</v>
      </c>
      <c r="H28" s="464">
        <f>Constants!H26</f>
        <v>18</v>
      </c>
      <c r="I28" s="464">
        <f>Constants!I26</f>
        <v>0</v>
      </c>
      <c r="J28" s="464">
        <f>Constants!J26</f>
        <v>0</v>
      </c>
      <c r="K28" s="464">
        <f>Constants!K26</f>
        <v>0</v>
      </c>
      <c r="L28" s="464">
        <f>Constants!L26</f>
        <v>0</v>
      </c>
      <c r="M28" s="464">
        <f>Constants!M26</f>
        <v>0</v>
      </c>
      <c r="N28" s="464">
        <f>Constants!N26</f>
        <v>0</v>
      </c>
      <c r="O28" s="464">
        <f>Constants!O26</f>
        <v>0</v>
      </c>
      <c r="P28" s="464">
        <f>Constants!P26</f>
        <v>0</v>
      </c>
      <c r="Q28" s="464">
        <f>Constants!Q26</f>
        <v>0</v>
      </c>
    </row>
    <row r="29" spans="1:17" s="3" customFormat="1" hidden="1" x14ac:dyDescent="0.15">
      <c r="A29" s="464" t="str">
        <f>Constants!A27</f>
        <v xml:space="preserve"> </v>
      </c>
      <c r="B29" s="464" t="str">
        <f>Constants!B27</f>
        <v>Test interface</v>
      </c>
      <c r="C29" s="464" t="str">
        <f>Constants!C27</f>
        <v>Flaws in the interface of a component of the test code</v>
      </c>
      <c r="D29" s="464" t="str">
        <f>Constants!D27</f>
        <v xml:space="preserve"> </v>
      </c>
      <c r="E29" s="464">
        <f>Constants!E27</f>
        <v>8</v>
      </c>
      <c r="F29" s="464" t="str">
        <f>Constants!F27</f>
        <v xml:space="preserve"> </v>
      </c>
      <c r="G29" s="464">
        <f ca="1">Constants!G27</f>
        <v>43439</v>
      </c>
      <c r="H29" s="464">
        <f>Constants!H27</f>
        <v>19</v>
      </c>
      <c r="I29" s="464">
        <f>Constants!I27</f>
        <v>0</v>
      </c>
      <c r="J29" s="464">
        <f>Constants!J27</f>
        <v>0</v>
      </c>
      <c r="K29" s="464">
        <f>Constants!K27</f>
        <v>0</v>
      </c>
      <c r="L29" s="464">
        <f>Constants!L27</f>
        <v>0</v>
      </c>
      <c r="M29" s="464">
        <f>Constants!M27</f>
        <v>0</v>
      </c>
      <c r="N29" s="464">
        <f>Constants!N27</f>
        <v>0</v>
      </c>
      <c r="O29" s="464">
        <f>Constants!O27</f>
        <v>0</v>
      </c>
      <c r="P29" s="464">
        <f>Constants!P27</f>
        <v>0</v>
      </c>
      <c r="Q29" s="464">
        <f>Constants!Q27</f>
        <v>0</v>
      </c>
    </row>
    <row r="30" spans="1:17" s="3" customFormat="1" hidden="1" x14ac:dyDescent="0.15">
      <c r="A30" s="464" t="str">
        <f>Constants!A28</f>
        <v xml:space="preserve"> </v>
      </c>
      <c r="B30" s="464" t="str">
        <f>Constants!B28</f>
        <v>Test checking</v>
      </c>
      <c r="C30" s="464" t="str">
        <f>Constants!C28</f>
        <v>Flaws with boundary/type checking within a component of the test code</v>
      </c>
      <c r="D30" s="464" t="str">
        <f>Constants!D28</f>
        <v xml:space="preserve"> </v>
      </c>
      <c r="E30" s="464">
        <f>Constants!E28</f>
        <v>9</v>
      </c>
      <c r="F30" s="464" t="str">
        <f>Constants!F28</f>
        <v xml:space="preserve"> </v>
      </c>
      <c r="G30" s="464">
        <f ca="1">Constants!G28</f>
        <v>43440</v>
      </c>
      <c r="H30" s="464">
        <f>Constants!H28</f>
        <v>20</v>
      </c>
      <c r="I30" s="464">
        <f>Constants!I28</f>
        <v>0</v>
      </c>
      <c r="J30" s="464">
        <f>Constants!J28</f>
        <v>0</v>
      </c>
      <c r="K30" s="464">
        <f>Constants!K28</f>
        <v>0</v>
      </c>
      <c r="L30" s="464">
        <f>Constants!L28</f>
        <v>0</v>
      </c>
      <c r="M30" s="464">
        <f>Constants!M28</f>
        <v>0</v>
      </c>
      <c r="N30" s="464">
        <f>Constants!N28</f>
        <v>0</v>
      </c>
      <c r="O30" s="464">
        <f>Constants!O28</f>
        <v>0</v>
      </c>
      <c r="P30" s="464">
        <f>Constants!P28</f>
        <v>0</v>
      </c>
      <c r="Q30" s="464">
        <f>Constants!Q28</f>
        <v>0</v>
      </c>
    </row>
    <row r="31" spans="1:17" s="3" customFormat="1" hidden="1" x14ac:dyDescent="0.15">
      <c r="A31" s="464" t="str">
        <f>Constants!A29</f>
        <v xml:space="preserve"> </v>
      </c>
      <c r="B31" s="464" t="str">
        <f>Constants!B29</f>
        <v>Bad Smell</v>
      </c>
      <c r="C31" s="464" t="str">
        <f>Constants!C29</f>
        <v>Refactoring changes (please note the bad smell in the defect description)</v>
      </c>
      <c r="D31" s="464" t="str">
        <f>Constants!D29</f>
        <v xml:space="preserve"> </v>
      </c>
      <c r="E31" s="464">
        <f>Constants!E29</f>
        <v>10</v>
      </c>
      <c r="F31" s="464">
        <f>Constants!F29</f>
        <v>0</v>
      </c>
      <c r="G31" s="464">
        <f ca="1">Constants!G29</f>
        <v>43441</v>
      </c>
      <c r="H31" s="464">
        <f>Constants!H29</f>
        <v>21</v>
      </c>
      <c r="I31" s="464">
        <f>Constants!I29</f>
        <v>0</v>
      </c>
      <c r="J31" s="464">
        <f>Constants!J29</f>
        <v>0</v>
      </c>
      <c r="K31" s="464">
        <f>Constants!K29</f>
        <v>0</v>
      </c>
      <c r="L31" s="464">
        <f>Constants!L29</f>
        <v>0</v>
      </c>
      <c r="M31" s="464">
        <f>Constants!M29</f>
        <v>0</v>
      </c>
      <c r="N31" s="464">
        <f>Constants!N29</f>
        <v>0</v>
      </c>
      <c r="O31" s="464">
        <f>Constants!O29</f>
        <v>0</v>
      </c>
      <c r="P31" s="464">
        <f>Constants!P29</f>
        <v>0</v>
      </c>
      <c r="Q31" s="464">
        <f>Constants!Q29</f>
        <v>0</v>
      </c>
    </row>
    <row r="32" spans="1:17" s="3" customFormat="1" hidden="1" x14ac:dyDescent="0.15">
      <c r="A32" s="464" t="str">
        <f>Constants!A30</f>
        <v>Y/N:</v>
      </c>
      <c r="B32" s="464" t="str">
        <f>Constants!B30</f>
        <v>Yes</v>
      </c>
      <c r="C32" s="464" t="str">
        <f>Constants!C30</f>
        <v xml:space="preserve"> </v>
      </c>
      <c r="D32" s="464" t="str">
        <f>Constants!D30</f>
        <v xml:space="preserve"> </v>
      </c>
      <c r="E32" s="464" t="str">
        <f>Constants!E30</f>
        <v>Passed</v>
      </c>
      <c r="F32" s="464">
        <f>Constants!F30</f>
        <v>0</v>
      </c>
      <c r="G32" s="464">
        <f ca="1">Constants!G30</f>
        <v>43442</v>
      </c>
      <c r="H32" s="464">
        <f>Constants!H30</f>
        <v>22</v>
      </c>
      <c r="I32" s="464">
        <f>Constants!I30</f>
        <v>0</v>
      </c>
      <c r="J32" s="464">
        <f>Constants!J30</f>
        <v>0</v>
      </c>
      <c r="K32" s="464">
        <f>Constants!K30</f>
        <v>0</v>
      </c>
      <c r="L32" s="464">
        <f>Constants!L30</f>
        <v>0</v>
      </c>
      <c r="M32" s="464">
        <f>Constants!M30</f>
        <v>0</v>
      </c>
      <c r="N32" s="464">
        <f>Constants!N30</f>
        <v>0</v>
      </c>
      <c r="O32" s="464">
        <f>Constants!O30</f>
        <v>0</v>
      </c>
      <c r="P32" s="464">
        <f>Constants!P30</f>
        <v>0</v>
      </c>
      <c r="Q32" s="464">
        <f>Constants!Q30</f>
        <v>0</v>
      </c>
    </row>
    <row r="33" spans="1:26" s="3" customFormat="1" hidden="1" x14ac:dyDescent="0.15">
      <c r="A33" s="464" t="str">
        <f>Constants!A31</f>
        <v xml:space="preserve"> </v>
      </c>
      <c r="B33" s="464" t="str">
        <f>Constants!B31</f>
        <v>No</v>
      </c>
      <c r="C33" s="464" t="str">
        <f>Constants!C31</f>
        <v xml:space="preserve"> </v>
      </c>
      <c r="D33" s="464" t="str">
        <f>Constants!D31</f>
        <v xml:space="preserve"> </v>
      </c>
      <c r="E33" s="464" t="str">
        <f>Constants!E31</f>
        <v>Passed with issues</v>
      </c>
      <c r="F33" s="464">
        <f>Constants!F31</f>
        <v>0</v>
      </c>
      <c r="G33" s="464">
        <f ca="1">Constants!G31</f>
        <v>43443</v>
      </c>
      <c r="H33" s="464">
        <f>Constants!H31</f>
        <v>23</v>
      </c>
      <c r="I33" s="464">
        <f>Constants!I31</f>
        <v>0</v>
      </c>
      <c r="J33" s="464">
        <f>Constants!J31</f>
        <v>0</v>
      </c>
      <c r="K33" s="464">
        <f>Constants!K31</f>
        <v>0</v>
      </c>
      <c r="L33" s="464">
        <f>Constants!L31</f>
        <v>0</v>
      </c>
      <c r="M33" s="464">
        <f>Constants!M31</f>
        <v>0</v>
      </c>
      <c r="N33" s="464">
        <f>Constants!N31</f>
        <v>0</v>
      </c>
      <c r="O33" s="464">
        <f>Constants!O31</f>
        <v>0</v>
      </c>
      <c r="P33" s="464">
        <f>Constants!P31</f>
        <v>0</v>
      </c>
      <c r="Q33" s="464">
        <f>Constants!Q31</f>
        <v>0</v>
      </c>
    </row>
    <row r="34" spans="1:26" s="3" customFormat="1" hidden="1" x14ac:dyDescent="0.15">
      <c r="A34" s="464" t="str">
        <f>Constants!A32</f>
        <v>Proxy Types:</v>
      </c>
      <c r="B34" s="464" t="str">
        <f>Constants!B32</f>
        <v>-</v>
      </c>
      <c r="C34" s="464" t="str">
        <f>Constants!C32</f>
        <v xml:space="preserve"> </v>
      </c>
      <c r="D34" s="464" t="str">
        <f>Constants!D32</f>
        <v xml:space="preserve"> </v>
      </c>
      <c r="E34" s="464" t="str">
        <f>Constants!E32</f>
        <v>Failed</v>
      </c>
      <c r="F34" s="464" t="str">
        <f>Constants!F32</f>
        <v>Base</v>
      </c>
      <c r="G34" s="464">
        <f ca="1">Constants!G32</f>
        <v>43444</v>
      </c>
      <c r="H34" s="464">
        <f>Constants!H32</f>
        <v>0</v>
      </c>
      <c r="I34" s="464">
        <f>Constants!I32</f>
        <v>0</v>
      </c>
      <c r="J34" s="464">
        <f>Constants!J32</f>
        <v>0</v>
      </c>
      <c r="K34" s="464">
        <f>Constants!K32</f>
        <v>0</v>
      </c>
      <c r="L34" s="464">
        <f>Constants!L32</f>
        <v>0</v>
      </c>
      <c r="M34" s="464">
        <f>Constants!M32</f>
        <v>0</v>
      </c>
      <c r="N34" s="464">
        <f>Constants!N32</f>
        <v>0</v>
      </c>
      <c r="O34" s="464">
        <f>Constants!O32</f>
        <v>0</v>
      </c>
      <c r="P34" s="464">
        <f>Constants!P32</f>
        <v>0</v>
      </c>
      <c r="Q34" s="464">
        <f>Constants!Q32</f>
        <v>0</v>
      </c>
    </row>
    <row r="35" spans="1:26" s="3" customFormat="1" hidden="1" x14ac:dyDescent="0.15">
      <c r="A35" s="464" t="str">
        <f>Constants!A33</f>
        <v xml:space="preserve"> </v>
      </c>
      <c r="B35" s="464" t="str">
        <f>Constants!B33</f>
        <v>Calculation</v>
      </c>
      <c r="C35" s="464" t="str">
        <f>Constants!C33</f>
        <v xml:space="preserve"> </v>
      </c>
      <c r="D35" s="464" t="str">
        <f>Constants!D33</f>
        <v xml:space="preserve"> </v>
      </c>
      <c r="E35" s="464" t="str">
        <f>Constants!E33</f>
        <v>Not tested</v>
      </c>
      <c r="F35" s="464" t="str">
        <f>Constants!F33</f>
        <v>New</v>
      </c>
      <c r="G35" s="464">
        <f ca="1">Constants!G33</f>
        <v>43445</v>
      </c>
      <c r="H35" s="464">
        <f>Constants!H33</f>
        <v>0</v>
      </c>
      <c r="I35" s="464">
        <f>Constants!I33</f>
        <v>0</v>
      </c>
      <c r="J35" s="464">
        <f>Constants!J33</f>
        <v>0</v>
      </c>
      <c r="K35" s="464">
        <f>Constants!K33</f>
        <v>0</v>
      </c>
      <c r="L35" s="464">
        <f>Constants!L33</f>
        <v>0</v>
      </c>
      <c r="M35" s="464">
        <f>Constants!M33</f>
        <v>0</v>
      </c>
      <c r="N35" s="464">
        <f>Constants!N33</f>
        <v>0</v>
      </c>
      <c r="O35" s="464">
        <f>Constants!O33</f>
        <v>0</v>
      </c>
      <c r="P35" s="464">
        <f>Constants!P33</f>
        <v>0</v>
      </c>
      <c r="Q35" s="464">
        <f>Constants!Q33</f>
        <v>0</v>
      </c>
    </row>
    <row r="36" spans="1:26" s="3" customFormat="1" hidden="1" x14ac:dyDescent="0.15">
      <c r="A36" s="464" t="str">
        <f>Constants!A34</f>
        <v xml:space="preserve"> </v>
      </c>
      <c r="B36" s="464" t="str">
        <f>Constants!B34</f>
        <v>Data</v>
      </c>
      <c r="C36" s="464" t="str">
        <f>Constants!C34</f>
        <v xml:space="preserve"> </v>
      </c>
      <c r="D36" s="464" t="str">
        <f>Constants!D34</f>
        <v xml:space="preserve"> </v>
      </c>
      <c r="E36" s="464" t="str">
        <f>Constants!E34</f>
        <v>Not applicable</v>
      </c>
      <c r="F36" s="464" t="str">
        <f>Constants!F34</f>
        <v>Reusable</v>
      </c>
      <c r="G36" s="464">
        <f ca="1">Constants!G34</f>
        <v>43446</v>
      </c>
      <c r="H36" s="464">
        <f>Constants!H34</f>
        <v>0</v>
      </c>
      <c r="I36" s="464">
        <f>Constants!I34</f>
        <v>0</v>
      </c>
      <c r="J36" s="464">
        <f>Constants!J34</f>
        <v>0</v>
      </c>
      <c r="K36" s="464">
        <f>Constants!K34</f>
        <v>0</v>
      </c>
      <c r="L36" s="464">
        <f>Constants!L34</f>
        <v>0</v>
      </c>
      <c r="M36" s="464">
        <f>Constants!M34</f>
        <v>0</v>
      </c>
      <c r="N36" s="464">
        <f>Constants!N34</f>
        <v>0</v>
      </c>
      <c r="O36" s="464">
        <f>Constants!O34</f>
        <v>0</v>
      </c>
      <c r="P36" s="464">
        <f>Constants!P34</f>
        <v>0</v>
      </c>
      <c r="Q36" s="464">
        <f>Constants!Q34</f>
        <v>0</v>
      </c>
    </row>
    <row r="37" spans="1:26" s="3" customFormat="1" hidden="1" x14ac:dyDescent="0.15">
      <c r="A37" s="464" t="str">
        <f>Constants!A35</f>
        <v xml:space="preserve"> </v>
      </c>
      <c r="B37" s="464" t="str">
        <f>Constants!B35</f>
        <v>I/O</v>
      </c>
      <c r="C37" s="464" t="str">
        <f>Constants!C35</f>
        <v xml:space="preserve"> </v>
      </c>
      <c r="D37" s="464" t="str">
        <f>Constants!D35</f>
        <v xml:space="preserve"> </v>
      </c>
      <c r="E37" s="464" t="str">
        <f>Constants!E35</f>
        <v xml:space="preserve"> </v>
      </c>
      <c r="F37" s="464" t="str">
        <f>Constants!F35</f>
        <v xml:space="preserve"> </v>
      </c>
      <c r="G37" s="464">
        <f ca="1">Constants!G35</f>
        <v>43447</v>
      </c>
      <c r="H37" s="464">
        <f>Constants!H35</f>
        <v>0</v>
      </c>
      <c r="I37" s="464">
        <f>Constants!I35</f>
        <v>0</v>
      </c>
      <c r="J37" s="464">
        <f>Constants!J35</f>
        <v>0</v>
      </c>
      <c r="K37" s="464">
        <f>Constants!K35</f>
        <v>0</v>
      </c>
      <c r="L37" s="464">
        <f>Constants!L35</f>
        <v>0</v>
      </c>
      <c r="M37" s="464">
        <f>Constants!M35</f>
        <v>0</v>
      </c>
      <c r="N37" s="464">
        <f>Constants!N35</f>
        <v>0</v>
      </c>
      <c r="O37" s="464">
        <f>Constants!O35</f>
        <v>0</v>
      </c>
      <c r="P37" s="464">
        <f>Constants!P35</f>
        <v>0</v>
      </c>
      <c r="Q37" s="464">
        <f>Constants!Q35</f>
        <v>0</v>
      </c>
    </row>
    <row r="38" spans="1:26" s="3" customFormat="1" hidden="1" x14ac:dyDescent="0.15">
      <c r="A38" s="464" t="str">
        <f>Constants!A36</f>
        <v xml:space="preserve"> </v>
      </c>
      <c r="B38" s="464" t="str">
        <f>Constants!B36</f>
        <v>Logic</v>
      </c>
      <c r="C38" s="464" t="str">
        <f>Constants!C36</f>
        <v xml:space="preserve"> </v>
      </c>
      <c r="D38" s="464" t="str">
        <f>Constants!D36</f>
        <v xml:space="preserve"> </v>
      </c>
      <c r="E38" s="464" t="str">
        <f>Constants!E36</f>
        <v xml:space="preserve"> </v>
      </c>
      <c r="F38" s="464" t="str">
        <f>Constants!F36</f>
        <v xml:space="preserve"> </v>
      </c>
      <c r="G38" s="464">
        <f ca="1">Constants!G36</f>
        <v>43448</v>
      </c>
      <c r="H38" s="464">
        <f>Constants!H36</f>
        <v>0</v>
      </c>
      <c r="I38" s="464">
        <f>Constants!I36</f>
        <v>0</v>
      </c>
      <c r="J38" s="464">
        <f>Constants!J36</f>
        <v>0</v>
      </c>
      <c r="K38" s="464">
        <f>Constants!K36</f>
        <v>0</v>
      </c>
      <c r="L38" s="464">
        <f>Constants!L36</f>
        <v>0</v>
      </c>
      <c r="M38" s="464">
        <f>Constants!M36</f>
        <v>0</v>
      </c>
      <c r="N38" s="464">
        <f>Constants!N36</f>
        <v>0</v>
      </c>
      <c r="O38" s="464">
        <f>Constants!O36</f>
        <v>0</v>
      </c>
      <c r="P38" s="464">
        <f>Constants!P36</f>
        <v>0</v>
      </c>
      <c r="Q38" s="464">
        <f>Constants!Q36</f>
        <v>0</v>
      </c>
    </row>
    <row r="39" spans="1:26" s="3" customFormat="1" hidden="1" x14ac:dyDescent="0.15">
      <c r="A39" s="464" t="str">
        <f>Constants!A37</f>
        <v xml:space="preserve"> </v>
      </c>
      <c r="B39" s="464" t="str">
        <f>Constants!B37</f>
        <v xml:space="preserve"> </v>
      </c>
      <c r="C39" s="464" t="str">
        <f>Constants!C37</f>
        <v xml:space="preserve"> </v>
      </c>
      <c r="D39" s="464" t="str">
        <f>Constants!D37</f>
        <v xml:space="preserve"> </v>
      </c>
      <c r="E39" s="464" t="str">
        <f>Constants!E37</f>
        <v xml:space="preserve"> </v>
      </c>
      <c r="F39" s="464" t="str">
        <f>Constants!F37</f>
        <v xml:space="preserve"> </v>
      </c>
      <c r="G39" s="464">
        <f ca="1">Constants!G37</f>
        <v>43449</v>
      </c>
      <c r="H39" s="464">
        <f>Constants!H37</f>
        <v>0</v>
      </c>
      <c r="I39" s="464">
        <f>Constants!I37</f>
        <v>0</v>
      </c>
      <c r="J39" s="464">
        <f>Constants!J37</f>
        <v>0</v>
      </c>
      <c r="K39" s="464">
        <f>Constants!K37</f>
        <v>0</v>
      </c>
      <c r="L39" s="464">
        <f>Constants!L37</f>
        <v>0</v>
      </c>
      <c r="M39" s="464">
        <f>Constants!M37</f>
        <v>0</v>
      </c>
      <c r="N39" s="464">
        <f>Constants!N37</f>
        <v>0</v>
      </c>
      <c r="O39" s="464">
        <f>Constants!O37</f>
        <v>0</v>
      </c>
      <c r="P39" s="464">
        <f>Constants!P37</f>
        <v>0</v>
      </c>
      <c r="Q39" s="464">
        <f>Constants!Q37</f>
        <v>0</v>
      </c>
    </row>
    <row r="40" spans="1:26" s="3" customFormat="1" hidden="1" x14ac:dyDescent="0.15">
      <c r="A40" s="464" t="str">
        <f>Constants!A38</f>
        <v>Sizes:</v>
      </c>
      <c r="B40" s="464" t="str">
        <f>Constants!B38</f>
        <v>VS</v>
      </c>
      <c r="C40" s="464" t="str">
        <f>Constants!C38</f>
        <v>S</v>
      </c>
      <c r="D40" s="464" t="str">
        <f>Constants!D38</f>
        <v>M</v>
      </c>
      <c r="E40" s="464" t="str">
        <f>Constants!E38</f>
        <v>L</v>
      </c>
      <c r="F40" s="464" t="str">
        <f>Constants!F38</f>
        <v>VL</v>
      </c>
      <c r="G40" s="464" t="str">
        <f>Constants!G38</f>
        <v>VS</v>
      </c>
      <c r="H40" s="464">
        <f>Constants!H38</f>
        <v>0</v>
      </c>
      <c r="I40" s="464">
        <f>Constants!I38</f>
        <v>0</v>
      </c>
      <c r="J40" s="464">
        <f>Constants!J38</f>
        <v>0</v>
      </c>
      <c r="K40" s="464">
        <f>Constants!K38</f>
        <v>0</v>
      </c>
      <c r="L40" s="464">
        <f>Constants!L38</f>
        <v>0</v>
      </c>
      <c r="M40" s="464">
        <f>Constants!M38</f>
        <v>0</v>
      </c>
      <c r="N40" s="464">
        <f>Constants!N38</f>
        <v>0</v>
      </c>
      <c r="O40" s="464">
        <f>Constants!O38</f>
        <v>0</v>
      </c>
      <c r="P40" s="464">
        <f>Constants!P38</f>
        <v>0</v>
      </c>
      <c r="Q40" s="464">
        <f>Constants!Q38</f>
        <v>0</v>
      </c>
    </row>
    <row r="41" spans="1:26" s="3" customFormat="1" hidden="1" x14ac:dyDescent="0.15">
      <c r="A41" s="464" t="str">
        <f>Constants!A39</f>
        <v>upper</v>
      </c>
      <c r="B41" s="464">
        <f>Constants!B39</f>
        <v>-1.5</v>
      </c>
      <c r="C41" s="464">
        <f>Constants!C39</f>
        <v>-0.5</v>
      </c>
      <c r="D41" s="464">
        <f>Constants!D39</f>
        <v>0.5</v>
      </c>
      <c r="E41" s="464">
        <f>Constants!E39</f>
        <v>1.5</v>
      </c>
      <c r="F41" s="464">
        <f>Constants!F39</f>
        <v>99999</v>
      </c>
      <c r="G41" s="464" t="str">
        <f>Constants!G39</f>
        <v>S</v>
      </c>
      <c r="H41" s="464">
        <f>Constants!H39</f>
        <v>0</v>
      </c>
      <c r="I41" s="464">
        <f>Constants!I39</f>
        <v>0</v>
      </c>
      <c r="J41" s="464">
        <f>Constants!J39</f>
        <v>0</v>
      </c>
      <c r="K41" s="464">
        <f>Constants!K39</f>
        <v>0</v>
      </c>
      <c r="L41" s="464">
        <f>Constants!L39</f>
        <v>0</v>
      </c>
      <c r="M41" s="464">
        <f>Constants!M39</f>
        <v>0</v>
      </c>
      <c r="N41" s="464">
        <f>Constants!N39</f>
        <v>0</v>
      </c>
      <c r="O41" s="464">
        <f>Constants!O39</f>
        <v>0</v>
      </c>
      <c r="P41" s="464">
        <f>Constants!P39</f>
        <v>0</v>
      </c>
      <c r="Q41" s="464">
        <f>Constants!Q39</f>
        <v>0</v>
      </c>
    </row>
    <row r="42" spans="1:26" s="3" customFormat="1" hidden="1" x14ac:dyDescent="0.15">
      <c r="A42" s="464" t="str">
        <f>Constants!A40</f>
        <v>mid</v>
      </c>
      <c r="B42" s="464">
        <f>Constants!B40</f>
        <v>-2</v>
      </c>
      <c r="C42" s="464">
        <f>Constants!C40</f>
        <v>-1</v>
      </c>
      <c r="D42" s="464">
        <f>Constants!D40</f>
        <v>0</v>
      </c>
      <c r="E42" s="464">
        <f>Constants!E40</f>
        <v>1</v>
      </c>
      <c r="F42" s="464">
        <f>Constants!F40</f>
        <v>2</v>
      </c>
      <c r="G42" s="464" t="str">
        <f>Constants!G40</f>
        <v>M</v>
      </c>
      <c r="H42" s="464">
        <f>Constants!H40</f>
        <v>0</v>
      </c>
      <c r="I42" s="464">
        <f>Constants!I40</f>
        <v>0</v>
      </c>
      <c r="J42" s="464">
        <f>Constants!J40</f>
        <v>0</v>
      </c>
      <c r="K42" s="464">
        <f>Constants!K40</f>
        <v>0</v>
      </c>
      <c r="L42" s="464">
        <f>Constants!L40</f>
        <v>0</v>
      </c>
      <c r="M42" s="464">
        <f>Constants!M40</f>
        <v>0</v>
      </c>
      <c r="N42" s="464">
        <f>Constants!N40</f>
        <v>0</v>
      </c>
      <c r="O42" s="464">
        <f>Constants!O40</f>
        <v>0</v>
      </c>
      <c r="P42" s="464">
        <f>Constants!P40</f>
        <v>0</v>
      </c>
      <c r="Q42" s="464">
        <f>Constants!Q40</f>
        <v>0</v>
      </c>
    </row>
    <row r="43" spans="1:26" s="3" customFormat="1" hidden="1" x14ac:dyDescent="0.15">
      <c r="A43" s="464" t="str">
        <f>Constants!A41</f>
        <v>lower</v>
      </c>
      <c r="B43" s="464">
        <f>Constants!B41</f>
        <v>0</v>
      </c>
      <c r="C43" s="464">
        <f>Constants!C41</f>
        <v>-1.5</v>
      </c>
      <c r="D43" s="464">
        <f>Constants!D41</f>
        <v>-0.5</v>
      </c>
      <c r="E43" s="464">
        <f>Constants!E41</f>
        <v>0.5</v>
      </c>
      <c r="F43" s="464">
        <f>Constants!F41</f>
        <v>1.5</v>
      </c>
      <c r="G43" s="464" t="str">
        <f>Constants!G41</f>
        <v>L</v>
      </c>
      <c r="H43" s="464">
        <f>Constants!H41</f>
        <v>0</v>
      </c>
      <c r="I43" s="464">
        <f>Constants!I41</f>
        <v>0</v>
      </c>
      <c r="J43" s="464">
        <f>Constants!J41</f>
        <v>0</v>
      </c>
      <c r="K43" s="464">
        <f>Constants!K41</f>
        <v>0</v>
      </c>
      <c r="L43" s="464">
        <f>Constants!L41</f>
        <v>0</v>
      </c>
      <c r="M43" s="464">
        <f>Constants!M41</f>
        <v>0</v>
      </c>
      <c r="N43" s="464">
        <f>Constants!N41</f>
        <v>0</v>
      </c>
      <c r="O43" s="464">
        <f>Constants!O41</f>
        <v>0</v>
      </c>
      <c r="P43" s="464">
        <f>Constants!P41</f>
        <v>0</v>
      </c>
      <c r="Q43" s="464">
        <f>Constants!Q41</f>
        <v>0</v>
      </c>
    </row>
    <row r="44" spans="1:26" s="3" customFormat="1" hidden="1" x14ac:dyDescent="0.15">
      <c r="A44" s="464" t="str">
        <f>Constants!A42</f>
        <v xml:space="preserve"> </v>
      </c>
      <c r="B44" s="464">
        <f>Constants!B42</f>
        <v>0</v>
      </c>
      <c r="C44" s="464">
        <f>Constants!C42</f>
        <v>0</v>
      </c>
      <c r="D44" s="464">
        <f>Constants!D42</f>
        <v>0</v>
      </c>
      <c r="E44" s="464">
        <f>Constants!E42</f>
        <v>0</v>
      </c>
      <c r="F44" s="464" t="str">
        <f>Constants!F42</f>
        <v xml:space="preserve"> </v>
      </c>
      <c r="G44" s="464" t="str">
        <f>Constants!G42</f>
        <v>VL</v>
      </c>
      <c r="H44" s="464">
        <f>Constants!H42</f>
        <v>0</v>
      </c>
      <c r="I44" s="464">
        <f>Constants!I42</f>
        <v>0</v>
      </c>
      <c r="J44" s="464">
        <f>Constants!J42</f>
        <v>0</v>
      </c>
      <c r="K44" s="464">
        <f>Constants!K42</f>
        <v>0</v>
      </c>
      <c r="L44" s="464">
        <f>Constants!L42</f>
        <v>0</v>
      </c>
      <c r="M44" s="464">
        <f>Constants!M42</f>
        <v>0</v>
      </c>
      <c r="N44" s="464">
        <f>Constants!N42</f>
        <v>0</v>
      </c>
      <c r="O44" s="464">
        <f>Constants!O42</f>
        <v>0</v>
      </c>
      <c r="P44" s="464">
        <f>Constants!P42</f>
        <v>0</v>
      </c>
      <c r="Q44" s="464">
        <f>Constants!Q42</f>
        <v>0</v>
      </c>
    </row>
    <row r="45" spans="1:26" s="3" customFormat="1" hidden="1" x14ac:dyDescent="0.15">
      <c r="A45" s="464" t="str">
        <f>Constants!A43</f>
        <v xml:space="preserve"> </v>
      </c>
      <c r="B45" s="464" t="str">
        <f>Constants!B43</f>
        <v xml:space="preserve"> </v>
      </c>
      <c r="C45" s="464" t="str">
        <f>Constants!C43</f>
        <v xml:space="preserve"> </v>
      </c>
      <c r="D45" s="464" t="str">
        <f>Constants!D43</f>
        <v xml:space="preserve"> </v>
      </c>
      <c r="E45" s="464" t="str">
        <f>Constants!E43</f>
        <v xml:space="preserve"> </v>
      </c>
      <c r="F45" s="464" t="str">
        <f>Constants!F43</f>
        <v xml:space="preserve"> </v>
      </c>
      <c r="G45" s="464">
        <f>Constants!G43</f>
        <v>0</v>
      </c>
      <c r="H45" s="464">
        <f>Constants!H43</f>
        <v>0</v>
      </c>
      <c r="I45" s="464">
        <f>Constants!I43</f>
        <v>0</v>
      </c>
      <c r="J45" s="464">
        <f>Constants!J43</f>
        <v>0</v>
      </c>
      <c r="K45" s="464">
        <f>Constants!K43</f>
        <v>0</v>
      </c>
      <c r="L45" s="464">
        <f>Constants!L43</f>
        <v>0</v>
      </c>
      <c r="M45" s="464">
        <f>Constants!M43</f>
        <v>0</v>
      </c>
      <c r="N45" s="464">
        <f>Constants!N43</f>
        <v>0</v>
      </c>
      <c r="O45" s="464">
        <f>Constants!O43</f>
        <v>0</v>
      </c>
      <c r="P45" s="464">
        <f>Constants!P43</f>
        <v>0</v>
      </c>
      <c r="Q45" s="464">
        <f>Constants!Q43</f>
        <v>0</v>
      </c>
    </row>
    <row r="46" spans="1:26" s="3" customFormat="1" hidden="1" x14ac:dyDescent="0.15">
      <c r="A46" s="464" t="str">
        <f>Constants!A44</f>
        <v>&lt;-- Mandatory</v>
      </c>
      <c r="B46" s="464" t="str">
        <f>Constants!B44</f>
        <v xml:space="preserve"> </v>
      </c>
      <c r="C46" s="464" t="str">
        <f>Constants!C44</f>
        <v>✔</v>
      </c>
      <c r="D46" s="464" t="str">
        <f>Constants!D44</f>
        <v xml:space="preserve"> </v>
      </c>
      <c r="E46" s="464" t="str">
        <f>Constants!E44</f>
        <v xml:space="preserve"> </v>
      </c>
      <c r="F46" s="464" t="str">
        <f>Constants!F44</f>
        <v xml:space="preserve"> </v>
      </c>
      <c r="G46" s="464">
        <f>Constants!G44</f>
        <v>0</v>
      </c>
      <c r="H46" s="464">
        <f>Constants!H44</f>
        <v>0</v>
      </c>
      <c r="I46" s="464">
        <f>Constants!I44</f>
        <v>0</v>
      </c>
      <c r="J46" s="464">
        <f>Constants!J44</f>
        <v>0</v>
      </c>
      <c r="K46" s="464">
        <f>Constants!K44</f>
        <v>0</v>
      </c>
      <c r="L46" s="464">
        <f>Constants!L44</f>
        <v>0</v>
      </c>
      <c r="M46" s="464">
        <f>Constants!M44</f>
        <v>0</v>
      </c>
      <c r="N46" s="464">
        <f>Constants!N44</f>
        <v>0</v>
      </c>
      <c r="O46" s="464">
        <f>Constants!O44</f>
        <v>0</v>
      </c>
      <c r="P46" s="464">
        <f>Constants!P44</f>
        <v>0</v>
      </c>
      <c r="Q46" s="464">
        <f>Constants!Q44</f>
        <v>0</v>
      </c>
    </row>
    <row r="47" spans="1:26" s="29" customFormat="1" ht="12" customHeight="1" x14ac:dyDescent="0.15">
      <c r="A47" s="465"/>
      <c r="B47" s="465"/>
      <c r="C47" s="465"/>
      <c r="D47" s="465"/>
      <c r="E47" s="465"/>
      <c r="F47" s="465"/>
      <c r="G47" s="465"/>
      <c r="H47" s="465"/>
      <c r="I47" s="465"/>
      <c r="J47" s="465"/>
      <c r="K47" s="465"/>
      <c r="L47" s="465"/>
      <c r="M47" s="465"/>
      <c r="N47" s="465"/>
      <c r="O47" s="465"/>
      <c r="P47" s="465"/>
    </row>
    <row r="48" spans="1:26" s="3" customFormat="1" ht="20" x14ac:dyDescent="0.2">
      <c r="A48" s="125"/>
      <c r="B48" s="125"/>
      <c r="C48" s="125"/>
      <c r="D48" s="621" t="s">
        <v>241</v>
      </c>
      <c r="E48" s="622"/>
      <c r="F48" s="622"/>
      <c r="G48" s="622"/>
      <c r="H48" s="622"/>
      <c r="I48" s="622"/>
      <c r="J48" s="622"/>
      <c r="K48" s="622"/>
      <c r="L48" s="622"/>
      <c r="M48" s="623"/>
      <c r="N48" s="129"/>
      <c r="O48" s="621" t="s">
        <v>83</v>
      </c>
      <c r="P48" s="622"/>
      <c r="Q48" s="622"/>
      <c r="R48" s="622"/>
      <c r="S48" s="622"/>
      <c r="T48" s="622"/>
      <c r="U48" s="622"/>
      <c r="V48" s="622"/>
      <c r="W48" s="622"/>
      <c r="X48" s="622"/>
      <c r="Y48" s="623"/>
      <c r="Z48" s="19"/>
    </row>
    <row r="49" spans="1:26" s="3" customFormat="1" ht="20" x14ac:dyDescent="0.2">
      <c r="A49" s="125"/>
      <c r="B49" s="125"/>
      <c r="C49" s="125"/>
      <c r="D49" s="629" t="s">
        <v>939</v>
      </c>
      <c r="E49" s="630"/>
      <c r="F49" s="630"/>
      <c r="G49" s="630"/>
      <c r="H49" s="630"/>
      <c r="I49" s="84"/>
      <c r="J49" s="624" t="s">
        <v>940</v>
      </c>
      <c r="K49" s="624"/>
      <c r="L49" s="624"/>
      <c r="M49" s="468"/>
      <c r="N49" s="129"/>
      <c r="O49" s="631" t="str">
        <f>D49</f>
        <v>Changes to existing code</v>
      </c>
      <c r="P49" s="624"/>
      <c r="Q49" s="624"/>
      <c r="R49" s="624"/>
      <c r="S49" s="624"/>
      <c r="T49" s="84"/>
      <c r="U49" s="624" t="str">
        <f>J49</f>
        <v>New code</v>
      </c>
      <c r="V49" s="624"/>
      <c r="W49" s="625"/>
      <c r="X49" s="471"/>
      <c r="Y49" s="472"/>
      <c r="Z49" s="19"/>
    </row>
    <row r="50" spans="1:26" s="4" customFormat="1" ht="56" x14ac:dyDescent="0.15">
      <c r="A50" s="417" t="s">
        <v>305</v>
      </c>
      <c r="B50" s="456" t="s">
        <v>87</v>
      </c>
      <c r="C50" s="456" t="s">
        <v>937</v>
      </c>
      <c r="D50" s="455" t="s">
        <v>945</v>
      </c>
      <c r="E50" s="451" t="s">
        <v>942</v>
      </c>
      <c r="F50" s="451" t="s">
        <v>943</v>
      </c>
      <c r="G50" s="451" t="s">
        <v>944</v>
      </c>
      <c r="H50" s="451" t="s">
        <v>950</v>
      </c>
      <c r="I50" s="459"/>
      <c r="J50" s="455" t="s">
        <v>941</v>
      </c>
      <c r="K50" s="451" t="s">
        <v>938</v>
      </c>
      <c r="L50" s="451" t="s">
        <v>946</v>
      </c>
      <c r="M50" s="470" t="s">
        <v>948</v>
      </c>
      <c r="N50" s="62"/>
      <c r="O50" s="457" t="str">
        <f>D50</f>
        <v>Base LOC count</v>
      </c>
      <c r="P50" s="454" t="str">
        <f t="shared" ref="P50:S50" si="0">E50</f>
        <v>Number of LOC modified in base</v>
      </c>
      <c r="Q50" s="454" t="str">
        <f t="shared" si="0"/>
        <v>Number of LOC added to base</v>
      </c>
      <c r="R50" s="454" t="str">
        <f t="shared" si="0"/>
        <v>Number of LOC deleted from base</v>
      </c>
      <c r="S50" s="458" t="str">
        <f t="shared" si="0"/>
        <v>Number of base LOC contributing to effort</v>
      </c>
      <c r="T50" s="459"/>
      <c r="U50" s="457" t="str">
        <f>J50</f>
        <v>Number of new methods added</v>
      </c>
      <c r="V50" s="454" t="str">
        <f>K50</f>
        <v>LOC/Method</v>
      </c>
      <c r="W50" s="458" t="str">
        <f>L50</f>
        <v>Number of new LOC contributing to effort</v>
      </c>
      <c r="X50" s="452" t="s">
        <v>949</v>
      </c>
      <c r="Y50" s="453" t="s">
        <v>947</v>
      </c>
    </row>
    <row r="51" spans="1:26" s="4" customFormat="1" x14ac:dyDescent="0.15">
      <c r="A51" s="131" t="str">
        <f>IF(ISBLANK(Architecture!C43),"",Architecture!C43)</f>
        <v>Cube</v>
      </c>
      <c r="B51" s="131" t="s">
        <v>951</v>
      </c>
      <c r="C51" s="469" t="s">
        <v>62</v>
      </c>
      <c r="D51" s="132">
        <v>475</v>
      </c>
      <c r="E51" s="132">
        <v>10</v>
      </c>
      <c r="F51" s="132">
        <v>2</v>
      </c>
      <c r="G51" s="132">
        <v>0</v>
      </c>
      <c r="H51" s="473">
        <f>E51+F51</f>
        <v>12</v>
      </c>
      <c r="I51" s="474"/>
      <c r="J51" s="132">
        <v>4</v>
      </c>
      <c r="K51" s="132">
        <v>10</v>
      </c>
      <c r="L51" s="475">
        <f>J51*K51</f>
        <v>40</v>
      </c>
      <c r="M51" s="476">
        <f>H51+L51</f>
        <v>52</v>
      </c>
      <c r="N51" s="133"/>
      <c r="O51" s="132">
        <f t="shared" ref="O51:O70" si="1">IF(ISNUMBER(D51),D51,"")</f>
        <v>475</v>
      </c>
      <c r="P51" s="132">
        <v>18</v>
      </c>
      <c r="Q51" s="132">
        <v>8</v>
      </c>
      <c r="R51" s="132">
        <v>0</v>
      </c>
      <c r="S51" s="476">
        <f>P51+Q51</f>
        <v>26</v>
      </c>
      <c r="T51" s="474"/>
      <c r="U51" s="132">
        <v>5</v>
      </c>
      <c r="V51" s="476">
        <f>IF(ISERROR(W51/U51),"",W51/U51)</f>
        <v>13.2</v>
      </c>
      <c r="W51" s="132">
        <v>66</v>
      </c>
      <c r="X51" s="477">
        <f>S51+W51</f>
        <v>92</v>
      </c>
      <c r="Y51" s="48" t="s">
        <v>54</v>
      </c>
    </row>
    <row r="52" spans="1:26" s="4" customFormat="1" x14ac:dyDescent="0.15">
      <c r="A52" s="131" t="str">
        <f>IF(ISBLANK(Architecture!C60),"",Architecture!C60)</f>
        <v>dispatch</v>
      </c>
      <c r="B52" s="131" t="s">
        <v>951</v>
      </c>
      <c r="C52" s="469" t="s">
        <v>61</v>
      </c>
      <c r="D52" s="132">
        <v>23</v>
      </c>
      <c r="E52" s="132">
        <v>2</v>
      </c>
      <c r="F52" s="132">
        <v>1</v>
      </c>
      <c r="G52" s="132">
        <v>0</v>
      </c>
      <c r="H52" s="473">
        <f t="shared" ref="H52:H59" si="2">E52+F52</f>
        <v>3</v>
      </c>
      <c r="I52" s="474"/>
      <c r="J52" s="132">
        <v>0</v>
      </c>
      <c r="K52" s="132">
        <v>0</v>
      </c>
      <c r="L52" s="475">
        <f t="shared" ref="L52:L59" si="3">J52*K52</f>
        <v>0</v>
      </c>
      <c r="M52" s="477">
        <f t="shared" ref="M52:M59" si="4">H52+L52</f>
        <v>3</v>
      </c>
      <c r="N52" s="133"/>
      <c r="O52" s="132">
        <f t="shared" si="1"/>
        <v>23</v>
      </c>
      <c r="P52" s="132">
        <v>0</v>
      </c>
      <c r="Q52" s="132">
        <v>2</v>
      </c>
      <c r="R52" s="132">
        <v>0</v>
      </c>
      <c r="S52" s="476">
        <f t="shared" ref="S52:S59" si="5">P52+Q52</f>
        <v>2</v>
      </c>
      <c r="T52" s="474"/>
      <c r="U52" s="132">
        <v>0</v>
      </c>
      <c r="V52" s="476" t="str">
        <f>IF(ISERROR(W52/U52),"",W52/U52)</f>
        <v/>
      </c>
      <c r="W52" s="132">
        <v>0</v>
      </c>
      <c r="X52" s="477">
        <f t="shared" ref="X52:X59" si="6">S52+W52</f>
        <v>2</v>
      </c>
      <c r="Y52" s="48" t="s">
        <v>54</v>
      </c>
    </row>
    <row r="53" spans="1:26" s="4" customFormat="1" x14ac:dyDescent="0.15">
      <c r="A53" s="131" t="str">
        <f>IF(ISBLANK(Architecture!C77),"",Architecture!C77)</f>
        <v>_scrambleCube</v>
      </c>
      <c r="B53" s="131" t="s">
        <v>952</v>
      </c>
      <c r="C53" s="469" t="s">
        <v>61</v>
      </c>
      <c r="D53" s="132">
        <v>0</v>
      </c>
      <c r="E53" s="132">
        <v>0</v>
      </c>
      <c r="F53" s="132">
        <v>0</v>
      </c>
      <c r="G53" s="132">
        <v>0</v>
      </c>
      <c r="H53" s="473">
        <f t="shared" si="2"/>
        <v>0</v>
      </c>
      <c r="I53" s="474"/>
      <c r="J53" s="132">
        <v>1</v>
      </c>
      <c r="K53" s="132">
        <v>5</v>
      </c>
      <c r="L53" s="475">
        <f t="shared" si="3"/>
        <v>5</v>
      </c>
      <c r="M53" s="477">
        <f t="shared" si="4"/>
        <v>5</v>
      </c>
      <c r="N53" s="133"/>
      <c r="O53" s="132">
        <f t="shared" si="1"/>
        <v>0</v>
      </c>
      <c r="P53" s="132">
        <v>0</v>
      </c>
      <c r="Q53" s="132">
        <v>0</v>
      </c>
      <c r="R53" s="132">
        <v>0</v>
      </c>
      <c r="S53" s="476">
        <f t="shared" si="5"/>
        <v>0</v>
      </c>
      <c r="T53" s="474"/>
      <c r="U53" s="132">
        <v>1</v>
      </c>
      <c r="V53" s="476">
        <f>IF(ISERROR(W53/U53),"",W53/U53)</f>
        <v>8</v>
      </c>
      <c r="W53" s="132">
        <v>8</v>
      </c>
      <c r="X53" s="477">
        <f t="shared" si="6"/>
        <v>8</v>
      </c>
      <c r="Y53" s="48" t="s">
        <v>54</v>
      </c>
    </row>
    <row r="54" spans="1:26" s="4" customFormat="1" x14ac:dyDescent="0.15">
      <c r="A54" s="131" t="str">
        <f>IF(ISBLANK(Architecture!C94),"",Architecture!C94)</f>
        <v>_getHttpResponse</v>
      </c>
      <c r="B54" s="131" t="s">
        <v>951</v>
      </c>
      <c r="C54" s="469" t="s">
        <v>61</v>
      </c>
      <c r="D54" s="132">
        <v>10</v>
      </c>
      <c r="E54" s="132">
        <v>2</v>
      </c>
      <c r="F54" s="132">
        <v>1</v>
      </c>
      <c r="G54" s="132">
        <v>0</v>
      </c>
      <c r="H54" s="473">
        <f t="shared" si="2"/>
        <v>3</v>
      </c>
      <c r="I54" s="474"/>
      <c r="J54" s="132">
        <v>0</v>
      </c>
      <c r="K54" s="132">
        <v>0</v>
      </c>
      <c r="L54" s="475">
        <f t="shared" si="3"/>
        <v>0</v>
      </c>
      <c r="M54" s="477">
        <f t="shared" si="4"/>
        <v>3</v>
      </c>
      <c r="N54" s="133"/>
      <c r="O54" s="132">
        <f t="shared" si="1"/>
        <v>10</v>
      </c>
      <c r="P54" s="132">
        <v>1</v>
      </c>
      <c r="Q54" s="132">
        <v>3</v>
      </c>
      <c r="R54" s="132">
        <v>0</v>
      </c>
      <c r="S54" s="476">
        <f t="shared" si="5"/>
        <v>4</v>
      </c>
      <c r="T54" s="474"/>
      <c r="U54" s="132">
        <v>0</v>
      </c>
      <c r="V54" s="476" t="str">
        <f t="shared" ref="V54:V70" si="7">IF(ISERROR(W54/U54),"",W54/U54)</f>
        <v/>
      </c>
      <c r="W54" s="132">
        <v>0</v>
      </c>
      <c r="X54" s="477">
        <f t="shared" si="6"/>
        <v>4</v>
      </c>
      <c r="Y54" s="48" t="s">
        <v>54</v>
      </c>
    </row>
    <row r="55" spans="1:26" s="4" customFormat="1" x14ac:dyDescent="0.15">
      <c r="A55" s="131" t="str">
        <f>IF(ISBLANK(Architecture!C111),"",Architecture!C111)</f>
        <v>_checkCube</v>
      </c>
      <c r="B55" s="486" t="s">
        <v>951</v>
      </c>
      <c r="C55" s="487" t="s">
        <v>61</v>
      </c>
      <c r="D55" s="132">
        <v>5</v>
      </c>
      <c r="E55" s="132">
        <v>0</v>
      </c>
      <c r="F55" s="132">
        <v>0</v>
      </c>
      <c r="G55" s="132">
        <v>0</v>
      </c>
      <c r="H55" s="473">
        <f t="shared" si="2"/>
        <v>0</v>
      </c>
      <c r="I55" s="474"/>
      <c r="J55" s="132">
        <v>0</v>
      </c>
      <c r="K55" s="132">
        <v>0</v>
      </c>
      <c r="L55" s="475">
        <f t="shared" si="3"/>
        <v>0</v>
      </c>
      <c r="M55" s="477">
        <f t="shared" si="4"/>
        <v>0</v>
      </c>
      <c r="N55" s="133"/>
      <c r="O55" s="132">
        <f t="shared" si="1"/>
        <v>5</v>
      </c>
      <c r="P55" s="132">
        <v>1</v>
      </c>
      <c r="Q55" s="132">
        <v>0</v>
      </c>
      <c r="R55" s="132">
        <v>0</v>
      </c>
      <c r="S55" s="476">
        <f t="shared" si="5"/>
        <v>1</v>
      </c>
      <c r="T55" s="474"/>
      <c r="U55" s="132">
        <v>0</v>
      </c>
      <c r="V55" s="476" t="str">
        <f t="shared" si="7"/>
        <v/>
      </c>
      <c r="W55" s="132">
        <v>0</v>
      </c>
      <c r="X55" s="477">
        <f t="shared" si="6"/>
        <v>1</v>
      </c>
      <c r="Y55" s="48" t="s">
        <v>54</v>
      </c>
    </row>
    <row r="56" spans="1:26" s="4" customFormat="1" x14ac:dyDescent="0.15">
      <c r="A56" s="131" t="str">
        <f>IF(ISBLANK(Architecture!C128),"",Architecture!C128)</f>
        <v>_rotateCube</v>
      </c>
      <c r="B56" s="486" t="s">
        <v>951</v>
      </c>
      <c r="C56" s="487" t="s">
        <v>61</v>
      </c>
      <c r="D56" s="73">
        <v>11</v>
      </c>
      <c r="E56" s="73">
        <v>0</v>
      </c>
      <c r="F56" s="73">
        <v>0</v>
      </c>
      <c r="G56" s="73">
        <v>0</v>
      </c>
      <c r="H56" s="473">
        <f t="shared" si="2"/>
        <v>0</v>
      </c>
      <c r="I56" s="474"/>
      <c r="J56" s="132">
        <v>0</v>
      </c>
      <c r="K56" s="132">
        <v>0</v>
      </c>
      <c r="L56" s="475">
        <f t="shared" si="3"/>
        <v>0</v>
      </c>
      <c r="M56" s="477">
        <f t="shared" si="4"/>
        <v>0</v>
      </c>
      <c r="N56" s="133"/>
      <c r="O56" s="132">
        <f t="shared" si="1"/>
        <v>11</v>
      </c>
      <c r="P56" s="132">
        <v>1</v>
      </c>
      <c r="Q56" s="132">
        <v>0</v>
      </c>
      <c r="R56" s="132">
        <v>0</v>
      </c>
      <c r="S56" s="476">
        <f t="shared" si="5"/>
        <v>1</v>
      </c>
      <c r="T56" s="474"/>
      <c r="U56" s="132">
        <v>0</v>
      </c>
      <c r="V56" s="476" t="str">
        <f t="shared" si="7"/>
        <v/>
      </c>
      <c r="W56" s="132">
        <v>0</v>
      </c>
      <c r="X56" s="477">
        <f t="shared" si="6"/>
        <v>1</v>
      </c>
      <c r="Y56" s="48" t="s">
        <v>54</v>
      </c>
    </row>
    <row r="57" spans="1:26" s="4" customFormat="1" x14ac:dyDescent="0.15">
      <c r="A57" s="131" t="str">
        <f>IF(ISBLANK(Architecture!C145),"",Architecture!C145)</f>
        <v/>
      </c>
      <c r="B57" s="486"/>
      <c r="C57" s="487"/>
      <c r="D57" s="132"/>
      <c r="E57" s="132"/>
      <c r="F57" s="132"/>
      <c r="G57" s="132"/>
      <c r="H57" s="473">
        <f t="shared" si="2"/>
        <v>0</v>
      </c>
      <c r="I57" s="474"/>
      <c r="J57" s="132"/>
      <c r="K57" s="132"/>
      <c r="L57" s="475">
        <f t="shared" si="3"/>
        <v>0</v>
      </c>
      <c r="M57" s="477">
        <f t="shared" si="4"/>
        <v>0</v>
      </c>
      <c r="N57" s="133"/>
      <c r="O57" s="132" t="str">
        <f t="shared" si="1"/>
        <v/>
      </c>
      <c r="P57" s="132"/>
      <c r="Q57" s="132"/>
      <c r="R57" s="132"/>
      <c r="S57" s="476">
        <f t="shared" si="5"/>
        <v>0</v>
      </c>
      <c r="T57" s="474"/>
      <c r="U57" s="132"/>
      <c r="V57" s="476" t="str">
        <f t="shared" si="7"/>
        <v/>
      </c>
      <c r="W57" s="132"/>
      <c r="X57" s="477">
        <f t="shared" si="6"/>
        <v>0</v>
      </c>
      <c r="Y57" s="48"/>
    </row>
    <row r="58" spans="1:26" s="4" customFormat="1" x14ac:dyDescent="0.15">
      <c r="A58" s="131" t="str">
        <f>IF(ISBLANK(Architecture!C162),"",Architecture!C162)</f>
        <v/>
      </c>
      <c r="B58" s="486"/>
      <c r="C58" s="487"/>
      <c r="D58" s="73"/>
      <c r="E58" s="73"/>
      <c r="F58" s="73"/>
      <c r="G58" s="73"/>
      <c r="H58" s="473">
        <f t="shared" si="2"/>
        <v>0</v>
      </c>
      <c r="I58" s="460"/>
      <c r="J58" s="73"/>
      <c r="K58" s="73"/>
      <c r="L58" s="475">
        <f t="shared" si="3"/>
        <v>0</v>
      </c>
      <c r="M58" s="477">
        <f t="shared" si="4"/>
        <v>0</v>
      </c>
      <c r="N58" s="66"/>
      <c r="O58" s="132" t="str">
        <f t="shared" si="1"/>
        <v/>
      </c>
      <c r="P58" s="73"/>
      <c r="Q58" s="73"/>
      <c r="R58" s="73"/>
      <c r="S58" s="476">
        <f t="shared" si="5"/>
        <v>0</v>
      </c>
      <c r="T58" s="460"/>
      <c r="U58" s="73"/>
      <c r="V58" s="476" t="str">
        <f t="shared" si="7"/>
        <v/>
      </c>
      <c r="W58" s="73"/>
      <c r="X58" s="477">
        <f t="shared" si="6"/>
        <v>0</v>
      </c>
      <c r="Y58" s="48"/>
    </row>
    <row r="59" spans="1:26" s="4" customFormat="1" x14ac:dyDescent="0.15">
      <c r="A59" s="131" t="str">
        <f>IF(ISBLANK(Architecture!C179),"",Architecture!C179)</f>
        <v/>
      </c>
      <c r="B59" s="486"/>
      <c r="C59" s="469"/>
      <c r="D59" s="73"/>
      <c r="E59" s="73"/>
      <c r="F59" s="73"/>
      <c r="G59" s="73"/>
      <c r="H59" s="473">
        <f t="shared" si="2"/>
        <v>0</v>
      </c>
      <c r="I59" s="460"/>
      <c r="J59" s="73"/>
      <c r="K59" s="73"/>
      <c r="L59" s="475">
        <f t="shared" si="3"/>
        <v>0</v>
      </c>
      <c r="M59" s="477">
        <f t="shared" si="4"/>
        <v>0</v>
      </c>
      <c r="N59" s="66"/>
      <c r="O59" s="132" t="str">
        <f t="shared" si="1"/>
        <v/>
      </c>
      <c r="P59" s="73"/>
      <c r="Q59" s="73"/>
      <c r="R59" s="73"/>
      <c r="S59" s="476">
        <f t="shared" si="5"/>
        <v>0</v>
      </c>
      <c r="T59" s="460"/>
      <c r="U59" s="73"/>
      <c r="V59" s="476" t="str">
        <f t="shared" si="7"/>
        <v/>
      </c>
      <c r="W59" s="73"/>
      <c r="X59" s="477">
        <f t="shared" si="6"/>
        <v>0</v>
      </c>
      <c r="Y59" s="132"/>
    </row>
    <row r="60" spans="1:26" s="4" customFormat="1" x14ac:dyDescent="0.15">
      <c r="A60" s="131" t="str">
        <f>IF(ISBLANK(Architecture!C196),"",Architecture!C196)</f>
        <v/>
      </c>
      <c r="B60" s="486"/>
      <c r="C60" s="469"/>
      <c r="D60" s="73"/>
      <c r="E60" s="73"/>
      <c r="F60" s="73"/>
      <c r="G60" s="73"/>
      <c r="H60" s="473">
        <f t="shared" ref="H60" si="8">E60+F60</f>
        <v>0</v>
      </c>
      <c r="I60" s="460"/>
      <c r="J60" s="73"/>
      <c r="K60" s="73"/>
      <c r="L60" s="475">
        <f t="shared" ref="L60" si="9">J60*K60</f>
        <v>0</v>
      </c>
      <c r="M60" s="477">
        <f t="shared" ref="M60" si="10">H60+L60</f>
        <v>0</v>
      </c>
      <c r="N60" s="66"/>
      <c r="O60" s="132" t="str">
        <f t="shared" si="1"/>
        <v/>
      </c>
      <c r="P60" s="73"/>
      <c r="Q60" s="73"/>
      <c r="R60" s="73"/>
      <c r="S60" s="476">
        <f t="shared" ref="S60" si="11">P60+Q60</f>
        <v>0</v>
      </c>
      <c r="T60" s="460"/>
      <c r="U60" s="73"/>
      <c r="V60" s="476" t="str">
        <f t="shared" si="7"/>
        <v/>
      </c>
      <c r="W60" s="73"/>
      <c r="X60" s="477">
        <f t="shared" ref="X60" si="12">S60+W60</f>
        <v>0</v>
      </c>
      <c r="Y60" s="132"/>
    </row>
    <row r="61" spans="1:26" s="4" customFormat="1" x14ac:dyDescent="0.15">
      <c r="A61" s="131" t="str">
        <f>IF(ISBLANK(Architecture!C213),"",Architecture!C213)</f>
        <v/>
      </c>
      <c r="B61" s="486"/>
      <c r="C61" s="469"/>
      <c r="D61" s="132"/>
      <c r="E61" s="132"/>
      <c r="F61" s="132"/>
      <c r="G61" s="132"/>
      <c r="H61" s="473">
        <f>E61+F61</f>
        <v>0</v>
      </c>
      <c r="I61" s="474"/>
      <c r="J61" s="132"/>
      <c r="K61" s="132"/>
      <c r="L61" s="475">
        <f>J61*K61</f>
        <v>0</v>
      </c>
      <c r="M61" s="476">
        <f>H61+L61</f>
        <v>0</v>
      </c>
      <c r="N61" s="133"/>
      <c r="O61" s="132" t="str">
        <f t="shared" si="1"/>
        <v/>
      </c>
      <c r="P61" s="132"/>
      <c r="Q61" s="132"/>
      <c r="R61" s="132"/>
      <c r="S61" s="476">
        <f>P61+Q61</f>
        <v>0</v>
      </c>
      <c r="T61" s="474"/>
      <c r="U61" s="132"/>
      <c r="V61" s="476" t="str">
        <f>IF(ISERROR(W61/U61),"",W61/U61)</f>
        <v/>
      </c>
      <c r="W61" s="132"/>
      <c r="X61" s="477">
        <f>S61+W61</f>
        <v>0</v>
      </c>
      <c r="Y61" s="132"/>
    </row>
    <row r="62" spans="1:26" s="4" customFormat="1" x14ac:dyDescent="0.15">
      <c r="A62" s="131" t="str">
        <f>IF(ISBLANK(Architecture!C221),"",Architecture!C221)</f>
        <v/>
      </c>
      <c r="B62" s="486"/>
      <c r="C62" s="469"/>
      <c r="D62" s="132"/>
      <c r="E62" s="132"/>
      <c r="F62" s="132"/>
      <c r="G62" s="132"/>
      <c r="H62" s="473">
        <f t="shared" ref="H62:H70" si="13">E62+F62</f>
        <v>0</v>
      </c>
      <c r="I62" s="474"/>
      <c r="J62" s="132"/>
      <c r="K62" s="132"/>
      <c r="L62" s="475">
        <f t="shared" ref="L62:L70" si="14">J62*K62</f>
        <v>0</v>
      </c>
      <c r="M62" s="477">
        <f t="shared" ref="M62:M70" si="15">H62+L62</f>
        <v>0</v>
      </c>
      <c r="N62" s="133"/>
      <c r="O62" s="132" t="str">
        <f t="shared" si="1"/>
        <v/>
      </c>
      <c r="P62" s="132"/>
      <c r="Q62" s="132"/>
      <c r="R62" s="132"/>
      <c r="S62" s="476">
        <f t="shared" ref="S62:S70" si="16">P62+Q62</f>
        <v>0</v>
      </c>
      <c r="T62" s="474"/>
      <c r="U62" s="132"/>
      <c r="V62" s="476" t="str">
        <f t="shared" si="7"/>
        <v/>
      </c>
      <c r="W62" s="132"/>
      <c r="X62" s="477">
        <f t="shared" ref="X62:X70" si="17">S62+W62</f>
        <v>0</v>
      </c>
      <c r="Y62" s="132"/>
    </row>
    <row r="63" spans="1:26" s="4" customFormat="1" x14ac:dyDescent="0.15">
      <c r="A63" s="131" t="str">
        <f>IF(ISBLANK(Architecture!C229),"",Architecture!C229)</f>
        <v/>
      </c>
      <c r="B63" s="486"/>
      <c r="C63" s="469"/>
      <c r="D63" s="132"/>
      <c r="E63" s="132"/>
      <c r="F63" s="132"/>
      <c r="G63" s="132"/>
      <c r="H63" s="473">
        <f t="shared" si="13"/>
        <v>0</v>
      </c>
      <c r="I63" s="474"/>
      <c r="J63" s="132"/>
      <c r="K63" s="132"/>
      <c r="L63" s="475">
        <f t="shared" si="14"/>
        <v>0</v>
      </c>
      <c r="M63" s="477">
        <f t="shared" si="15"/>
        <v>0</v>
      </c>
      <c r="N63" s="133"/>
      <c r="O63" s="132" t="str">
        <f t="shared" si="1"/>
        <v/>
      </c>
      <c r="P63" s="132"/>
      <c r="Q63" s="132"/>
      <c r="R63" s="132"/>
      <c r="S63" s="476">
        <f t="shared" si="16"/>
        <v>0</v>
      </c>
      <c r="T63" s="474"/>
      <c r="U63" s="132"/>
      <c r="V63" s="476" t="str">
        <f t="shared" si="7"/>
        <v/>
      </c>
      <c r="W63" s="132"/>
      <c r="X63" s="477">
        <f t="shared" si="17"/>
        <v>0</v>
      </c>
      <c r="Y63" s="132"/>
    </row>
    <row r="64" spans="1:26" s="4" customFormat="1" x14ac:dyDescent="0.15">
      <c r="A64" s="131" t="str">
        <f>IF(ISBLANK(Architecture!C237),"",Architecture!C237)</f>
        <v/>
      </c>
      <c r="B64" s="486"/>
      <c r="C64" s="469"/>
      <c r="D64" s="132"/>
      <c r="E64" s="132"/>
      <c r="F64" s="132"/>
      <c r="G64" s="132"/>
      <c r="H64" s="473">
        <f t="shared" si="13"/>
        <v>0</v>
      </c>
      <c r="I64" s="474"/>
      <c r="J64" s="132"/>
      <c r="K64" s="132"/>
      <c r="L64" s="475">
        <f t="shared" si="14"/>
        <v>0</v>
      </c>
      <c r="M64" s="477">
        <f t="shared" si="15"/>
        <v>0</v>
      </c>
      <c r="N64" s="133"/>
      <c r="O64" s="132" t="str">
        <f t="shared" si="1"/>
        <v/>
      </c>
      <c r="P64" s="132"/>
      <c r="Q64" s="132"/>
      <c r="R64" s="132"/>
      <c r="S64" s="476">
        <f t="shared" si="16"/>
        <v>0</v>
      </c>
      <c r="T64" s="474"/>
      <c r="U64" s="132"/>
      <c r="V64" s="476" t="str">
        <f t="shared" si="7"/>
        <v/>
      </c>
      <c r="W64" s="132"/>
      <c r="X64" s="477">
        <f t="shared" si="17"/>
        <v>0</v>
      </c>
      <c r="Y64" s="132"/>
    </row>
    <row r="65" spans="1:26" s="4" customFormat="1" x14ac:dyDescent="0.15">
      <c r="A65" s="131" t="str">
        <f>IF(ISBLANK(Architecture!C245),"",Architecture!C245)</f>
        <v/>
      </c>
      <c r="B65" s="486"/>
      <c r="C65" s="469"/>
      <c r="D65" s="132"/>
      <c r="E65" s="132"/>
      <c r="F65" s="132"/>
      <c r="G65" s="132"/>
      <c r="H65" s="473">
        <f t="shared" si="13"/>
        <v>0</v>
      </c>
      <c r="I65" s="474"/>
      <c r="J65" s="132"/>
      <c r="K65" s="132"/>
      <c r="L65" s="475">
        <f t="shared" si="14"/>
        <v>0</v>
      </c>
      <c r="M65" s="477">
        <f t="shared" si="15"/>
        <v>0</v>
      </c>
      <c r="N65" s="133"/>
      <c r="O65" s="132" t="str">
        <f t="shared" si="1"/>
        <v/>
      </c>
      <c r="P65" s="132"/>
      <c r="Q65" s="132"/>
      <c r="R65" s="132"/>
      <c r="S65" s="476">
        <f t="shared" si="16"/>
        <v>0</v>
      </c>
      <c r="T65" s="474"/>
      <c r="U65" s="132"/>
      <c r="V65" s="476" t="str">
        <f t="shared" si="7"/>
        <v/>
      </c>
      <c r="W65" s="132"/>
      <c r="X65" s="477">
        <f t="shared" si="17"/>
        <v>0</v>
      </c>
      <c r="Y65" s="132"/>
    </row>
    <row r="66" spans="1:26" s="4" customFormat="1" x14ac:dyDescent="0.15">
      <c r="A66" s="131" t="str">
        <f>IF(ISBLANK(Architecture!C253),"",Architecture!C253)</f>
        <v/>
      </c>
      <c r="B66" s="486"/>
      <c r="C66" s="469"/>
      <c r="D66" s="132"/>
      <c r="E66" s="132"/>
      <c r="F66" s="132"/>
      <c r="G66" s="132"/>
      <c r="H66" s="473">
        <f t="shared" si="13"/>
        <v>0</v>
      </c>
      <c r="I66" s="474"/>
      <c r="J66" s="132"/>
      <c r="K66" s="132"/>
      <c r="L66" s="475">
        <f t="shared" si="14"/>
        <v>0</v>
      </c>
      <c r="M66" s="477">
        <f t="shared" si="15"/>
        <v>0</v>
      </c>
      <c r="N66" s="133"/>
      <c r="O66" s="132" t="str">
        <f t="shared" si="1"/>
        <v/>
      </c>
      <c r="P66" s="132"/>
      <c r="Q66" s="132"/>
      <c r="R66" s="132"/>
      <c r="S66" s="476">
        <f t="shared" si="16"/>
        <v>0</v>
      </c>
      <c r="T66" s="474"/>
      <c r="U66" s="132"/>
      <c r="V66" s="476" t="str">
        <f t="shared" si="7"/>
        <v/>
      </c>
      <c r="W66" s="132"/>
      <c r="X66" s="477">
        <f t="shared" si="17"/>
        <v>0</v>
      </c>
      <c r="Y66" s="132"/>
    </row>
    <row r="67" spans="1:26" s="4" customFormat="1" x14ac:dyDescent="0.15">
      <c r="A67" s="131" t="str">
        <f>IF(ISBLANK(Architecture!C261),"",Architecture!C261)</f>
        <v/>
      </c>
      <c r="B67" s="486"/>
      <c r="C67" s="469"/>
      <c r="D67" s="132"/>
      <c r="E67" s="132"/>
      <c r="F67" s="132"/>
      <c r="G67" s="132"/>
      <c r="H67" s="473">
        <f t="shared" si="13"/>
        <v>0</v>
      </c>
      <c r="I67" s="474"/>
      <c r="J67" s="132"/>
      <c r="K67" s="132"/>
      <c r="L67" s="475">
        <f t="shared" si="14"/>
        <v>0</v>
      </c>
      <c r="M67" s="477">
        <f t="shared" si="15"/>
        <v>0</v>
      </c>
      <c r="N67" s="133"/>
      <c r="O67" s="132" t="str">
        <f t="shared" si="1"/>
        <v/>
      </c>
      <c r="P67" s="132"/>
      <c r="Q67" s="132"/>
      <c r="R67" s="132"/>
      <c r="S67" s="476">
        <f t="shared" si="16"/>
        <v>0</v>
      </c>
      <c r="T67" s="474"/>
      <c r="U67" s="132"/>
      <c r="V67" s="476" t="str">
        <f t="shared" si="7"/>
        <v/>
      </c>
      <c r="W67" s="132"/>
      <c r="X67" s="477">
        <f t="shared" si="17"/>
        <v>0</v>
      </c>
      <c r="Y67" s="132"/>
    </row>
    <row r="68" spans="1:26" s="4" customFormat="1" x14ac:dyDescent="0.15">
      <c r="A68" s="131" t="str">
        <f>IF(ISBLANK(Architecture!C269),"",Architecture!C269)</f>
        <v/>
      </c>
      <c r="B68" s="486"/>
      <c r="C68" s="469"/>
      <c r="D68" s="73"/>
      <c r="E68" s="73"/>
      <c r="F68" s="73"/>
      <c r="G68" s="73"/>
      <c r="H68" s="473">
        <f t="shared" si="13"/>
        <v>0</v>
      </c>
      <c r="I68" s="460"/>
      <c r="J68" s="73"/>
      <c r="K68" s="73"/>
      <c r="L68" s="475">
        <f t="shared" si="14"/>
        <v>0</v>
      </c>
      <c r="M68" s="477">
        <f t="shared" si="15"/>
        <v>0</v>
      </c>
      <c r="N68" s="66"/>
      <c r="O68" s="132" t="str">
        <f t="shared" si="1"/>
        <v/>
      </c>
      <c r="P68" s="73"/>
      <c r="Q68" s="73"/>
      <c r="R68" s="73"/>
      <c r="S68" s="476">
        <f t="shared" si="16"/>
        <v>0</v>
      </c>
      <c r="T68" s="460"/>
      <c r="U68" s="73"/>
      <c r="V68" s="476" t="str">
        <f t="shared" si="7"/>
        <v/>
      </c>
      <c r="W68" s="73"/>
      <c r="X68" s="477">
        <f t="shared" si="17"/>
        <v>0</v>
      </c>
      <c r="Y68" s="132"/>
    </row>
    <row r="69" spans="1:26" s="4" customFormat="1" x14ac:dyDescent="0.15">
      <c r="A69" s="131" t="str">
        <f>IF(ISBLANK(Architecture!C277),"",Architecture!C277)</f>
        <v/>
      </c>
      <c r="B69" s="486"/>
      <c r="C69" s="469"/>
      <c r="D69" s="73"/>
      <c r="E69" s="73"/>
      <c r="F69" s="73"/>
      <c r="G69" s="73"/>
      <c r="H69" s="473">
        <f t="shared" si="13"/>
        <v>0</v>
      </c>
      <c r="I69" s="460"/>
      <c r="J69" s="73"/>
      <c r="K69" s="73"/>
      <c r="L69" s="475">
        <f t="shared" si="14"/>
        <v>0</v>
      </c>
      <c r="M69" s="477">
        <f t="shared" si="15"/>
        <v>0</v>
      </c>
      <c r="N69" s="66"/>
      <c r="O69" s="132" t="str">
        <f t="shared" si="1"/>
        <v/>
      </c>
      <c r="P69" s="73"/>
      <c r="Q69" s="73"/>
      <c r="R69" s="73"/>
      <c r="S69" s="476">
        <f t="shared" si="16"/>
        <v>0</v>
      </c>
      <c r="T69" s="460"/>
      <c r="U69" s="73"/>
      <c r="V69" s="476" t="str">
        <f t="shared" si="7"/>
        <v/>
      </c>
      <c r="W69" s="73"/>
      <c r="X69" s="477">
        <f t="shared" si="17"/>
        <v>0</v>
      </c>
      <c r="Y69" s="132"/>
    </row>
    <row r="70" spans="1:26" s="4" customFormat="1" x14ac:dyDescent="0.15">
      <c r="A70" s="131" t="str">
        <f>IF(ISBLANK(Architecture!C285),"",Architecture!C285)</f>
        <v/>
      </c>
      <c r="B70" s="486"/>
      <c r="C70" s="469"/>
      <c r="D70" s="73"/>
      <c r="E70" s="73"/>
      <c r="F70" s="73"/>
      <c r="G70" s="73"/>
      <c r="H70" s="473">
        <f t="shared" si="13"/>
        <v>0</v>
      </c>
      <c r="I70" s="460"/>
      <c r="J70" s="73"/>
      <c r="K70" s="73"/>
      <c r="L70" s="475">
        <f t="shared" si="14"/>
        <v>0</v>
      </c>
      <c r="M70" s="477">
        <f t="shared" si="15"/>
        <v>0</v>
      </c>
      <c r="N70" s="66"/>
      <c r="O70" s="132" t="str">
        <f t="shared" si="1"/>
        <v/>
      </c>
      <c r="P70" s="73"/>
      <c r="Q70" s="73"/>
      <c r="R70" s="73"/>
      <c r="S70" s="476">
        <f t="shared" si="16"/>
        <v>0</v>
      </c>
      <c r="T70" s="460"/>
      <c r="U70" s="73"/>
      <c r="V70" s="476" t="str">
        <f t="shared" si="7"/>
        <v/>
      </c>
      <c r="W70" s="73"/>
      <c r="X70" s="477">
        <f t="shared" si="17"/>
        <v>0</v>
      </c>
      <c r="Y70" s="132"/>
    </row>
    <row r="71" spans="1:26" s="139" customFormat="1" x14ac:dyDescent="0.15">
      <c r="A71" s="137" t="s">
        <v>246</v>
      </c>
      <c r="B71" s="137"/>
      <c r="C71" s="137"/>
      <c r="D71" s="138">
        <f>SUM(D51:D70)</f>
        <v>524</v>
      </c>
      <c r="E71" s="138">
        <f>SUM(E51:E70)</f>
        <v>14</v>
      </c>
      <c r="F71" s="138">
        <f>SUM(F51:F70)</f>
        <v>4</v>
      </c>
      <c r="G71" s="138">
        <f>SUM(G51:G70)</f>
        <v>0</v>
      </c>
      <c r="H71" s="138">
        <f>SUM(H51:H70)</f>
        <v>18</v>
      </c>
      <c r="I71" s="138"/>
      <c r="J71" s="138">
        <f>SUM(J51:J70)</f>
        <v>5</v>
      </c>
      <c r="K71" s="138"/>
      <c r="L71" s="138">
        <f>SUM(L51:L70)</f>
        <v>45</v>
      </c>
      <c r="M71" s="138">
        <f>SUM(M51:M70)</f>
        <v>63</v>
      </c>
      <c r="N71" s="66"/>
      <c r="O71" s="138">
        <f t="shared" ref="O71:U71" si="18">SUM(O51:O70)</f>
        <v>524</v>
      </c>
      <c r="P71" s="138">
        <f t="shared" si="18"/>
        <v>21</v>
      </c>
      <c r="Q71" s="138">
        <f t="shared" si="18"/>
        <v>13</v>
      </c>
      <c r="R71" s="138">
        <f t="shared" si="18"/>
        <v>0</v>
      </c>
      <c r="S71" s="138">
        <f t="shared" si="18"/>
        <v>34</v>
      </c>
      <c r="T71" s="138">
        <f t="shared" si="18"/>
        <v>0</v>
      </c>
      <c r="U71" s="138">
        <f t="shared" si="18"/>
        <v>6</v>
      </c>
      <c r="V71" s="138"/>
      <c r="W71" s="138">
        <f>SUM(W51:W70)</f>
        <v>74</v>
      </c>
      <c r="X71" s="138">
        <f>SUM(X51:X70)</f>
        <v>108</v>
      </c>
      <c r="Y71" s="138"/>
      <c r="Z71" s="138"/>
    </row>
    <row r="72" spans="1:26" s="139" customFormat="1" hidden="1" x14ac:dyDescent="0.15">
      <c r="A72" s="77"/>
      <c r="B72" s="77"/>
      <c r="C72" s="77"/>
      <c r="D72" s="66"/>
      <c r="E72" s="66"/>
      <c r="F72" s="66"/>
      <c r="G72" s="66"/>
      <c r="H72" s="66"/>
      <c r="I72" s="66"/>
      <c r="J72" s="66"/>
      <c r="K72" s="66"/>
      <c r="L72" s="66"/>
      <c r="M72" s="66"/>
    </row>
    <row r="73" spans="1:26" s="4" customFormat="1" hidden="1" x14ac:dyDescent="0.15">
      <c r="A73" s="80"/>
      <c r="L73" s="62"/>
      <c r="M73" s="62"/>
      <c r="N73" s="62"/>
    </row>
    <row r="74" spans="1:26" s="3" customFormat="1" hidden="1" x14ac:dyDescent="0.15">
      <c r="A74" s="2" t="s">
        <v>254</v>
      </c>
    </row>
    <row r="75" spans="1:26" s="3" customFormat="1" hidden="1" x14ac:dyDescent="0.15">
      <c r="C75" s="147">
        <f>L71</f>
        <v>45</v>
      </c>
    </row>
    <row r="76" spans="1:26" s="3" customFormat="1" hidden="1" x14ac:dyDescent="0.15">
      <c r="C76" s="148">
        <f>IF(ISERR(SUM('Historical Data'!D121:D125)/SUM('Historical Data'!B121:B125)),0,SUM('Historical Data'!D121:D125)/SUM('Historical Data'!B121:B125))</f>
        <v>0</v>
      </c>
    </row>
    <row r="77" spans="1:26" s="3" customFormat="1" hidden="1" x14ac:dyDescent="0.15">
      <c r="C77" s="147">
        <f>CEILING(C75*C76,1)</f>
        <v>0</v>
      </c>
    </row>
    <row r="78" spans="1:26" s="3" customFormat="1" hidden="1" x14ac:dyDescent="0.15">
      <c r="C78" s="148">
        <f>IF(ISERR(CORREL('Historical Data'!B121:B125,'Historical Data'!D121:D125)^2),0,CORREL('Historical Data'!B121:B125,'Historical Data'!D121:D125)^2)</f>
        <v>0</v>
      </c>
      <c r="D78" s="3" t="str">
        <f>IF(C78&gt;=0.75,"High",IF(C78&gt;=0.5,"Medium","Low"))</f>
        <v>Low</v>
      </c>
      <c r="K78" s="190"/>
    </row>
    <row r="79" spans="1:26" s="3" customFormat="1" hidden="1" x14ac:dyDescent="0.15">
      <c r="C79" s="19"/>
    </row>
    <row r="80" spans="1:26" s="3" customFormat="1" hidden="1" x14ac:dyDescent="0.15">
      <c r="A80" s="2" t="s">
        <v>280</v>
      </c>
      <c r="C80" s="19"/>
    </row>
    <row r="81" spans="1:26" s="3" customFormat="1" hidden="1" x14ac:dyDescent="0.15">
      <c r="A81" s="4"/>
      <c r="C81" s="147" t="e">
        <f>'Historical Data'!B128</f>
        <v>#DIV/0!</v>
      </c>
    </row>
    <row r="82" spans="1:26" s="3" customFormat="1" hidden="1" x14ac:dyDescent="0.15">
      <c r="C82" s="148">
        <f>IF(ISERR(SUM('Historical Data'!F121:F125)/SUM('Historical Data'!D121:D125)),0,SUM('Historical Data'!F121:F125)/SUM('Historical Data'!D121:D125))</f>
        <v>6.0332103321033212</v>
      </c>
    </row>
    <row r="83" spans="1:26" s="3" customFormat="1" hidden="1" x14ac:dyDescent="0.15">
      <c r="C83" s="147">
        <f>CEILING(C77*C82,1)</f>
        <v>0</v>
      </c>
    </row>
    <row r="84" spans="1:26" s="3" customFormat="1" hidden="1" x14ac:dyDescent="0.15">
      <c r="C84" s="147">
        <f>FLOOR(C77*MIN('Historical Data'!$H$121:$H$124),1)</f>
        <v>0</v>
      </c>
    </row>
    <row r="85" spans="1:26" s="3" customFormat="1" hidden="1" x14ac:dyDescent="0.15">
      <c r="C85" s="147">
        <f>CEILING(C77*MAX('Historical Data'!$H$121:$H$124),1)</f>
        <v>0</v>
      </c>
    </row>
    <row r="86" spans="1:26" s="3" customFormat="1" hidden="1" x14ac:dyDescent="0.15">
      <c r="C86" s="148">
        <f>IF(ISERR(CORREL('Historical Data'!F121:F125,'Historical Data'!D121:D125)^2),0,CORREL('Historical Data'!F121:F125,'Historical Data'!D121:D125)^2)</f>
        <v>0</v>
      </c>
      <c r="D86" s="3" t="str">
        <f>IF(MIN(C86,C78)&gt;=0.75,"High",IF(MIN(C86,C78)&gt;=0.5,"Medium","Low"))</f>
        <v>Low</v>
      </c>
    </row>
    <row r="87" spans="1:26" s="3" customFormat="1" hidden="1" x14ac:dyDescent="0.15"/>
    <row r="88" spans="1:26" s="3" customFormat="1" x14ac:dyDescent="0.15"/>
    <row r="89" spans="1:26" s="3" customFormat="1" x14ac:dyDescent="0.15">
      <c r="A89" s="46" t="s">
        <v>955</v>
      </c>
      <c r="B89" s="46" t="s">
        <v>891</v>
      </c>
      <c r="D89" s="21">
        <f>M71</f>
        <v>63</v>
      </c>
      <c r="E89" s="21"/>
      <c r="F89" s="21"/>
      <c r="G89" s="21"/>
      <c r="H89" s="21"/>
      <c r="I89" s="21"/>
      <c r="J89" s="21"/>
    </row>
    <row r="90" spans="1:26" s="3" customFormat="1" x14ac:dyDescent="0.15">
      <c r="A90" s="2"/>
      <c r="B90" s="3" t="s">
        <v>255</v>
      </c>
      <c r="D90" s="7">
        <v>70</v>
      </c>
      <c r="E90" s="59"/>
      <c r="F90" s="59"/>
      <c r="G90" s="59"/>
      <c r="H90" s="59"/>
      <c r="I90" s="59"/>
      <c r="J90" s="59"/>
      <c r="K90" s="29"/>
      <c r="L90" s="29"/>
      <c r="M90" s="29"/>
      <c r="N90" s="29"/>
      <c r="O90" s="46" t="s">
        <v>954</v>
      </c>
      <c r="P90" s="46" t="s">
        <v>892</v>
      </c>
      <c r="Q90" s="21">
        <f>X71</f>
        <v>108</v>
      </c>
    </row>
    <row r="91" spans="1:26" s="3" customFormat="1" x14ac:dyDescent="0.15">
      <c r="B91" s="3" t="s">
        <v>256</v>
      </c>
      <c r="D91" s="7">
        <v>400</v>
      </c>
      <c r="E91" s="59"/>
      <c r="F91" s="59"/>
      <c r="G91" s="59"/>
      <c r="H91" s="59"/>
      <c r="I91" s="59"/>
      <c r="J91" s="59"/>
      <c r="K91" s="29"/>
    </row>
    <row r="92" spans="1:26" s="3" customFormat="1" ht="83" hidden="1" customHeight="1" x14ac:dyDescent="0.15">
      <c r="B92" s="102" t="s">
        <v>257</v>
      </c>
      <c r="D92" s="626"/>
      <c r="E92" s="627"/>
      <c r="F92" s="627"/>
      <c r="G92" s="627"/>
      <c r="H92" s="627"/>
      <c r="I92" s="627"/>
      <c r="J92" s="627"/>
      <c r="K92" s="627"/>
      <c r="L92" s="627"/>
      <c r="M92" s="627"/>
      <c r="N92" s="627"/>
      <c r="O92" s="627"/>
      <c r="P92" s="628"/>
      <c r="Q92" s="478"/>
      <c r="R92" s="478"/>
      <c r="S92" s="29"/>
    </row>
    <row r="93" spans="1:26" x14ac:dyDescent="0.15">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spans="1:26" x14ac:dyDescent="0.15">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sheetData>
  <mergeCells count="7">
    <mergeCell ref="O48:Y48"/>
    <mergeCell ref="U49:W49"/>
    <mergeCell ref="D92:P92"/>
    <mergeCell ref="D49:H49"/>
    <mergeCell ref="J49:L49"/>
    <mergeCell ref="D48:M48"/>
    <mergeCell ref="O49:S49"/>
  </mergeCells>
  <dataValidations count="3">
    <dataValidation type="list" allowBlank="1" showInputMessage="1" showErrorMessage="1" sqref="B51:B70" xr:uid="{7B1E9F44-8232-E442-A4CC-AF97FCB8F188}">
      <formula1>$F$34:$F$36</formula1>
    </dataValidation>
    <dataValidation type="list" allowBlank="1" showInputMessage="1" showErrorMessage="1" sqref="C51:C70" xr:uid="{9F2145C7-4282-9342-A9C1-9E88A7FDB445}">
      <formula1>$G$40:$G$44</formula1>
    </dataValidation>
    <dataValidation type="list" allowBlank="1" showInputMessage="1" showErrorMessage="1" sqref="Y51:Y70" xr:uid="{58582EFC-ED94-7246-9A88-31BA9B31AEC9}">
      <formula1>$B$32:$B$33</formula1>
    </dataValidation>
  </dataValidations>
  <pageMargins left="0.75" right="0.75" top="1" bottom="1" header="0.5" footer="0.5"/>
  <pageSetup scale="51" orientation="landscape" horizontalDpi="4294967292" verticalDpi="4294967292"/>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117"/>
  <sheetViews>
    <sheetView showGridLines="0" zoomScaleNormal="100" workbookViewId="0">
      <selection activeCell="P91" sqref="P91"/>
    </sheetView>
  </sheetViews>
  <sheetFormatPr baseColWidth="10" defaultColWidth="11.5" defaultRowHeight="13" x14ac:dyDescent="0.15"/>
  <cols>
    <col min="1" max="1" width="16.83203125" customWidth="1"/>
    <col min="2" max="5" width="14.33203125" customWidth="1"/>
    <col min="6" max="6" width="3.6640625" customWidth="1"/>
    <col min="7" max="7" width="14.33203125" customWidth="1"/>
    <col min="8" max="10" width="14.1640625" customWidth="1"/>
  </cols>
  <sheetData>
    <row r="1" spans="1:12" s="3" customFormat="1" ht="20" x14ac:dyDescent="0.2">
      <c r="A1" s="125" t="s">
        <v>229</v>
      </c>
      <c r="B1" s="29"/>
      <c r="C1" s="29"/>
      <c r="D1" s="29"/>
      <c r="E1" s="29"/>
      <c r="F1" s="29"/>
      <c r="G1" s="29"/>
      <c r="H1" s="29"/>
      <c r="I1" s="29"/>
      <c r="J1" s="29"/>
      <c r="K1" s="29"/>
      <c r="L1" s="29"/>
    </row>
    <row r="2" spans="1:12" s="3" customFormat="1" ht="14" hidden="1" thickBot="1" x14ac:dyDescent="0.2">
      <c r="A2" s="25"/>
      <c r="B2" s="25"/>
      <c r="C2" s="25"/>
      <c r="D2" s="25"/>
      <c r="E2" s="25"/>
      <c r="F2" s="25"/>
      <c r="G2" s="25"/>
    </row>
    <row r="3" spans="1:12" s="3" customFormat="1" ht="20" hidden="1" x14ac:dyDescent="0.2">
      <c r="A3" s="126" t="s">
        <v>127</v>
      </c>
      <c r="B3" s="27"/>
      <c r="C3" s="27"/>
      <c r="D3" s="27"/>
      <c r="E3" s="27"/>
      <c r="F3" s="27"/>
      <c r="G3" s="27"/>
      <c r="H3" s="27"/>
    </row>
    <row r="4" spans="1:12" s="3" customFormat="1" hidden="1" x14ac:dyDescent="0.15">
      <c r="A4" s="27" t="s">
        <v>85</v>
      </c>
      <c r="B4" s="127">
        <v>36526</v>
      </c>
      <c r="C4" s="127"/>
      <c r="D4" s="27"/>
      <c r="E4" s="27" t="s">
        <v>157</v>
      </c>
      <c r="F4" s="27" t="s">
        <v>150</v>
      </c>
      <c r="G4" s="27"/>
      <c r="H4" s="27"/>
    </row>
    <row r="5" spans="1:12" s="3" customFormat="1" hidden="1" x14ac:dyDescent="0.15">
      <c r="A5" s="27" t="s">
        <v>114</v>
      </c>
      <c r="B5" s="127">
        <v>43831</v>
      </c>
      <c r="C5" s="127"/>
      <c r="D5" s="27"/>
      <c r="E5" s="27"/>
      <c r="F5" s="27" t="s">
        <v>158</v>
      </c>
      <c r="G5" s="27"/>
      <c r="H5" s="27"/>
    </row>
    <row r="6" spans="1:12" s="3" customFormat="1" hidden="1" x14ac:dyDescent="0.15">
      <c r="A6" s="27" t="s">
        <v>86</v>
      </c>
      <c r="B6" s="128" t="s">
        <v>136</v>
      </c>
      <c r="C6" s="128"/>
      <c r="D6" s="27"/>
      <c r="E6" s="27"/>
      <c r="F6" s="27" t="s">
        <v>111</v>
      </c>
      <c r="G6" s="27"/>
      <c r="H6" s="27"/>
    </row>
    <row r="7" spans="1:12" s="3" customFormat="1" hidden="1" x14ac:dyDescent="0.15">
      <c r="A7" s="27"/>
      <c r="B7" s="128" t="s">
        <v>161</v>
      </c>
      <c r="C7" s="128"/>
      <c r="D7" s="27"/>
      <c r="E7" s="27"/>
      <c r="F7" s="128" t="s">
        <v>112</v>
      </c>
      <c r="G7" s="27"/>
      <c r="H7" s="27"/>
    </row>
    <row r="8" spans="1:12" s="3" customFormat="1" hidden="1" x14ac:dyDescent="0.15">
      <c r="A8" s="27"/>
      <c r="B8" s="128" t="s">
        <v>121</v>
      </c>
      <c r="C8" s="128"/>
      <c r="D8" s="27"/>
      <c r="E8" s="27"/>
      <c r="F8" s="128" t="s">
        <v>43</v>
      </c>
      <c r="G8" s="27"/>
      <c r="H8" s="27"/>
    </row>
    <row r="9" spans="1:12" s="3" customFormat="1" hidden="1" x14ac:dyDescent="0.15">
      <c r="A9" s="27"/>
      <c r="B9" s="128" t="s">
        <v>159</v>
      </c>
      <c r="C9" s="128"/>
      <c r="D9" s="27"/>
      <c r="E9" s="27"/>
      <c r="F9" s="27" t="s">
        <v>44</v>
      </c>
      <c r="G9" s="27"/>
      <c r="H9" s="27"/>
    </row>
    <row r="10" spans="1:12" s="3" customFormat="1" hidden="1" x14ac:dyDescent="0.15">
      <c r="A10" s="27"/>
      <c r="B10" s="128" t="s">
        <v>160</v>
      </c>
      <c r="C10" s="128"/>
      <c r="D10" s="27"/>
      <c r="E10" s="27"/>
      <c r="F10" s="27" t="s">
        <v>45</v>
      </c>
      <c r="G10" s="27"/>
      <c r="H10" s="27"/>
    </row>
    <row r="11" spans="1:12" s="3" customFormat="1" hidden="1" x14ac:dyDescent="0.15">
      <c r="A11" s="27"/>
      <c r="B11" s="128" t="s">
        <v>137</v>
      </c>
      <c r="C11" s="128"/>
      <c r="D11" s="27"/>
      <c r="E11" s="27"/>
      <c r="F11" s="27" t="s">
        <v>46</v>
      </c>
      <c r="G11" s="27"/>
      <c r="H11" s="27"/>
    </row>
    <row r="12" spans="1:12" s="3" customFormat="1" hidden="1" x14ac:dyDescent="0.15">
      <c r="A12" s="27"/>
      <c r="B12" s="128" t="s">
        <v>138</v>
      </c>
      <c r="C12" s="128"/>
      <c r="D12" s="27"/>
      <c r="E12" s="27"/>
      <c r="F12" s="27" t="s">
        <v>115</v>
      </c>
      <c r="G12" s="27"/>
      <c r="H12" s="27"/>
    </row>
    <row r="13" spans="1:12" s="3" customFormat="1" hidden="1" x14ac:dyDescent="0.15">
      <c r="A13" s="27"/>
      <c r="B13" s="128" t="s">
        <v>185</v>
      </c>
      <c r="C13" s="128"/>
      <c r="D13" s="27"/>
      <c r="E13" s="27"/>
      <c r="F13" s="27"/>
      <c r="G13" s="27"/>
      <c r="H13" s="27"/>
    </row>
    <row r="14" spans="1:12" s="3" customFormat="1" hidden="1" x14ac:dyDescent="0.15">
      <c r="A14" s="27" t="s">
        <v>90</v>
      </c>
      <c r="B14" s="27" t="s">
        <v>91</v>
      </c>
      <c r="C14" s="27"/>
      <c r="D14" s="27"/>
      <c r="E14" s="27"/>
      <c r="F14" s="27"/>
      <c r="G14" s="27"/>
      <c r="H14" s="27"/>
    </row>
    <row r="15" spans="1:12" s="3" customFormat="1" hidden="1" x14ac:dyDescent="0.15">
      <c r="A15" s="27"/>
      <c r="B15" s="27" t="s">
        <v>162</v>
      </c>
      <c r="C15" s="27"/>
      <c r="D15" s="27"/>
      <c r="E15" s="27" t="s">
        <v>230</v>
      </c>
      <c r="F15" s="27" t="s">
        <v>231</v>
      </c>
      <c r="G15" s="27"/>
      <c r="H15" s="27"/>
    </row>
    <row r="16" spans="1:12" s="3" customFormat="1" hidden="1" x14ac:dyDescent="0.15">
      <c r="A16" s="27"/>
      <c r="B16" s="27" t="s">
        <v>139</v>
      </c>
      <c r="C16" s="27"/>
      <c r="D16" s="27"/>
      <c r="E16" s="27"/>
      <c r="F16" s="27" t="s">
        <v>232</v>
      </c>
      <c r="G16" s="27"/>
      <c r="H16" s="27"/>
    </row>
    <row r="17" spans="1:8" s="3" customFormat="1" hidden="1" x14ac:dyDescent="0.15">
      <c r="A17" s="27"/>
      <c r="B17" s="27" t="s">
        <v>140</v>
      </c>
      <c r="C17" s="27"/>
      <c r="D17" s="27"/>
      <c r="E17" s="27" t="s">
        <v>233</v>
      </c>
      <c r="F17" s="27" t="s">
        <v>234</v>
      </c>
      <c r="G17" s="27"/>
      <c r="H17" s="27"/>
    </row>
    <row r="18" spans="1:8" s="3" customFormat="1" hidden="1" x14ac:dyDescent="0.15">
      <c r="A18" s="27"/>
      <c r="B18" s="27" t="s">
        <v>178</v>
      </c>
      <c r="C18" s="27"/>
      <c r="D18" s="27"/>
      <c r="E18" s="27"/>
      <c r="F18" s="27" t="s">
        <v>235</v>
      </c>
      <c r="G18" s="27"/>
      <c r="H18" s="27"/>
    </row>
    <row r="19" spans="1:8" s="3" customFormat="1" hidden="1" x14ac:dyDescent="0.15">
      <c r="A19" s="27"/>
      <c r="B19" s="27" t="s">
        <v>93</v>
      </c>
      <c r="C19" s="27"/>
      <c r="D19" s="27"/>
      <c r="E19" s="27"/>
      <c r="F19" s="27" t="s">
        <v>236</v>
      </c>
      <c r="G19" s="27"/>
      <c r="H19" s="27"/>
    </row>
    <row r="20" spans="1:8" s="3" customFormat="1" hidden="1" x14ac:dyDescent="0.15">
      <c r="A20" s="27"/>
      <c r="B20" s="27" t="s">
        <v>28</v>
      </c>
      <c r="C20" s="27"/>
      <c r="D20" s="27"/>
      <c r="E20" s="27"/>
      <c r="F20" s="27" t="s">
        <v>237</v>
      </c>
      <c r="G20" s="27"/>
      <c r="H20" s="27"/>
    </row>
    <row r="21" spans="1:8" s="3" customFormat="1" hidden="1" x14ac:dyDescent="0.15">
      <c r="A21" s="27"/>
      <c r="B21" s="27" t="s">
        <v>179</v>
      </c>
      <c r="C21" s="27"/>
      <c r="D21" s="27"/>
      <c r="E21" s="27" t="s">
        <v>238</v>
      </c>
      <c r="F21" s="27" t="s">
        <v>236</v>
      </c>
      <c r="G21" s="27"/>
      <c r="H21" s="27"/>
    </row>
    <row r="22" spans="1:8" s="3" customFormat="1" hidden="1" x14ac:dyDescent="0.15">
      <c r="A22" s="27"/>
      <c r="B22" s="27" t="s">
        <v>180</v>
      </c>
      <c r="C22" s="27"/>
      <c r="D22" s="27"/>
      <c r="E22" s="27"/>
      <c r="F22" s="27" t="s">
        <v>239</v>
      </c>
      <c r="G22" s="27"/>
      <c r="H22" s="27"/>
    </row>
    <row r="23" spans="1:8" s="3" customFormat="1" hidden="1" x14ac:dyDescent="0.15">
      <c r="A23" s="27"/>
      <c r="B23" s="27" t="s">
        <v>181</v>
      </c>
      <c r="C23" s="27"/>
      <c r="D23" s="27"/>
      <c r="E23" s="27"/>
      <c r="F23" s="27"/>
      <c r="G23" s="27"/>
      <c r="H23" s="27"/>
    </row>
    <row r="24" spans="1:8" s="3" customFormat="1" hidden="1" x14ac:dyDescent="0.15">
      <c r="A24" s="27" t="s">
        <v>52</v>
      </c>
      <c r="B24" s="27" t="s">
        <v>53</v>
      </c>
      <c r="C24" s="27"/>
      <c r="D24" s="27"/>
      <c r="E24" s="27"/>
      <c r="F24" s="27"/>
      <c r="G24" s="27"/>
      <c r="H24" s="27"/>
    </row>
    <row r="25" spans="1:8" s="19" customFormat="1" hidden="1" x14ac:dyDescent="0.15">
      <c r="A25" s="27"/>
      <c r="B25" s="27" t="s">
        <v>54</v>
      </c>
      <c r="C25" s="27"/>
      <c r="D25" s="27"/>
      <c r="E25" s="27"/>
      <c r="F25" s="27"/>
      <c r="G25" s="27"/>
      <c r="H25" s="27"/>
    </row>
    <row r="26" spans="1:8" s="3" customFormat="1" hidden="1" x14ac:dyDescent="0.15">
      <c r="A26" s="27" t="s">
        <v>55</v>
      </c>
      <c r="B26" s="27" t="s">
        <v>56</v>
      </c>
      <c r="C26" s="27"/>
      <c r="D26" s="27"/>
      <c r="E26" s="27"/>
      <c r="F26" s="27"/>
      <c r="G26" s="27"/>
      <c r="H26" s="27"/>
    </row>
    <row r="27" spans="1:8" s="3" customFormat="1" hidden="1" x14ac:dyDescent="0.15">
      <c r="A27" s="27"/>
      <c r="B27" s="27" t="s">
        <v>92</v>
      </c>
      <c r="C27" s="27"/>
      <c r="D27" s="27"/>
      <c r="E27" s="27"/>
      <c r="F27" s="27"/>
      <c r="G27" s="27"/>
      <c r="H27" s="27"/>
    </row>
    <row r="28" spans="1:8" s="3" customFormat="1" hidden="1" x14ac:dyDescent="0.15">
      <c r="A28" s="27"/>
      <c r="B28" s="27" t="s">
        <v>58</v>
      </c>
      <c r="C28" s="27"/>
      <c r="D28" s="27"/>
      <c r="E28" s="27"/>
      <c r="F28" s="27"/>
      <c r="G28" s="27"/>
      <c r="H28" s="27"/>
    </row>
    <row r="29" spans="1:8" s="3" customFormat="1" hidden="1" x14ac:dyDescent="0.15">
      <c r="A29" s="27"/>
      <c r="B29" s="27" t="s">
        <v>57</v>
      </c>
      <c r="C29" s="27"/>
      <c r="D29" s="27"/>
      <c r="E29" s="27"/>
      <c r="F29" s="27"/>
      <c r="G29" s="27"/>
      <c r="H29" s="27"/>
    </row>
    <row r="30" spans="1:8" s="3" customFormat="1" hidden="1" x14ac:dyDescent="0.15">
      <c r="A30" s="27" t="s">
        <v>240</v>
      </c>
      <c r="B30" s="27" t="s">
        <v>202</v>
      </c>
      <c r="C30" s="27"/>
      <c r="D30" s="27"/>
      <c r="E30" s="27"/>
      <c r="F30" s="27"/>
      <c r="G30" s="27"/>
      <c r="H30" s="27"/>
    </row>
    <row r="31" spans="1:8" s="3" customFormat="1" hidden="1" x14ac:dyDescent="0.15">
      <c r="A31" s="27"/>
      <c r="B31" s="27" t="s">
        <v>203</v>
      </c>
      <c r="C31" s="27"/>
      <c r="D31" s="27"/>
      <c r="E31" s="27"/>
      <c r="F31" s="27"/>
      <c r="G31" s="27"/>
      <c r="H31" s="27"/>
    </row>
    <row r="32" spans="1:8" s="3" customFormat="1" hidden="1" x14ac:dyDescent="0.15">
      <c r="A32" s="27" t="s">
        <v>59</v>
      </c>
      <c r="B32" s="27" t="s">
        <v>60</v>
      </c>
      <c r="C32" s="27"/>
      <c r="D32" s="27"/>
      <c r="E32" s="27"/>
      <c r="F32" s="27"/>
      <c r="G32" s="27"/>
      <c r="H32" s="27"/>
    </row>
    <row r="33" spans="1:12" s="3" customFormat="1" hidden="1" x14ac:dyDescent="0.15">
      <c r="A33" s="27"/>
      <c r="B33" s="27" t="s">
        <v>61</v>
      </c>
      <c r="C33" s="27"/>
      <c r="D33" s="27"/>
      <c r="E33" s="27"/>
      <c r="F33" s="27"/>
      <c r="G33" s="27"/>
      <c r="H33" s="27"/>
    </row>
    <row r="34" spans="1:12" s="3" customFormat="1" hidden="1" x14ac:dyDescent="0.15">
      <c r="A34" s="27"/>
      <c r="B34" s="27" t="s">
        <v>62</v>
      </c>
      <c r="C34" s="27"/>
      <c r="D34" s="27"/>
      <c r="E34" s="27"/>
      <c r="F34" s="27"/>
      <c r="G34" s="27"/>
      <c r="H34" s="27"/>
    </row>
    <row r="35" spans="1:12" s="3" customFormat="1" hidden="1" x14ac:dyDescent="0.15">
      <c r="A35" s="27"/>
      <c r="B35" s="27" t="s">
        <v>63</v>
      </c>
      <c r="C35" s="27"/>
      <c r="D35" s="27"/>
      <c r="E35" s="27"/>
      <c r="F35" s="27"/>
      <c r="G35" s="27"/>
      <c r="H35" s="27"/>
    </row>
    <row r="36" spans="1:12" s="3" customFormat="1" hidden="1" x14ac:dyDescent="0.15">
      <c r="A36" s="27"/>
      <c r="B36" s="27" t="s">
        <v>64</v>
      </c>
      <c r="C36" s="27"/>
      <c r="D36" s="27"/>
      <c r="E36" s="27"/>
      <c r="F36" s="27"/>
      <c r="G36" s="27"/>
      <c r="H36" s="27"/>
    </row>
    <row r="37" spans="1:12" s="3" customFormat="1" hidden="1" x14ac:dyDescent="0.15">
      <c r="A37" s="27" t="s">
        <v>171</v>
      </c>
      <c r="B37" s="27" t="s">
        <v>172</v>
      </c>
      <c r="C37" s="27"/>
      <c r="D37" s="27"/>
      <c r="E37" s="27"/>
      <c r="F37" s="27"/>
      <c r="G37" s="27"/>
      <c r="H37" s="27"/>
    </row>
    <row r="38" spans="1:12" s="3" customFormat="1" hidden="1" x14ac:dyDescent="0.15">
      <c r="A38" s="27"/>
      <c r="B38" s="27" t="s">
        <v>173</v>
      </c>
      <c r="C38" s="27"/>
      <c r="D38" s="27"/>
      <c r="E38" s="27"/>
      <c r="F38" s="27"/>
      <c r="G38" s="27"/>
      <c r="H38" s="27"/>
    </row>
    <row r="39" spans="1:12" s="3" customFormat="1" hidden="1" x14ac:dyDescent="0.15">
      <c r="A39" s="27"/>
      <c r="B39" s="27" t="s">
        <v>174</v>
      </c>
      <c r="C39" s="27"/>
      <c r="D39" s="27"/>
      <c r="E39" s="27"/>
      <c r="F39" s="27"/>
      <c r="G39" s="27"/>
      <c r="H39" s="27"/>
    </row>
    <row r="40" spans="1:12" s="3" customFormat="1" hidden="1" x14ac:dyDescent="0.15">
      <c r="A40" s="27"/>
      <c r="B40" s="27"/>
      <c r="C40" s="27"/>
      <c r="D40" s="27"/>
      <c r="E40" s="27"/>
      <c r="F40" s="27"/>
      <c r="G40" s="27"/>
      <c r="H40" s="27"/>
    </row>
    <row r="41" spans="1:12" s="3" customFormat="1" hidden="1" x14ac:dyDescent="0.15">
      <c r="A41" s="27"/>
      <c r="B41" s="27"/>
      <c r="C41" s="27"/>
      <c r="D41" s="27"/>
      <c r="E41" s="27"/>
      <c r="F41" s="27"/>
      <c r="G41" s="27"/>
      <c r="H41" s="27"/>
    </row>
    <row r="42" spans="1:12" s="3" customFormat="1" ht="20" x14ac:dyDescent="0.2">
      <c r="A42" s="125"/>
      <c r="B42" s="635" t="s">
        <v>241</v>
      </c>
      <c r="C42" s="636"/>
      <c r="D42" s="636"/>
      <c r="E42" s="637"/>
      <c r="F42" s="129"/>
      <c r="G42" s="635" t="s">
        <v>83</v>
      </c>
      <c r="H42" s="636"/>
      <c r="I42" s="636"/>
      <c r="J42" s="637"/>
      <c r="K42" s="29"/>
      <c r="L42" s="29"/>
    </row>
    <row r="43" spans="1:12" s="4" customFormat="1" x14ac:dyDescent="0.15">
      <c r="A43" s="80" t="s">
        <v>258</v>
      </c>
      <c r="B43" s="67" t="s">
        <v>242</v>
      </c>
      <c r="C43" s="68" t="s">
        <v>243</v>
      </c>
      <c r="D43" s="68" t="s">
        <v>244</v>
      </c>
      <c r="E43" s="69" t="s">
        <v>245</v>
      </c>
      <c r="F43" s="62"/>
      <c r="G43" s="67" t="s">
        <v>242</v>
      </c>
      <c r="H43" s="68" t="s">
        <v>243</v>
      </c>
      <c r="I43" s="68" t="s">
        <v>244</v>
      </c>
      <c r="J43" s="69" t="s">
        <v>245</v>
      </c>
      <c r="K43" s="130"/>
      <c r="L43" s="130"/>
    </row>
    <row r="44" spans="1:12" s="4" customFormat="1" x14ac:dyDescent="0.15">
      <c r="A44" s="131"/>
      <c r="B44" s="132"/>
      <c r="C44" s="132"/>
      <c r="D44" s="132"/>
      <c r="E44" s="132"/>
      <c r="F44" s="133"/>
      <c r="G44" s="134" t="str">
        <f>IF(ISNUMBER(B44),B44,"")</f>
        <v/>
      </c>
      <c r="H44" s="134"/>
      <c r="I44" s="134"/>
      <c r="J44" s="134"/>
      <c r="K44" s="130"/>
      <c r="L44" s="130"/>
    </row>
    <row r="45" spans="1:12" s="4" customFormat="1" x14ac:dyDescent="0.15">
      <c r="A45" s="131"/>
      <c r="B45" s="132"/>
      <c r="C45" s="132"/>
      <c r="D45" s="132"/>
      <c r="E45" s="132"/>
      <c r="F45" s="133"/>
      <c r="G45" s="134" t="str">
        <f t="shared" ref="G45:G53" si="0">IF(ISNUMBER(B45),B45,"")</f>
        <v/>
      </c>
      <c r="H45" s="132"/>
      <c r="I45" s="132"/>
      <c r="J45" s="132"/>
      <c r="K45" s="130"/>
      <c r="L45" s="130"/>
    </row>
    <row r="46" spans="1:12" s="4" customFormat="1" x14ac:dyDescent="0.15">
      <c r="A46" s="131"/>
      <c r="B46" s="132"/>
      <c r="C46" s="132"/>
      <c r="D46" s="132"/>
      <c r="E46" s="132"/>
      <c r="F46" s="133"/>
      <c r="G46" s="134" t="str">
        <f t="shared" si="0"/>
        <v/>
      </c>
      <c r="H46" s="132"/>
      <c r="I46" s="132"/>
      <c r="J46" s="132"/>
      <c r="K46" s="130"/>
      <c r="L46" s="130"/>
    </row>
    <row r="47" spans="1:12" s="4" customFormat="1" x14ac:dyDescent="0.15">
      <c r="A47" s="131"/>
      <c r="B47" s="132"/>
      <c r="C47" s="132"/>
      <c r="D47" s="132"/>
      <c r="E47" s="132"/>
      <c r="F47" s="133"/>
      <c r="G47" s="134" t="str">
        <f t="shared" si="0"/>
        <v/>
      </c>
      <c r="H47" s="132"/>
      <c r="I47" s="132"/>
      <c r="J47" s="132"/>
      <c r="K47" s="130"/>
      <c r="L47" s="130"/>
    </row>
    <row r="48" spans="1:12" s="4" customFormat="1" x14ac:dyDescent="0.15">
      <c r="A48" s="131"/>
      <c r="B48" s="132"/>
      <c r="C48" s="132"/>
      <c r="D48" s="132"/>
      <c r="E48" s="132"/>
      <c r="F48" s="133"/>
      <c r="G48" s="134" t="str">
        <f t="shared" si="0"/>
        <v/>
      </c>
      <c r="H48" s="132"/>
      <c r="I48" s="132"/>
      <c r="J48" s="132"/>
      <c r="K48" s="130"/>
      <c r="L48" s="130"/>
    </row>
    <row r="49" spans="1:12" s="4" customFormat="1" x14ac:dyDescent="0.15">
      <c r="A49" s="131"/>
      <c r="B49" s="132"/>
      <c r="C49" s="132"/>
      <c r="D49" s="132"/>
      <c r="E49" s="132"/>
      <c r="F49" s="133"/>
      <c r="G49" s="134" t="str">
        <f t="shared" si="0"/>
        <v/>
      </c>
      <c r="H49" s="132"/>
      <c r="I49" s="132"/>
      <c r="J49" s="132"/>
      <c r="K49" s="130"/>
      <c r="L49" s="130"/>
    </row>
    <row r="50" spans="1:12" s="4" customFormat="1" x14ac:dyDescent="0.15">
      <c r="A50" s="131"/>
      <c r="B50" s="132"/>
      <c r="C50" s="132"/>
      <c r="D50" s="132"/>
      <c r="E50" s="132"/>
      <c r="F50" s="133"/>
      <c r="G50" s="134" t="str">
        <f t="shared" si="0"/>
        <v/>
      </c>
      <c r="H50" s="132"/>
      <c r="I50" s="132"/>
      <c r="J50" s="132"/>
      <c r="K50" s="130"/>
      <c r="L50" s="130"/>
    </row>
    <row r="51" spans="1:12" s="4" customFormat="1" x14ac:dyDescent="0.15">
      <c r="A51" s="145"/>
      <c r="B51" s="73"/>
      <c r="C51" s="73"/>
      <c r="D51" s="73"/>
      <c r="E51" s="73"/>
      <c r="F51" s="66"/>
      <c r="G51" s="134" t="str">
        <f t="shared" si="0"/>
        <v/>
      </c>
      <c r="H51" s="73"/>
      <c r="I51" s="73"/>
      <c r="J51" s="73"/>
      <c r="K51" s="130"/>
      <c r="L51" s="130"/>
    </row>
    <row r="52" spans="1:12" s="4" customFormat="1" x14ac:dyDescent="0.15">
      <c r="A52" s="145"/>
      <c r="B52" s="73"/>
      <c r="C52" s="73"/>
      <c r="D52" s="73"/>
      <c r="E52" s="73"/>
      <c r="F52" s="66"/>
      <c r="G52" s="134" t="str">
        <f t="shared" si="0"/>
        <v/>
      </c>
      <c r="H52" s="73"/>
      <c r="I52" s="73"/>
      <c r="J52" s="73"/>
      <c r="K52" s="130"/>
      <c r="L52" s="130"/>
    </row>
    <row r="53" spans="1:12" s="4" customFormat="1" x14ac:dyDescent="0.15">
      <c r="A53" s="145"/>
      <c r="B53" s="73"/>
      <c r="C53" s="73"/>
      <c r="D53" s="73"/>
      <c r="E53" s="73"/>
      <c r="F53" s="66"/>
      <c r="G53" s="134" t="str">
        <f t="shared" si="0"/>
        <v/>
      </c>
      <c r="H53" s="73"/>
      <c r="I53" s="73"/>
      <c r="J53" s="73"/>
      <c r="K53" s="130"/>
      <c r="L53" s="130"/>
    </row>
    <row r="54" spans="1:12" s="4" customFormat="1" hidden="1" x14ac:dyDescent="0.15">
      <c r="A54" s="135"/>
      <c r="B54" s="63"/>
      <c r="C54" s="63"/>
      <c r="D54" s="63"/>
      <c r="E54" s="63"/>
      <c r="F54" s="66"/>
      <c r="G54" s="136"/>
      <c r="H54" s="63"/>
      <c r="I54" s="63"/>
      <c r="J54" s="63"/>
      <c r="K54" s="130"/>
      <c r="L54" s="130"/>
    </row>
    <row r="55" spans="1:12" s="4" customFormat="1" hidden="1" x14ac:dyDescent="0.15">
      <c r="A55" s="135"/>
      <c r="B55" s="63"/>
      <c r="C55" s="63"/>
      <c r="D55" s="63"/>
      <c r="E55" s="63"/>
      <c r="F55" s="66"/>
      <c r="G55" s="136"/>
      <c r="H55" s="63"/>
      <c r="I55" s="63"/>
      <c r="J55" s="63"/>
      <c r="K55" s="130"/>
      <c r="L55" s="130"/>
    </row>
    <row r="56" spans="1:12" s="4" customFormat="1" hidden="1" x14ac:dyDescent="0.15">
      <c r="A56" s="135"/>
      <c r="B56" s="63"/>
      <c r="C56" s="63"/>
      <c r="D56" s="63"/>
      <c r="E56" s="63"/>
      <c r="F56" s="66"/>
      <c r="G56" s="136"/>
      <c r="H56" s="63"/>
      <c r="I56" s="63"/>
      <c r="J56" s="63"/>
      <c r="K56" s="130"/>
      <c r="L56" s="130"/>
    </row>
    <row r="57" spans="1:12" s="4" customFormat="1" hidden="1" x14ac:dyDescent="0.15">
      <c r="A57" s="135"/>
      <c r="B57" s="63"/>
      <c r="C57" s="63"/>
      <c r="D57" s="63"/>
      <c r="E57" s="63"/>
      <c r="F57" s="66"/>
      <c r="G57" s="136"/>
      <c r="H57" s="63"/>
      <c r="I57" s="63"/>
      <c r="J57" s="63"/>
      <c r="K57" s="130"/>
      <c r="L57" s="130"/>
    </row>
    <row r="58" spans="1:12" s="4" customFormat="1" hidden="1" x14ac:dyDescent="0.15">
      <c r="A58" s="135"/>
      <c r="B58" s="63"/>
      <c r="C58" s="63"/>
      <c r="D58" s="63"/>
      <c r="E58" s="63"/>
      <c r="F58" s="66"/>
      <c r="G58" s="136"/>
      <c r="H58" s="63"/>
      <c r="I58" s="63"/>
      <c r="J58" s="63"/>
      <c r="K58" s="130"/>
      <c r="L58" s="130"/>
    </row>
    <row r="59" spans="1:12" s="4" customFormat="1" hidden="1" x14ac:dyDescent="0.15">
      <c r="A59" s="135"/>
      <c r="B59" s="63"/>
      <c r="C59" s="63"/>
      <c r="D59" s="63"/>
      <c r="E59" s="63"/>
      <c r="F59" s="66"/>
      <c r="G59" s="136"/>
      <c r="H59" s="63"/>
      <c r="I59" s="63"/>
      <c r="J59" s="63"/>
      <c r="K59" s="130"/>
      <c r="L59" s="130"/>
    </row>
    <row r="60" spans="1:12" s="4" customFormat="1" hidden="1" x14ac:dyDescent="0.15">
      <c r="A60" s="135"/>
      <c r="B60" s="63"/>
      <c r="C60" s="63"/>
      <c r="D60" s="63"/>
      <c r="E60" s="63"/>
      <c r="F60" s="66"/>
      <c r="G60" s="136"/>
      <c r="H60" s="63"/>
      <c r="I60" s="63"/>
      <c r="J60" s="63"/>
      <c r="K60" s="130"/>
      <c r="L60" s="130"/>
    </row>
    <row r="61" spans="1:12" s="4" customFormat="1" hidden="1" x14ac:dyDescent="0.15">
      <c r="A61" s="135"/>
      <c r="B61" s="63"/>
      <c r="C61" s="63"/>
      <c r="D61" s="63"/>
      <c r="E61" s="63"/>
      <c r="F61" s="66"/>
      <c r="G61" s="136"/>
      <c r="H61" s="63"/>
      <c r="I61" s="63"/>
      <c r="J61" s="63"/>
      <c r="K61" s="130"/>
      <c r="L61" s="130"/>
    </row>
    <row r="62" spans="1:12" s="4" customFormat="1" hidden="1" x14ac:dyDescent="0.15">
      <c r="A62" s="135"/>
      <c r="B62" s="63"/>
      <c r="C62" s="63"/>
      <c r="D62" s="63"/>
      <c r="E62" s="63"/>
      <c r="F62" s="66"/>
      <c r="G62" s="136"/>
      <c r="H62" s="63"/>
      <c r="I62" s="63"/>
      <c r="J62" s="63"/>
      <c r="K62" s="130"/>
      <c r="L62" s="130"/>
    </row>
    <row r="63" spans="1:12" s="4" customFormat="1" hidden="1" x14ac:dyDescent="0.15">
      <c r="A63" s="135"/>
      <c r="B63" s="63"/>
      <c r="C63" s="63"/>
      <c r="D63" s="63"/>
      <c r="E63" s="63"/>
      <c r="F63" s="66"/>
      <c r="G63" s="136"/>
      <c r="H63" s="63"/>
      <c r="I63" s="63"/>
      <c r="J63" s="63"/>
      <c r="K63" s="130"/>
      <c r="L63" s="130"/>
    </row>
    <row r="64" spans="1:12" s="139" customFormat="1" x14ac:dyDescent="0.15">
      <c r="A64" s="137" t="s">
        <v>246</v>
      </c>
      <c r="B64" s="138">
        <f>SUM(B44:B63)</f>
        <v>0</v>
      </c>
      <c r="C64" s="138">
        <f t="shared" ref="C64:J64" si="1">SUM(C44:C63)</f>
        <v>0</v>
      </c>
      <c r="D64" s="138">
        <f t="shared" si="1"/>
        <v>0</v>
      </c>
      <c r="E64" s="138">
        <f t="shared" si="1"/>
        <v>0</v>
      </c>
      <c r="F64" s="66"/>
      <c r="G64" s="138">
        <f t="shared" si="1"/>
        <v>0</v>
      </c>
      <c r="H64" s="138">
        <f t="shared" si="1"/>
        <v>0</v>
      </c>
      <c r="I64" s="138">
        <f t="shared" si="1"/>
        <v>0</v>
      </c>
      <c r="J64" s="138">
        <f t="shared" si="1"/>
        <v>0</v>
      </c>
      <c r="K64" s="130"/>
      <c r="L64" s="130"/>
    </row>
    <row r="65" spans="1:11" s="4" customFormat="1" x14ac:dyDescent="0.15">
      <c r="A65" s="80"/>
      <c r="B65" s="62"/>
      <c r="C65" s="62"/>
      <c r="D65" s="62"/>
      <c r="E65" s="62"/>
      <c r="F65" s="133"/>
      <c r="G65" s="62"/>
      <c r="H65" s="62"/>
      <c r="I65" s="62"/>
      <c r="J65" s="130"/>
      <c r="K65" s="130"/>
    </row>
    <row r="66" spans="1:11" s="3" customFormat="1" ht="20" x14ac:dyDescent="0.2">
      <c r="A66" s="125"/>
      <c r="B66" s="635" t="s">
        <v>247</v>
      </c>
      <c r="C66" s="636"/>
      <c r="D66" s="637"/>
      <c r="E66" s="4"/>
      <c r="G66" s="606" t="s">
        <v>83</v>
      </c>
      <c r="H66" s="607"/>
      <c r="I66" s="608"/>
    </row>
    <row r="67" spans="1:11" s="4" customFormat="1" x14ac:dyDescent="0.15">
      <c r="A67" s="80" t="s">
        <v>259</v>
      </c>
      <c r="B67" s="67" t="s">
        <v>248</v>
      </c>
      <c r="C67" s="421" t="s">
        <v>889</v>
      </c>
      <c r="D67" s="140" t="s">
        <v>249</v>
      </c>
      <c r="G67" s="67" t="s">
        <v>248</v>
      </c>
      <c r="H67" s="68" t="s">
        <v>250</v>
      </c>
      <c r="I67" s="69" t="s">
        <v>251</v>
      </c>
      <c r="J67" s="422"/>
    </row>
    <row r="68" spans="1:11" s="4" customFormat="1" x14ac:dyDescent="0.15">
      <c r="A68" s="209"/>
      <c r="B68" s="141"/>
      <c r="C68" s="142"/>
      <c r="D68" s="141"/>
      <c r="G68" s="134"/>
      <c r="H68" s="134"/>
      <c r="I68" s="141"/>
    </row>
    <row r="69" spans="1:11" s="4" customFormat="1" x14ac:dyDescent="0.15">
      <c r="A69" s="209"/>
      <c r="B69" s="131"/>
      <c r="C69" s="142"/>
      <c r="D69" s="141"/>
      <c r="G69" s="132"/>
      <c r="H69" s="132"/>
      <c r="I69" s="141"/>
    </row>
    <row r="70" spans="1:11" s="4" customFormat="1" x14ac:dyDescent="0.15">
      <c r="A70" s="209"/>
      <c r="B70" s="131"/>
      <c r="C70" s="142"/>
      <c r="D70" s="141"/>
      <c r="G70" s="132"/>
      <c r="H70" s="132"/>
      <c r="I70" s="141"/>
    </row>
    <row r="71" spans="1:11" s="4" customFormat="1" x14ac:dyDescent="0.15">
      <c r="A71" s="209"/>
      <c r="B71" s="131"/>
      <c r="C71" s="142"/>
      <c r="D71" s="141"/>
      <c r="G71" s="132"/>
      <c r="H71" s="132"/>
      <c r="I71" s="141"/>
    </row>
    <row r="72" spans="1:11" s="4" customFormat="1" x14ac:dyDescent="0.15">
      <c r="A72" s="209"/>
      <c r="B72" s="131"/>
      <c r="C72" s="142"/>
      <c r="D72" s="141"/>
      <c r="G72" s="132"/>
      <c r="H72" s="132"/>
      <c r="I72" s="141"/>
    </row>
    <row r="73" spans="1:11" s="4" customFormat="1" x14ac:dyDescent="0.15">
      <c r="A73" s="209"/>
      <c r="B73" s="131"/>
      <c r="C73" s="142"/>
      <c r="D73" s="141"/>
      <c r="G73" s="132"/>
      <c r="H73" s="132"/>
      <c r="I73" s="141"/>
    </row>
    <row r="74" spans="1:11" s="4" customFormat="1" x14ac:dyDescent="0.15">
      <c r="A74" s="209"/>
      <c r="B74" s="131"/>
      <c r="C74" s="142"/>
      <c r="D74" s="141"/>
      <c r="G74" s="132"/>
      <c r="H74" s="132"/>
      <c r="I74" s="141"/>
    </row>
    <row r="75" spans="1:11" s="4" customFormat="1" x14ac:dyDescent="0.15">
      <c r="A75" s="209"/>
      <c r="B75" s="131"/>
      <c r="C75" s="142"/>
      <c r="D75" s="141"/>
      <c r="G75" s="132"/>
      <c r="H75" s="132"/>
      <c r="I75" s="141"/>
    </row>
    <row r="76" spans="1:11" s="4" customFormat="1" x14ac:dyDescent="0.15">
      <c r="A76" s="131"/>
      <c r="B76" s="131"/>
      <c r="C76" s="142"/>
      <c r="D76" s="141"/>
      <c r="G76" s="132"/>
      <c r="H76" s="132"/>
      <c r="I76" s="141"/>
    </row>
    <row r="77" spans="1:11" s="4" customFormat="1" x14ac:dyDescent="0.15">
      <c r="A77" s="131"/>
      <c r="B77" s="131"/>
      <c r="C77" s="142"/>
      <c r="D77" s="141"/>
      <c r="G77" s="132"/>
      <c r="H77" s="132"/>
      <c r="I77" s="141"/>
    </row>
    <row r="78" spans="1:11" s="4" customFormat="1" x14ac:dyDescent="0.15">
      <c r="A78" s="131"/>
      <c r="B78" s="131"/>
      <c r="C78" s="142"/>
      <c r="D78" s="141"/>
      <c r="G78" s="132"/>
      <c r="H78" s="132"/>
      <c r="I78" s="141"/>
    </row>
    <row r="79" spans="1:11" s="4" customFormat="1" x14ac:dyDescent="0.15">
      <c r="A79" s="131"/>
      <c r="B79" s="131"/>
      <c r="C79" s="142"/>
      <c r="D79" s="141"/>
      <c r="G79" s="132"/>
      <c r="H79" s="132"/>
      <c r="I79" s="141"/>
    </row>
    <row r="80" spans="1:11" s="4" customFormat="1" x14ac:dyDescent="0.15">
      <c r="A80" s="131"/>
      <c r="B80" s="131"/>
      <c r="C80" s="142"/>
      <c r="D80" s="141"/>
      <c r="G80" s="132"/>
      <c r="H80" s="132"/>
      <c r="I80" s="141"/>
    </row>
    <row r="81" spans="1:10" s="4" customFormat="1" x14ac:dyDescent="0.15">
      <c r="A81" s="131"/>
      <c r="B81" s="131"/>
      <c r="C81" s="142"/>
      <c r="D81" s="141"/>
      <c r="G81" s="132"/>
      <c r="H81" s="132"/>
      <c r="I81" s="141"/>
    </row>
    <row r="82" spans="1:10" s="4" customFormat="1" x14ac:dyDescent="0.15">
      <c r="A82" s="131"/>
      <c r="B82" s="131"/>
      <c r="C82" s="142"/>
      <c r="D82" s="141"/>
      <c r="G82" s="132"/>
      <c r="H82" s="132"/>
      <c r="I82" s="141"/>
    </row>
    <row r="83" spans="1:10" s="4" customFormat="1" x14ac:dyDescent="0.15">
      <c r="A83" s="131"/>
      <c r="B83" s="141"/>
      <c r="C83" s="142"/>
      <c r="D83" s="141"/>
      <c r="G83" s="134"/>
      <c r="H83" s="134"/>
      <c r="I83" s="141"/>
    </row>
    <row r="84" spans="1:10" s="4" customFormat="1" x14ac:dyDescent="0.15">
      <c r="A84" s="131"/>
      <c r="B84" s="131"/>
      <c r="C84" s="142"/>
      <c r="D84" s="141"/>
      <c r="G84" s="132"/>
      <c r="H84" s="132"/>
      <c r="I84" s="141"/>
    </row>
    <row r="85" spans="1:10" s="4" customFormat="1" x14ac:dyDescent="0.15">
      <c r="A85" s="131"/>
      <c r="B85" s="131"/>
      <c r="C85" s="142"/>
      <c r="D85" s="141"/>
      <c r="G85" s="132"/>
      <c r="H85" s="132"/>
      <c r="I85" s="141"/>
    </row>
    <row r="86" spans="1:10" s="4" customFormat="1" x14ac:dyDescent="0.15">
      <c r="A86" s="131"/>
      <c r="B86" s="131"/>
      <c r="C86" s="142"/>
      <c r="D86" s="141"/>
      <c r="G86" s="132"/>
      <c r="H86" s="132"/>
      <c r="I86" s="141"/>
    </row>
    <row r="87" spans="1:10" s="4" customFormat="1" x14ac:dyDescent="0.15">
      <c r="A87" s="131"/>
      <c r="B87" s="131"/>
      <c r="C87" s="142"/>
      <c r="D87" s="141"/>
      <c r="G87" s="132"/>
      <c r="H87" s="132"/>
      <c r="I87" s="141"/>
    </row>
    <row r="88" spans="1:10" s="139" customFormat="1" x14ac:dyDescent="0.15">
      <c r="A88" s="137" t="s">
        <v>246</v>
      </c>
      <c r="B88" s="66"/>
      <c r="C88" s="138">
        <f>SUM(C68:C87)</f>
        <v>0</v>
      </c>
      <c r="D88" s="66"/>
      <c r="E88" s="4"/>
      <c r="F88" s="66"/>
      <c r="G88" s="138"/>
      <c r="H88" s="138">
        <f>SUM(H68:H87)</f>
        <v>0</v>
      </c>
      <c r="I88" s="130"/>
      <c r="J88" s="130"/>
    </row>
    <row r="89" spans="1:10" s="139" customFormat="1" x14ac:dyDescent="0.15">
      <c r="A89" s="77"/>
      <c r="B89" s="66"/>
      <c r="C89" s="66"/>
      <c r="D89" s="66"/>
      <c r="E89" s="66"/>
    </row>
    <row r="90" spans="1:10" s="3" customFormat="1" ht="20" x14ac:dyDescent="0.2">
      <c r="A90" s="125"/>
      <c r="B90" s="143" t="s">
        <v>83</v>
      </c>
    </row>
    <row r="91" spans="1:10" s="4" customFormat="1" x14ac:dyDescent="0.15">
      <c r="A91" s="80" t="s">
        <v>252</v>
      </c>
      <c r="B91" s="144" t="s">
        <v>253</v>
      </c>
    </row>
    <row r="92" spans="1:10" s="4" customFormat="1" x14ac:dyDescent="0.15">
      <c r="A92" s="145"/>
      <c r="B92" s="146"/>
    </row>
    <row r="93" spans="1:10" s="4" customFormat="1" x14ac:dyDescent="0.15">
      <c r="A93" s="145"/>
      <c r="B93" s="73"/>
      <c r="H93" s="138"/>
    </row>
    <row r="94" spans="1:10" s="4" customFormat="1" x14ac:dyDescent="0.15">
      <c r="A94" s="145"/>
      <c r="B94" s="73"/>
    </row>
    <row r="95" spans="1:10" s="4" customFormat="1" x14ac:dyDescent="0.15">
      <c r="A95" s="145"/>
      <c r="B95" s="73"/>
    </row>
    <row r="96" spans="1:10" s="4" customFormat="1" x14ac:dyDescent="0.15">
      <c r="A96" s="145"/>
      <c r="B96" s="73"/>
    </row>
    <row r="97" spans="1:9" s="139" customFormat="1" x14ac:dyDescent="0.15">
      <c r="A97" s="137" t="s">
        <v>246</v>
      </c>
      <c r="B97" s="138">
        <f>SUM(B92:B96)</f>
        <v>0</v>
      </c>
      <c r="C97" s="66"/>
      <c r="D97" s="66"/>
      <c r="E97" s="66"/>
      <c r="F97" s="130"/>
    </row>
    <row r="98" spans="1:9" s="4" customFormat="1" x14ac:dyDescent="0.15">
      <c r="A98" s="80"/>
      <c r="B98" s="62"/>
      <c r="G98" s="62"/>
      <c r="H98" s="62"/>
      <c r="I98" s="62"/>
    </row>
    <row r="99" spans="1:9" s="3" customFormat="1" hidden="1" x14ac:dyDescent="0.15">
      <c r="A99" s="2" t="s">
        <v>254</v>
      </c>
    </row>
    <row r="100" spans="1:9" s="3" customFormat="1" hidden="1" x14ac:dyDescent="0.15">
      <c r="C100" s="147" t="e">
        <f>#REF!+E64+D64</f>
        <v>#REF!</v>
      </c>
    </row>
    <row r="101" spans="1:9" s="3" customFormat="1" hidden="1" x14ac:dyDescent="0.15">
      <c r="C101" s="148">
        <f>IF(ISERR(SUM('Historical Data'!D121:D125)/SUM('Historical Data'!B121:B125)),0,SUM('Historical Data'!D121:D125)/SUM('Historical Data'!B121:B125))</f>
        <v>0</v>
      </c>
    </row>
    <row r="102" spans="1:9" s="3" customFormat="1" hidden="1" x14ac:dyDescent="0.15">
      <c r="C102" s="147" t="e">
        <f>CEILING(C100*C101,1)</f>
        <v>#REF!</v>
      </c>
    </row>
    <row r="103" spans="1:9" s="3" customFormat="1" hidden="1" x14ac:dyDescent="0.15">
      <c r="C103" s="148">
        <f>IF(ISERR(CORREL('Historical Data'!B121:B125,'Historical Data'!D121:D125)^2),0,CORREL('Historical Data'!B121:B125,'Historical Data'!D121:D125)^2)</f>
        <v>0</v>
      </c>
      <c r="D103" s="3" t="str">
        <f>IF(C103&gt;=0.75,"High",IF(C103&gt;=0.5,"Medium","Low"))</f>
        <v>Low</v>
      </c>
      <c r="E103" s="190"/>
    </row>
    <row r="104" spans="1:9" s="3" customFormat="1" hidden="1" x14ac:dyDescent="0.15">
      <c r="C104" s="19"/>
    </row>
    <row r="105" spans="1:9" s="3" customFormat="1" hidden="1" x14ac:dyDescent="0.15">
      <c r="A105" s="2" t="s">
        <v>280</v>
      </c>
      <c r="C105" s="19"/>
    </row>
    <row r="106" spans="1:9" s="3" customFormat="1" hidden="1" x14ac:dyDescent="0.15">
      <c r="A106" s="4"/>
      <c r="C106" s="147" t="e">
        <f>'Historical Data'!B128</f>
        <v>#DIV/0!</v>
      </c>
    </row>
    <row r="107" spans="1:9" s="3" customFormat="1" hidden="1" x14ac:dyDescent="0.15">
      <c r="C107" s="148">
        <f>IF(ISERR(SUM('Historical Data'!F121:F125)/SUM('Historical Data'!D121:D125)),0,SUM('Historical Data'!F121:F125)/SUM('Historical Data'!D121:D125))</f>
        <v>6.0332103321033212</v>
      </c>
    </row>
    <row r="108" spans="1:9" s="3" customFormat="1" hidden="1" x14ac:dyDescent="0.15">
      <c r="C108" s="147" t="e">
        <f>CEILING(C102*C107,1)</f>
        <v>#REF!</v>
      </c>
    </row>
    <row r="109" spans="1:9" s="3" customFormat="1" hidden="1" x14ac:dyDescent="0.15">
      <c r="C109" s="147" t="e">
        <f>FLOOR(C102*MIN('Historical Data'!$H$121:$H$124),1)</f>
        <v>#REF!</v>
      </c>
    </row>
    <row r="110" spans="1:9" s="3" customFormat="1" hidden="1" x14ac:dyDescent="0.15">
      <c r="C110" s="147" t="e">
        <f>CEILING(C102*MAX('Historical Data'!$H$121:$H$124),1)</f>
        <v>#REF!</v>
      </c>
    </row>
    <row r="111" spans="1:9" s="3" customFormat="1" hidden="1" x14ac:dyDescent="0.15">
      <c r="C111" s="148">
        <f>IF(ISERR(CORREL('Historical Data'!F121:F125,'Historical Data'!D121:D125)^2),0,CORREL('Historical Data'!F121:F125,'Historical Data'!D121:D125)^2)</f>
        <v>0</v>
      </c>
      <c r="D111" s="3" t="str">
        <f>IF(MIN(C111,C103)&gt;=0.75,"High",IF(MIN(C111,C103)&gt;=0.5,"Medium","Low"))</f>
        <v>Low</v>
      </c>
    </row>
    <row r="112" spans="1:9" s="3" customFormat="1" x14ac:dyDescent="0.15"/>
    <row r="113" spans="1:10" s="3" customFormat="1" x14ac:dyDescent="0.15"/>
    <row r="114" spans="1:10" s="3" customFormat="1" x14ac:dyDescent="0.15">
      <c r="A114" s="46" t="s">
        <v>883</v>
      </c>
      <c r="B114" s="46" t="s">
        <v>891</v>
      </c>
      <c r="D114" s="21">
        <f>D64+E64+C88</f>
        <v>0</v>
      </c>
    </row>
    <row r="115" spans="1:10" s="3" customFormat="1" x14ac:dyDescent="0.15">
      <c r="A115" s="2"/>
      <c r="B115" s="3" t="s">
        <v>255</v>
      </c>
      <c r="D115" s="7">
        <v>0</v>
      </c>
      <c r="G115" s="46" t="s">
        <v>892</v>
      </c>
      <c r="H115" s="21">
        <f>H88+J64+I64</f>
        <v>0</v>
      </c>
    </row>
    <row r="116" spans="1:10" s="3" customFormat="1" x14ac:dyDescent="0.15">
      <c r="B116" s="3" t="s">
        <v>256</v>
      </c>
      <c r="D116" s="7">
        <v>0</v>
      </c>
    </row>
    <row r="117" spans="1:10" s="3" customFormat="1" ht="83" hidden="1" customHeight="1" x14ac:dyDescent="0.15">
      <c r="B117" s="102" t="s">
        <v>257</v>
      </c>
      <c r="D117" s="632"/>
      <c r="E117" s="633"/>
      <c r="F117" s="633"/>
      <c r="G117" s="633"/>
      <c r="H117" s="633"/>
      <c r="I117" s="633"/>
      <c r="J117" s="634"/>
    </row>
  </sheetData>
  <mergeCells count="5">
    <mergeCell ref="D117:J117"/>
    <mergeCell ref="B42:E42"/>
    <mergeCell ref="G42:J42"/>
    <mergeCell ref="G66:I66"/>
    <mergeCell ref="B66:D66"/>
  </mergeCells>
  <phoneticPr fontId="9" type="noConversion"/>
  <dataValidations count="2">
    <dataValidation type="list" allowBlank="1" showInputMessage="1" showErrorMessage="1" sqref="I68:I87 D68:E87" xr:uid="{00000000-0002-0000-0B00-000000000000}">
      <formula1>$B$24:$B$25</formula1>
    </dataValidation>
    <dataValidation type="list" allowBlank="1" showInputMessage="1" showErrorMessage="1" sqref="C68:C87" xr:uid="{00000000-0002-0000-0B00-000001000000}">
      <formula1>$B$32:$B$36</formula1>
    </dataValidation>
  </dataValidations>
  <pageMargins left="0.75" right="0.75" top="1" bottom="1" header="0.5" footer="0.5"/>
  <pageSetup scale="51" orientation="landscape" horizontalDpi="4294967292" verticalDpi="4294967292"/>
  <headerFooter alignWithMargins="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K100"/>
  <sheetViews>
    <sheetView showGridLines="0" topLeftCell="A45" zoomScale="180" zoomScaleNormal="180" workbookViewId="0">
      <selection activeCell="A45" sqref="A45:XFD46"/>
    </sheetView>
  </sheetViews>
  <sheetFormatPr baseColWidth="10" defaultColWidth="6.33203125" defaultRowHeight="13" x14ac:dyDescent="0.15"/>
  <cols>
    <col min="1" max="1" width="10.1640625" style="3" customWidth="1"/>
    <col min="2" max="2" width="13.83203125" style="3" customWidth="1"/>
    <col min="3" max="4" width="12.1640625" style="3" customWidth="1"/>
    <col min="5" max="6" width="14.83203125" style="3" customWidth="1"/>
    <col min="7" max="8" width="8.6640625" style="3" customWidth="1"/>
    <col min="9" max="16384" width="6.33203125" style="3"/>
  </cols>
  <sheetData>
    <row r="1" spans="1:8" hidden="1" x14ac:dyDescent="0.15">
      <c r="A1" s="3" t="str">
        <f>Constants!A1</f>
        <v>Constants</v>
      </c>
      <c r="B1" s="3" t="str">
        <f>Constants!B1</f>
        <v xml:space="preserve"> </v>
      </c>
      <c r="C1" s="3" t="str">
        <f>Constants!C1</f>
        <v xml:space="preserve"> </v>
      </c>
      <c r="D1" s="3" t="str">
        <f>Constants!D1</f>
        <v xml:space="preserve"> </v>
      </c>
      <c r="E1" s="3" t="str">
        <f>Constants!E1</f>
        <v xml:space="preserve"> </v>
      </c>
      <c r="F1" s="3" t="str">
        <f>Constants!F1</f>
        <v>Assignment 2</v>
      </c>
    </row>
    <row r="2" spans="1:8" hidden="1" x14ac:dyDescent="0.15">
      <c r="A2" s="3" t="str">
        <f>Constants!A2</f>
        <v>Start date:</v>
      </c>
      <c r="B2" s="3">
        <f>Constants!B2</f>
        <v>36526</v>
      </c>
      <c r="C2" s="3" t="str">
        <f>Constants!C2</f>
        <v xml:space="preserve"> </v>
      </c>
      <c r="D2" s="3" t="str">
        <f>Constants!D2</f>
        <v>Grades:</v>
      </c>
      <c r="E2" s="3" t="str">
        <f>Constants!E2</f>
        <v>AA</v>
      </c>
      <c r="F2" s="3">
        <f>Constants!F2</f>
        <v>1</v>
      </c>
      <c r="G2" s="29"/>
      <c r="H2" s="29"/>
    </row>
    <row r="3" spans="1:8" hidden="1" x14ac:dyDescent="0.15">
      <c r="A3" s="3" t="str">
        <f>Constants!A3</f>
        <v>End date:</v>
      </c>
      <c r="B3" s="3">
        <f>Constants!B3</f>
        <v>73051</v>
      </c>
      <c r="C3" s="3" t="str">
        <f>Constants!C3</f>
        <v xml:space="preserve"> </v>
      </c>
      <c r="D3" s="3" t="str">
        <f>Constants!D3</f>
        <v xml:space="preserve"> </v>
      </c>
      <c r="E3" s="3" t="str">
        <f>Constants!E3</f>
        <v>A</v>
      </c>
      <c r="F3" s="3">
        <f>Constants!F3</f>
        <v>0.95</v>
      </c>
      <c r="G3" s="29"/>
      <c r="H3" s="29"/>
    </row>
    <row r="4" spans="1:8" hidden="1" x14ac:dyDescent="0.15">
      <c r="A4" s="3" t="str">
        <f>Constants!A4</f>
        <v>Phases:</v>
      </c>
      <c r="B4" s="3" t="str">
        <f>Constants!B4</f>
        <v>Analysis</v>
      </c>
      <c r="C4" s="3" t="str">
        <f>Constants!C4</f>
        <v xml:space="preserve"> </v>
      </c>
      <c r="D4" s="3" t="str">
        <f>Constants!D4</f>
        <v xml:space="preserve"> </v>
      </c>
      <c r="E4" s="3" t="str">
        <f>Constants!E4</f>
        <v>AB</v>
      </c>
      <c r="F4" s="3">
        <f>Constants!F4</f>
        <v>0.9</v>
      </c>
      <c r="G4" s="29"/>
      <c r="H4" s="29"/>
    </row>
    <row r="5" spans="1:8" hidden="1" x14ac:dyDescent="0.15">
      <c r="A5" s="3" t="str">
        <f>Constants!A5</f>
        <v xml:space="preserve"> </v>
      </c>
      <c r="B5" s="3" t="str">
        <f>Constants!B5</f>
        <v>Architecture</v>
      </c>
      <c r="C5" s="3" t="str">
        <f>Constants!C5</f>
        <v xml:space="preserve"> </v>
      </c>
      <c r="D5" s="3" t="str">
        <f>Constants!D5</f>
        <v xml:space="preserve"> </v>
      </c>
      <c r="E5" s="3" t="str">
        <f>Constants!E5</f>
        <v>B</v>
      </c>
      <c r="F5" s="3">
        <f>Constants!F5</f>
        <v>0.85</v>
      </c>
      <c r="G5" s="29"/>
      <c r="H5" s="29"/>
    </row>
    <row r="6" spans="1:8" hidden="1" x14ac:dyDescent="0.15">
      <c r="A6" s="3" t="str">
        <f>Constants!A6</f>
        <v xml:space="preserve"> </v>
      </c>
      <c r="B6" s="3" t="str">
        <f>Constants!B6</f>
        <v>Project planning</v>
      </c>
      <c r="C6" s="3" t="str">
        <f>Constants!C6</f>
        <v xml:space="preserve"> </v>
      </c>
      <c r="D6" s="3" t="str">
        <f>Constants!D6</f>
        <v xml:space="preserve"> </v>
      </c>
      <c r="E6" s="3" t="str">
        <f>Constants!E6</f>
        <v>BC</v>
      </c>
      <c r="F6" s="3">
        <f>Constants!F6</f>
        <v>0.8</v>
      </c>
      <c r="G6" s="29"/>
      <c r="H6" s="29"/>
    </row>
    <row r="7" spans="1:8" hidden="1" x14ac:dyDescent="0.15">
      <c r="A7" s="3" t="str">
        <f>Constants!A7</f>
        <v xml:space="preserve"> </v>
      </c>
      <c r="B7" s="3" t="str">
        <f>Constants!B7</f>
        <v>Interation planning</v>
      </c>
      <c r="C7" s="3" t="str">
        <f>Constants!C7</f>
        <v xml:space="preserve"> </v>
      </c>
      <c r="D7" s="3" t="str">
        <f>Constants!D7</f>
        <v xml:space="preserve"> </v>
      </c>
      <c r="E7" s="3" t="str">
        <f>Constants!E7</f>
        <v>C</v>
      </c>
      <c r="F7" s="3">
        <f>Constants!F7</f>
        <v>0.75</v>
      </c>
      <c r="G7" s="29"/>
      <c r="H7" s="29"/>
    </row>
    <row r="8" spans="1:8" hidden="1" x14ac:dyDescent="0.15">
      <c r="A8" s="3" t="str">
        <f>Constants!A8</f>
        <v xml:space="preserve"> </v>
      </c>
      <c r="B8" s="3" t="str">
        <f>Constants!B8</f>
        <v>Construction</v>
      </c>
      <c r="C8" s="3" t="str">
        <f>Constants!C8</f>
        <v xml:space="preserve"> </v>
      </c>
      <c r="D8" s="3" t="str">
        <f>Constants!D8</f>
        <v xml:space="preserve"> </v>
      </c>
      <c r="E8" s="3" t="str">
        <f>Constants!E8</f>
        <v>CD</v>
      </c>
      <c r="F8" s="3">
        <f>Constants!F8</f>
        <v>0.7</v>
      </c>
      <c r="G8" s="29"/>
      <c r="H8" s="29"/>
    </row>
    <row r="9" spans="1:8" hidden="1" x14ac:dyDescent="0.15">
      <c r="A9" s="3" t="str">
        <f>Constants!A9</f>
        <v xml:space="preserve"> </v>
      </c>
      <c r="B9" s="3" t="str">
        <f>Constants!B9</f>
        <v>Refactoring</v>
      </c>
      <c r="C9" s="3" t="str">
        <f>Constants!C9</f>
        <v xml:space="preserve"> </v>
      </c>
      <c r="D9" s="3" t="str">
        <f>Constants!D9</f>
        <v xml:space="preserve"> </v>
      </c>
      <c r="E9" s="3" t="str">
        <f>Constants!E9</f>
        <v>D</v>
      </c>
      <c r="F9" s="3">
        <f>Constants!F9</f>
        <v>0.65</v>
      </c>
      <c r="G9" s="29"/>
      <c r="H9" s="29"/>
    </row>
    <row r="10" spans="1:8" hidden="1" x14ac:dyDescent="0.15">
      <c r="A10" s="3" t="str">
        <f>Constants!A10</f>
        <v xml:space="preserve"> </v>
      </c>
      <c r="B10" s="3" t="str">
        <f>Constants!B10</f>
        <v>Review</v>
      </c>
      <c r="C10" s="3" t="str">
        <f>Constants!C10</f>
        <v xml:space="preserve"> </v>
      </c>
      <c r="D10" s="3" t="str">
        <f>Constants!D10</f>
        <v xml:space="preserve"> </v>
      </c>
      <c r="E10" s="3" t="str">
        <f>Constants!E10</f>
        <v>F</v>
      </c>
      <c r="F10" s="3">
        <f>Constants!F10</f>
        <v>0.5</v>
      </c>
      <c r="G10" s="29"/>
      <c r="H10" s="29"/>
    </row>
    <row r="11" spans="1:8" hidden="1" x14ac:dyDescent="0.15">
      <c r="A11" s="3" t="str">
        <f>Constants!A11</f>
        <v xml:space="preserve"> </v>
      </c>
      <c r="B11" s="3" t="str">
        <f>Constants!B11</f>
        <v>Integration test</v>
      </c>
      <c r="C11" s="3" t="str">
        <f>Constants!C11</f>
        <v xml:space="preserve"> </v>
      </c>
      <c r="D11" s="3" t="str">
        <f>Constants!D11</f>
        <v xml:space="preserve"> </v>
      </c>
      <c r="E11" s="3" t="str">
        <f>Constants!E11</f>
        <v xml:space="preserve"> </v>
      </c>
      <c r="F11" s="3" t="str">
        <f>Constants!F11</f>
        <v xml:space="preserve"> </v>
      </c>
      <c r="G11" s="29"/>
      <c r="H11" s="29"/>
    </row>
    <row r="12" spans="1:8" hidden="1" x14ac:dyDescent="0.15">
      <c r="A12" s="3" t="str">
        <f>Constants!A12</f>
        <v xml:space="preserve"> </v>
      </c>
      <c r="B12" s="3" t="str">
        <f>Constants!B12</f>
        <v>Repatterning</v>
      </c>
      <c r="C12" s="3" t="str">
        <f>Constants!C12</f>
        <v xml:space="preserve"> </v>
      </c>
      <c r="D12" s="3" t="str">
        <f>Constants!D12</f>
        <v xml:space="preserve"> </v>
      </c>
      <c r="E12" s="3" t="str">
        <f>Constants!E12</f>
        <v xml:space="preserve"> </v>
      </c>
      <c r="F12" s="3" t="str">
        <f>Constants!F12</f>
        <v xml:space="preserve"> </v>
      </c>
      <c r="G12" s="29"/>
      <c r="H12" s="29"/>
    </row>
    <row r="13" spans="1:8" hidden="1" x14ac:dyDescent="0.15">
      <c r="A13" s="3" t="str">
        <f>Constants!A13</f>
        <v xml:space="preserve"> </v>
      </c>
      <c r="B13" s="3" t="str">
        <f>Constants!B13</f>
        <v>Postmortem</v>
      </c>
      <c r="C13" s="3" t="str">
        <f>Constants!C13</f>
        <v xml:space="preserve"> </v>
      </c>
      <c r="D13" s="3" t="str">
        <f>Constants!D13</f>
        <v xml:space="preserve"> </v>
      </c>
      <c r="E13" s="3" t="str">
        <f>Constants!E13</f>
        <v xml:space="preserve"> </v>
      </c>
      <c r="F13" s="3" t="str">
        <f>Constants!F13</f>
        <v xml:space="preserve"> </v>
      </c>
      <c r="G13" s="29"/>
      <c r="H13" s="29"/>
    </row>
    <row r="14" spans="1:8" hidden="1" x14ac:dyDescent="0.15">
      <c r="A14" s="3" t="str">
        <f>Constants!A14</f>
        <v xml:space="preserve"> </v>
      </c>
      <c r="B14" s="3" t="str">
        <f>Constants!B14</f>
        <v>Sandbox</v>
      </c>
      <c r="C14" s="3" t="str">
        <f>Constants!C14</f>
        <v xml:space="preserve"> </v>
      </c>
      <c r="D14" s="3" t="str">
        <f>Constants!D14</f>
        <v xml:space="preserve"> </v>
      </c>
      <c r="E14" s="3" t="str">
        <f>Constants!E14</f>
        <v xml:space="preserve"> </v>
      </c>
      <c r="F14" s="3" t="str">
        <f>Constants!F14</f>
        <v xml:space="preserve"> </v>
      </c>
      <c r="G14" s="29"/>
      <c r="H14" s="29"/>
    </row>
    <row r="15" spans="1:8" hidden="1" x14ac:dyDescent="0.15">
      <c r="A15" s="3" t="str">
        <f>Constants!A15</f>
        <v xml:space="preserve"> </v>
      </c>
      <c r="B15" s="3" t="str">
        <f>Constants!B15</f>
        <v xml:space="preserve"> </v>
      </c>
      <c r="C15" s="3" t="str">
        <f>Constants!C15</f>
        <v xml:space="preserve"> </v>
      </c>
      <c r="D15" s="3" t="str">
        <f>Constants!D15</f>
        <v xml:space="preserve"> </v>
      </c>
      <c r="E15" s="3" t="str">
        <f>Constants!E15</f>
        <v xml:space="preserve"> </v>
      </c>
      <c r="F15" s="3" t="str">
        <f>Constants!F15</f>
        <v xml:space="preserve"> </v>
      </c>
      <c r="G15" s="29"/>
      <c r="H15" s="29"/>
    </row>
    <row r="16" spans="1:8" hidden="1" x14ac:dyDescent="0.15">
      <c r="A16" s="3" t="str">
        <f>Constants!A16</f>
        <v xml:space="preserve"> </v>
      </c>
      <c r="B16" s="3" t="str">
        <f>Constants!B16</f>
        <v xml:space="preserve"> </v>
      </c>
      <c r="C16" s="3" t="str">
        <f>Constants!C16</f>
        <v xml:space="preserve"> </v>
      </c>
      <c r="D16" s="3" t="str">
        <f>Constants!D16</f>
        <v xml:space="preserve"> </v>
      </c>
      <c r="E16" s="3" t="str">
        <f>Constants!E16</f>
        <v xml:space="preserve"> </v>
      </c>
      <c r="F16" s="3" t="str">
        <f>Constants!F16</f>
        <v xml:space="preserve"> </v>
      </c>
      <c r="G16" s="29"/>
      <c r="H16" s="29"/>
    </row>
    <row r="17" spans="1:9" hidden="1" x14ac:dyDescent="0.15">
      <c r="A17" s="3" t="str">
        <f>Constants!A17</f>
        <v xml:space="preserve"> </v>
      </c>
      <c r="B17" s="3" t="str">
        <f>Constants!B17</f>
        <v xml:space="preserve"> </v>
      </c>
      <c r="C17" s="3" t="str">
        <f>Constants!C17</f>
        <v xml:space="preserve"> </v>
      </c>
      <c r="D17" s="3" t="str">
        <f>Constants!D17</f>
        <v xml:space="preserve"> </v>
      </c>
      <c r="E17" s="3" t="str">
        <f>Constants!E17</f>
        <v xml:space="preserve"> </v>
      </c>
      <c r="F17" s="3" t="str">
        <f>Constants!F17</f>
        <v xml:space="preserve"> </v>
      </c>
      <c r="G17" s="29"/>
      <c r="H17" s="29"/>
    </row>
    <row r="18" spans="1:9" hidden="1" x14ac:dyDescent="0.15">
      <c r="A18" s="3" t="str">
        <f>Constants!A18</f>
        <v xml:space="preserve"> </v>
      </c>
      <c r="B18" s="3" t="str">
        <f>Constants!B18</f>
        <v xml:space="preserve"> </v>
      </c>
      <c r="C18" s="3" t="str">
        <f>Constants!C18</f>
        <v xml:space="preserve"> </v>
      </c>
      <c r="D18" s="3" t="str">
        <f>Constants!D18</f>
        <v xml:space="preserve"> </v>
      </c>
      <c r="E18" s="3" t="str">
        <f>Constants!E18</f>
        <v xml:space="preserve"> </v>
      </c>
      <c r="F18" s="3" t="str">
        <f>Constants!F18</f>
        <v xml:space="preserve"> </v>
      </c>
      <c r="G18" s="29"/>
      <c r="H18" s="29"/>
    </row>
    <row r="19" spans="1:9" hidden="1" x14ac:dyDescent="0.15">
      <c r="A19" s="3" t="str">
        <f>Constants!A19</f>
        <v>Defect Types:</v>
      </c>
      <c r="B19" s="3" t="str">
        <f>Constants!B19</f>
        <v>Requirements Change</v>
      </c>
      <c r="C19" s="3" t="str">
        <f>Constants!C19</f>
        <v>Changes to requirements</v>
      </c>
      <c r="D19" s="3" t="str">
        <f>Constants!D19</f>
        <v>Iteration</v>
      </c>
      <c r="E19" s="3" t="str">
        <f>Constants!E19</f>
        <v>NA</v>
      </c>
      <c r="F19" s="3" t="str">
        <f>Constants!F19</f>
        <v xml:space="preserve">did not follow </v>
      </c>
      <c r="G19" s="29"/>
      <c r="H19" s="29"/>
    </row>
    <row r="20" spans="1:9" hidden="1" x14ac:dyDescent="0.15">
      <c r="A20" s="3" t="str">
        <f>Constants!A20</f>
        <v xml:space="preserve"> </v>
      </c>
      <c r="B20" s="3" t="str">
        <f>Constants!B20</f>
        <v>Requirements Clarification</v>
      </c>
      <c r="C20" s="3" t="str">
        <f>Constants!C20</f>
        <v>Clarifications to requirements</v>
      </c>
      <c r="D20" s="3" t="str">
        <f>Constants!D20</f>
        <v xml:space="preserve"> </v>
      </c>
      <c r="E20" s="3">
        <f>Constants!E20</f>
        <v>1</v>
      </c>
      <c r="F20" s="3" t="str">
        <f>Constants!F20</f>
        <v>very painful</v>
      </c>
      <c r="G20" s="29"/>
      <c r="H20" s="29"/>
    </row>
    <row r="21" spans="1:9" hidden="1" x14ac:dyDescent="0.15">
      <c r="A21" s="3" t="str">
        <f>Constants!A21</f>
        <v xml:space="preserve"> </v>
      </c>
      <c r="B21" s="3" t="str">
        <f>Constants!B21</f>
        <v>Product syntax</v>
      </c>
      <c r="C21" s="3" t="str">
        <f>Constants!C21</f>
        <v>Syntax flaws in the deliverable product</v>
      </c>
      <c r="D21" s="3" t="str">
        <f>Constants!D21</f>
        <v xml:space="preserve"> </v>
      </c>
      <c r="E21" s="3">
        <f>Constants!E21</f>
        <v>2</v>
      </c>
      <c r="F21" s="3" t="str">
        <f>Constants!F21</f>
        <v>painful</v>
      </c>
      <c r="G21" s="29"/>
      <c r="H21" s="29"/>
    </row>
    <row r="22" spans="1:9" hidden="1" x14ac:dyDescent="0.15">
      <c r="A22" s="3" t="str">
        <f>Constants!A22</f>
        <v xml:space="preserve"> </v>
      </c>
      <c r="B22" s="3" t="str">
        <f>Constants!B22</f>
        <v>Product logic</v>
      </c>
      <c r="C22" s="3" t="str">
        <f>Constants!C22</f>
        <v>Logic flaws in the deliverable product</v>
      </c>
      <c r="D22" s="3" t="str">
        <f>Constants!D22</f>
        <v xml:space="preserve"> </v>
      </c>
      <c r="E22" s="3">
        <f>Constants!E22</f>
        <v>3</v>
      </c>
      <c r="F22" s="3" t="str">
        <f>Constants!F22</f>
        <v>neutral</v>
      </c>
      <c r="G22" s="29"/>
      <c r="H22" s="29"/>
    </row>
    <row r="23" spans="1:9" hidden="1" x14ac:dyDescent="0.15">
      <c r="A23" s="3" t="str">
        <f>Constants!A23</f>
        <v xml:space="preserve"> </v>
      </c>
      <c r="B23" s="3" t="str">
        <f>Constants!B23</f>
        <v>Product interface</v>
      </c>
      <c r="C23" s="3" t="str">
        <f>Constants!C23</f>
        <v>Flaws in the interface of a component of the deliverable product</v>
      </c>
      <c r="D23" s="3" t="str">
        <f>Constants!D23</f>
        <v xml:space="preserve"> </v>
      </c>
      <c r="E23" s="3">
        <f>Constants!E23</f>
        <v>4</v>
      </c>
      <c r="F23" s="3" t="str">
        <f>Constants!F23</f>
        <v>helpful</v>
      </c>
      <c r="G23" s="29"/>
      <c r="H23" s="29"/>
    </row>
    <row r="24" spans="1:9" hidden="1" x14ac:dyDescent="0.15">
      <c r="A24" s="3" t="str">
        <f>Constants!A24</f>
        <v xml:space="preserve"> </v>
      </c>
      <c r="B24" s="3" t="str">
        <f>Constants!B24</f>
        <v>Product checking</v>
      </c>
      <c r="C24" s="3" t="str">
        <f>Constants!C24</f>
        <v>Flaws with boundary/type checking within a component of the deliverable product</v>
      </c>
      <c r="D24" s="3" t="str">
        <f>Constants!D24</f>
        <v xml:space="preserve"> </v>
      </c>
      <c r="E24" s="3">
        <f>Constants!E24</f>
        <v>5</v>
      </c>
      <c r="F24" s="3" t="str">
        <f>Constants!F24</f>
        <v>very helpful</v>
      </c>
      <c r="G24" s="29"/>
      <c r="H24" s="29"/>
    </row>
    <row r="25" spans="1:9" hidden="1" x14ac:dyDescent="0.15">
      <c r="A25" s="3" t="str">
        <f>Constants!A25</f>
        <v xml:space="preserve"> </v>
      </c>
      <c r="B25" s="3" t="str">
        <f>Constants!B25</f>
        <v>Test syntax</v>
      </c>
      <c r="C25" s="3" t="str">
        <f>Constants!C25</f>
        <v xml:space="preserve">Syntax flaws in the test code </v>
      </c>
      <c r="D25" s="3" t="str">
        <f>Constants!D25</f>
        <v xml:space="preserve"> </v>
      </c>
      <c r="E25" s="3">
        <f>Constants!E25</f>
        <v>6</v>
      </c>
      <c r="F25" s="3" t="str">
        <f>Constants!F25</f>
        <v xml:space="preserve"> </v>
      </c>
      <c r="G25" s="29"/>
      <c r="H25" s="29"/>
    </row>
    <row r="26" spans="1:9" hidden="1" x14ac:dyDescent="0.15">
      <c r="A26" s="3" t="str">
        <f>Constants!A26</f>
        <v xml:space="preserve"> </v>
      </c>
      <c r="B26" s="3" t="str">
        <f>Constants!B26</f>
        <v>Test logic</v>
      </c>
      <c r="C26" s="3" t="str">
        <f>Constants!C26</f>
        <v>Logic flaws in the test code</v>
      </c>
      <c r="D26" s="3" t="str">
        <f>Constants!D26</f>
        <v xml:space="preserve"> </v>
      </c>
      <c r="E26" s="3">
        <f>Constants!E26</f>
        <v>7</v>
      </c>
      <c r="F26" s="3" t="str">
        <f>Constants!F26</f>
        <v xml:space="preserve"> </v>
      </c>
      <c r="G26" s="29"/>
      <c r="H26" s="29"/>
    </row>
    <row r="27" spans="1:9" hidden="1" x14ac:dyDescent="0.15">
      <c r="A27" s="3" t="str">
        <f>Constants!A27</f>
        <v xml:space="preserve"> </v>
      </c>
      <c r="B27" s="3" t="str">
        <f>Constants!B27</f>
        <v>Test interface</v>
      </c>
      <c r="C27" s="3" t="str">
        <f>Constants!C27</f>
        <v>Flaws in the interface of a component of the test code</v>
      </c>
      <c r="D27" s="3" t="str">
        <f>Constants!D27</f>
        <v xml:space="preserve"> </v>
      </c>
      <c r="E27" s="3">
        <f>Constants!E27</f>
        <v>8</v>
      </c>
      <c r="F27" s="3" t="str">
        <f>Constants!F27</f>
        <v xml:space="preserve"> </v>
      </c>
      <c r="G27" s="29"/>
      <c r="H27" s="29"/>
    </row>
    <row r="28" spans="1:9" hidden="1" x14ac:dyDescent="0.15">
      <c r="A28" s="3" t="str">
        <f>Constants!A28</f>
        <v xml:space="preserve"> </v>
      </c>
      <c r="B28" s="3" t="str">
        <f>Constants!B28</f>
        <v>Test checking</v>
      </c>
      <c r="C28" s="3" t="str">
        <f>Constants!C28</f>
        <v>Flaws with boundary/type checking within a component of the test code</v>
      </c>
      <c r="D28" s="3" t="str">
        <f>Constants!D28</f>
        <v xml:space="preserve"> </v>
      </c>
      <c r="E28" s="3">
        <f>Constants!E28</f>
        <v>9</v>
      </c>
      <c r="F28" s="3" t="str">
        <f>Constants!F28</f>
        <v xml:space="preserve"> </v>
      </c>
      <c r="G28" s="29"/>
      <c r="H28" s="29"/>
    </row>
    <row r="29" spans="1:9" hidden="1" x14ac:dyDescent="0.15">
      <c r="A29" s="3" t="str">
        <f>Constants!A29</f>
        <v xml:space="preserve"> </v>
      </c>
      <c r="B29" s="3" t="str">
        <f>Constants!B29</f>
        <v>Bad Smell</v>
      </c>
      <c r="C29" s="3" t="str">
        <f>Constants!C29</f>
        <v>Refactoring changes (please note the bad smell in the defect description)</v>
      </c>
      <c r="D29" s="3" t="str">
        <f>Constants!D29</f>
        <v xml:space="preserve"> </v>
      </c>
      <c r="E29" s="3">
        <f>Constants!E29</f>
        <v>10</v>
      </c>
      <c r="F29" s="3">
        <f>Constants!F29</f>
        <v>0</v>
      </c>
      <c r="G29" s="29"/>
      <c r="H29" s="29"/>
    </row>
    <row r="30" spans="1:9" hidden="1" x14ac:dyDescent="0.15">
      <c r="A30" s="3" t="str">
        <f>Constants!A30</f>
        <v>Y/N:</v>
      </c>
      <c r="B30" s="3" t="str">
        <f>Constants!B30</f>
        <v>Yes</v>
      </c>
      <c r="C30" s="3" t="str">
        <f>Constants!C30</f>
        <v xml:space="preserve"> </v>
      </c>
      <c r="D30" s="3" t="str">
        <f>Constants!D30</f>
        <v xml:space="preserve"> </v>
      </c>
      <c r="E30" s="3" t="str">
        <f>Constants!E30</f>
        <v>Passed</v>
      </c>
      <c r="F30" s="3">
        <f>Constants!F30</f>
        <v>0</v>
      </c>
      <c r="G30" s="29"/>
      <c r="H30" s="29"/>
    </row>
    <row r="31" spans="1:9" s="19" customFormat="1" hidden="1" x14ac:dyDescent="0.15">
      <c r="A31" s="3" t="str">
        <f>Constants!A31</f>
        <v xml:space="preserve"> </v>
      </c>
      <c r="B31" s="3" t="str">
        <f>Constants!B31</f>
        <v>No</v>
      </c>
      <c r="C31" s="3" t="str">
        <f>Constants!C31</f>
        <v xml:space="preserve"> </v>
      </c>
      <c r="D31" s="3" t="str">
        <f>Constants!D31</f>
        <v xml:space="preserve"> </v>
      </c>
      <c r="E31" s="3" t="str">
        <f>Constants!E31</f>
        <v>Passed with issues</v>
      </c>
      <c r="F31" s="3">
        <f>Constants!F31</f>
        <v>0</v>
      </c>
      <c r="G31" s="8"/>
      <c r="H31" s="8"/>
      <c r="I31" s="3"/>
    </row>
    <row r="32" spans="1:9" hidden="1" x14ac:dyDescent="0.15">
      <c r="A32" s="3" t="str">
        <f>Constants!A32</f>
        <v>Proxy Types:</v>
      </c>
      <c r="B32" s="3" t="str">
        <f>Constants!B32</f>
        <v>-</v>
      </c>
      <c r="C32" s="3" t="str">
        <f>Constants!C32</f>
        <v xml:space="preserve"> </v>
      </c>
      <c r="D32" s="3" t="str">
        <f>Constants!D32</f>
        <v xml:space="preserve"> </v>
      </c>
      <c r="E32" s="3" t="str">
        <f>Constants!E32</f>
        <v>Failed</v>
      </c>
      <c r="F32" s="3" t="str">
        <f>Constants!F32</f>
        <v>Base</v>
      </c>
      <c r="G32" s="8"/>
      <c r="H32" s="29"/>
    </row>
    <row r="33" spans="1:11" hidden="1" x14ac:dyDescent="0.15">
      <c r="A33" s="3" t="str">
        <f>Constants!A33</f>
        <v xml:space="preserve"> </v>
      </c>
      <c r="B33" s="3" t="str">
        <f>Constants!B33</f>
        <v>Calculation</v>
      </c>
      <c r="C33" s="3" t="str">
        <f>Constants!C33</f>
        <v xml:space="preserve"> </v>
      </c>
      <c r="D33" s="3" t="str">
        <f>Constants!D33</f>
        <v xml:space="preserve"> </v>
      </c>
      <c r="E33" s="3" t="str">
        <f>Constants!E33</f>
        <v>Not tested</v>
      </c>
      <c r="F33" s="3" t="str">
        <f>Constants!F33</f>
        <v>New</v>
      </c>
      <c r="G33" s="8"/>
      <c r="H33" s="29"/>
    </row>
    <row r="34" spans="1:11" hidden="1" x14ac:dyDescent="0.15">
      <c r="A34" s="3" t="str">
        <f>Constants!A34</f>
        <v xml:space="preserve"> </v>
      </c>
      <c r="B34" s="3" t="str">
        <f>Constants!B34</f>
        <v>Data</v>
      </c>
      <c r="C34" s="3" t="str">
        <f>Constants!C34</f>
        <v xml:space="preserve"> </v>
      </c>
      <c r="D34" s="3" t="str">
        <f>Constants!D34</f>
        <v xml:space="preserve"> </v>
      </c>
      <c r="E34" s="3" t="str">
        <f>Constants!E34</f>
        <v>Not applicable</v>
      </c>
      <c r="F34" s="3" t="str">
        <f>Constants!F34</f>
        <v>Reusable</v>
      </c>
      <c r="G34" s="8"/>
      <c r="H34" s="29"/>
    </row>
    <row r="35" spans="1:11" hidden="1" x14ac:dyDescent="0.15">
      <c r="A35" s="3" t="str">
        <f>Constants!A35</f>
        <v xml:space="preserve"> </v>
      </c>
      <c r="B35" s="3" t="str">
        <f>Constants!B35</f>
        <v>I/O</v>
      </c>
      <c r="C35" s="3" t="str">
        <f>Constants!C35</f>
        <v xml:space="preserve"> </v>
      </c>
      <c r="D35" s="3" t="str">
        <f>Constants!D35</f>
        <v xml:space="preserve"> </v>
      </c>
      <c r="E35" s="3" t="str">
        <f>Constants!E35</f>
        <v xml:space="preserve"> </v>
      </c>
      <c r="F35" s="3" t="str">
        <f>Constants!F35</f>
        <v xml:space="preserve"> </v>
      </c>
      <c r="G35" s="8"/>
      <c r="H35" s="29"/>
    </row>
    <row r="36" spans="1:11" hidden="1" x14ac:dyDescent="0.15">
      <c r="A36" s="3" t="str">
        <f>Constants!A36</f>
        <v xml:space="preserve"> </v>
      </c>
      <c r="B36" s="3" t="str">
        <f>Constants!B36</f>
        <v>Logic</v>
      </c>
      <c r="C36" s="3" t="str">
        <f>Constants!C36</f>
        <v xml:space="preserve"> </v>
      </c>
      <c r="D36" s="3" t="str">
        <f>Constants!D36</f>
        <v xml:space="preserve"> </v>
      </c>
      <c r="E36" s="3" t="str">
        <f>Constants!E36</f>
        <v xml:space="preserve"> </v>
      </c>
      <c r="F36" s="3" t="str">
        <f>Constants!F36</f>
        <v xml:space="preserve"> </v>
      </c>
      <c r="G36" s="8"/>
      <c r="H36" s="29"/>
    </row>
    <row r="37" spans="1:11" hidden="1" x14ac:dyDescent="0.15">
      <c r="A37" s="3" t="str">
        <f>Constants!A37</f>
        <v xml:space="preserve"> </v>
      </c>
      <c r="B37" s="3" t="str">
        <f>Constants!B37</f>
        <v xml:space="preserve"> </v>
      </c>
      <c r="C37" s="3" t="str">
        <f>Constants!C37</f>
        <v xml:space="preserve"> </v>
      </c>
      <c r="D37" s="3" t="str">
        <f>Constants!D37</f>
        <v xml:space="preserve"> </v>
      </c>
      <c r="E37" s="3" t="str">
        <f>Constants!E37</f>
        <v xml:space="preserve"> </v>
      </c>
      <c r="F37" s="3" t="str">
        <f>Constants!F37</f>
        <v xml:space="preserve"> </v>
      </c>
      <c r="G37" s="8"/>
      <c r="H37" s="29"/>
    </row>
    <row r="38" spans="1:11" hidden="1" x14ac:dyDescent="0.15">
      <c r="A38" s="3" t="str">
        <f>Constants!A38</f>
        <v>Sizes:</v>
      </c>
      <c r="B38" s="3" t="str">
        <f>Constants!B38</f>
        <v>VS</v>
      </c>
      <c r="C38" s="3" t="str">
        <f>Constants!C38</f>
        <v>S</v>
      </c>
      <c r="D38" s="3" t="str">
        <f>Constants!D38</f>
        <v>M</v>
      </c>
      <c r="E38" s="3" t="str">
        <f>Constants!E38</f>
        <v>L</v>
      </c>
      <c r="F38" s="3" t="str">
        <f>Constants!F38</f>
        <v>VL</v>
      </c>
      <c r="G38" s="8"/>
      <c r="H38" s="29"/>
    </row>
    <row r="39" spans="1:11" hidden="1" x14ac:dyDescent="0.15">
      <c r="A39" s="3" t="str">
        <f>Constants!A39</f>
        <v>upper</v>
      </c>
      <c r="B39" s="3">
        <f>Constants!B39</f>
        <v>-1.5</v>
      </c>
      <c r="C39" s="3">
        <f>Constants!C39</f>
        <v>-0.5</v>
      </c>
      <c r="D39" s="3">
        <f>Constants!D39</f>
        <v>0.5</v>
      </c>
      <c r="E39" s="3">
        <f>Constants!E39</f>
        <v>1.5</v>
      </c>
      <c r="F39" s="3">
        <f>Constants!F39</f>
        <v>99999</v>
      </c>
      <c r="G39" s="8"/>
      <c r="H39" s="29"/>
    </row>
    <row r="40" spans="1:11" hidden="1" x14ac:dyDescent="0.15">
      <c r="A40" s="3" t="str">
        <f>Constants!A40</f>
        <v>mid</v>
      </c>
      <c r="B40" s="3">
        <f>Constants!B40</f>
        <v>-2</v>
      </c>
      <c r="C40" s="3">
        <f>Constants!C40</f>
        <v>-1</v>
      </c>
      <c r="D40" s="3">
        <f>Constants!D40</f>
        <v>0</v>
      </c>
      <c r="E40" s="3">
        <f>Constants!E40</f>
        <v>1</v>
      </c>
      <c r="F40" s="3">
        <f>Constants!F40</f>
        <v>2</v>
      </c>
      <c r="G40" s="8"/>
      <c r="H40" s="29"/>
    </row>
    <row r="41" spans="1:11" hidden="1" x14ac:dyDescent="0.15">
      <c r="A41" s="3" t="str">
        <f>Constants!A41</f>
        <v>lower</v>
      </c>
      <c r="B41" s="3">
        <f>Constants!B41</f>
        <v>0</v>
      </c>
      <c r="C41" s="3">
        <f>Constants!C41</f>
        <v>-1.5</v>
      </c>
      <c r="D41" s="3">
        <f>Constants!D41</f>
        <v>-0.5</v>
      </c>
      <c r="E41" s="3">
        <f>Constants!E41</f>
        <v>0.5</v>
      </c>
      <c r="F41" s="3">
        <f>Constants!F41</f>
        <v>1.5</v>
      </c>
      <c r="G41" s="8"/>
      <c r="H41" s="29"/>
    </row>
    <row r="42" spans="1:11" hidden="1" x14ac:dyDescent="0.15">
      <c r="A42" s="3" t="str">
        <f>Constants!A42</f>
        <v xml:space="preserve"> </v>
      </c>
      <c r="B42" s="3">
        <f>Constants!B42</f>
        <v>0</v>
      </c>
      <c r="C42" s="3">
        <f>Constants!C42</f>
        <v>0</v>
      </c>
      <c r="D42" s="3">
        <f>Constants!D42</f>
        <v>0</v>
      </c>
      <c r="E42" s="3">
        <f>Constants!E42</f>
        <v>0</v>
      </c>
      <c r="F42" s="3" t="str">
        <f>Constants!F42</f>
        <v xml:space="preserve"> </v>
      </c>
      <c r="G42" s="8"/>
      <c r="H42" s="29"/>
    </row>
    <row r="43" spans="1:11" customFormat="1" hidden="1" x14ac:dyDescent="0.15">
      <c r="A43" s="3" t="str">
        <f>Constants!A43</f>
        <v xml:space="preserve"> </v>
      </c>
      <c r="B43" s="3" t="str">
        <f>Constants!B43</f>
        <v xml:space="preserve"> </v>
      </c>
      <c r="C43" s="3" t="str">
        <f>Constants!C43</f>
        <v xml:space="preserve"> </v>
      </c>
      <c r="D43" s="3" t="str">
        <f>Constants!D43</f>
        <v xml:space="preserve"> </v>
      </c>
      <c r="E43" s="3" t="str">
        <f>Constants!E43</f>
        <v xml:space="preserve"> </v>
      </c>
      <c r="F43" s="3" t="str">
        <f>Constants!F43</f>
        <v xml:space="preserve"> </v>
      </c>
      <c r="G43" s="42"/>
      <c r="H43" s="42"/>
    </row>
    <row r="44" spans="1:11" s="14" customFormat="1" hidden="1" x14ac:dyDescent="0.15">
      <c r="A44" s="3" t="str">
        <f>Constants!A44</f>
        <v>&lt;-- Mandatory</v>
      </c>
      <c r="B44" s="3" t="str">
        <f>Constants!B44</f>
        <v xml:space="preserve"> </v>
      </c>
      <c r="C44" s="3" t="str">
        <f>Constants!C44</f>
        <v>✔</v>
      </c>
      <c r="D44" s="3" t="str">
        <f>Constants!D44</f>
        <v xml:space="preserve"> </v>
      </c>
      <c r="E44" s="3" t="str">
        <f>Constants!E44</f>
        <v xml:space="preserve"> </v>
      </c>
      <c r="F44" s="3" t="str">
        <f>Constants!F44</f>
        <v xml:space="preserve"> </v>
      </c>
      <c r="G44" s="24"/>
      <c r="H44" s="24"/>
      <c r="I44" s="24"/>
      <c r="J44" s="24"/>
      <c r="K44" s="24"/>
    </row>
    <row r="45" spans="1:11" ht="20" x14ac:dyDescent="0.2">
      <c r="A45" s="599" t="s">
        <v>125</v>
      </c>
      <c r="B45" s="599"/>
      <c r="C45" s="599"/>
      <c r="D45" s="1"/>
      <c r="E45" s="1"/>
      <c r="F45" s="1"/>
      <c r="G45" s="1"/>
      <c r="H45" s="1"/>
    </row>
    <row r="46" spans="1:11" ht="73" customHeight="1" x14ac:dyDescent="0.15">
      <c r="A46" s="601" t="s">
        <v>451</v>
      </c>
      <c r="B46" s="601"/>
      <c r="C46" s="601"/>
      <c r="D46" s="601"/>
      <c r="E46" s="601"/>
      <c r="F46" s="601"/>
      <c r="G46" s="249"/>
      <c r="H46" s="249"/>
      <c r="I46" s="249"/>
      <c r="J46" s="249"/>
    </row>
    <row r="47" spans="1:11" x14ac:dyDescent="0.15">
      <c r="A47" s="2" t="s">
        <v>182</v>
      </c>
      <c r="B47" s="2"/>
      <c r="C47" s="45" t="s">
        <v>82</v>
      </c>
      <c r="D47" s="45" t="s">
        <v>83</v>
      </c>
      <c r="E47" s="45" t="s">
        <v>84</v>
      </c>
      <c r="G47" s="2"/>
      <c r="H47" s="2"/>
    </row>
    <row r="48" spans="1:11" x14ac:dyDescent="0.15">
      <c r="A48" s="46" t="str">
        <f>'Historical Data'!A53</f>
        <v>Base code LOC count</v>
      </c>
      <c r="B48" s="2"/>
      <c r="C48" s="47"/>
      <c r="D48" s="160"/>
      <c r="E48" s="154">
        <f>D48+'Historical Data'!E53</f>
        <v>0</v>
      </c>
      <c r="G48" s="2"/>
      <c r="H48" s="2"/>
    </row>
    <row r="49" spans="1:8" x14ac:dyDescent="0.15">
      <c r="A49" s="46" t="str">
        <f>'Historical Data'!A54</f>
        <v xml:space="preserve">   Lines deleted from Base</v>
      </c>
      <c r="B49" s="2"/>
      <c r="C49" s="47"/>
      <c r="D49" s="160"/>
      <c r="E49" s="154">
        <f>D49+'Historical Data'!E54</f>
        <v>60</v>
      </c>
      <c r="G49" s="2"/>
      <c r="H49" s="2"/>
    </row>
    <row r="50" spans="1:8" x14ac:dyDescent="0.15">
      <c r="A50" s="46" t="str">
        <f>'Historical Data'!A55</f>
        <v xml:space="preserve">   Lines modified from Base</v>
      </c>
      <c r="B50" s="2"/>
      <c r="C50" s="47"/>
      <c r="D50" s="160"/>
      <c r="E50" s="154">
        <f>D50+'Historical Data'!E55</f>
        <v>259</v>
      </c>
      <c r="G50" s="2"/>
      <c r="H50" s="2"/>
    </row>
    <row r="51" spans="1:8" x14ac:dyDescent="0.15">
      <c r="A51" s="46" t="str">
        <f>'Historical Data'!A56</f>
        <v xml:space="preserve">   Lines added to Base</v>
      </c>
      <c r="B51" s="2"/>
      <c r="C51" s="47"/>
      <c r="D51" s="160"/>
      <c r="E51" s="154">
        <f>D51+'Historical Data'!E56</f>
        <v>313</v>
      </c>
      <c r="G51" s="2"/>
      <c r="H51" s="2"/>
    </row>
    <row r="52" spans="1:8" hidden="1" x14ac:dyDescent="0.15">
      <c r="A52" s="46" t="str">
        <f>'Historical Data'!A57</f>
        <v>Reused lines</v>
      </c>
      <c r="B52" s="2"/>
      <c r="C52" s="47"/>
      <c r="D52" s="160"/>
      <c r="E52" s="154">
        <f>D52+'Historical Data'!E57</f>
        <v>0</v>
      </c>
      <c r="G52" s="2"/>
      <c r="H52" s="2"/>
    </row>
    <row r="53" spans="1:8" x14ac:dyDescent="0.15">
      <c r="A53" s="46" t="str">
        <f>'Historical Data'!A58</f>
        <v>New lines of production code</v>
      </c>
      <c r="B53" s="46"/>
      <c r="C53" s="47"/>
      <c r="D53" s="160"/>
      <c r="E53" s="154">
        <f>D53+'Historical Data'!E58</f>
        <v>639</v>
      </c>
      <c r="G53" s="46"/>
      <c r="H53" s="46"/>
    </row>
    <row r="54" spans="1:8" hidden="1" x14ac:dyDescent="0.15">
      <c r="C54" s="2"/>
      <c r="D54" s="2"/>
      <c r="E54" s="2"/>
    </row>
    <row r="55" spans="1:8" hidden="1" x14ac:dyDescent="0.15">
      <c r="A55" s="2" t="s">
        <v>284</v>
      </c>
      <c r="B55" s="2"/>
      <c r="C55" s="2" t="s">
        <v>82</v>
      </c>
      <c r="D55" s="2" t="s">
        <v>83</v>
      </c>
      <c r="E55" s="2" t="s">
        <v>84</v>
      </c>
      <c r="G55" s="2"/>
      <c r="H55" s="2"/>
    </row>
    <row r="56" spans="1:8" hidden="1" x14ac:dyDescent="0.15">
      <c r="A56" s="152" t="str">
        <f>'Historical Data'!A61</f>
        <v>Reused components</v>
      </c>
      <c r="B56" s="2"/>
      <c r="C56" s="47"/>
      <c r="D56" s="160"/>
      <c r="E56" s="154">
        <f>D56+'Historical Data'!E61</f>
        <v>0</v>
      </c>
      <c r="G56" s="2"/>
      <c r="H56" s="2"/>
    </row>
    <row r="57" spans="1:8" hidden="1" x14ac:dyDescent="0.15">
      <c r="A57" s="152" t="str">
        <f>'Historical Data'!A62</f>
        <v>Modified components</v>
      </c>
      <c r="B57" s="46"/>
      <c r="C57" s="47"/>
      <c r="D57" s="160"/>
      <c r="E57" s="154">
        <f>D57+'Historical Data'!E62</f>
        <v>0</v>
      </c>
      <c r="G57" s="46"/>
      <c r="H57" s="46"/>
    </row>
    <row r="58" spans="1:8" hidden="1" x14ac:dyDescent="0.15">
      <c r="A58" s="152" t="str">
        <f>'Historical Data'!A63</f>
        <v>New components</v>
      </c>
      <c r="B58" s="46"/>
      <c r="C58" s="47"/>
      <c r="D58" s="160"/>
      <c r="E58" s="154">
        <f>D58+'Historical Data'!E63</f>
        <v>0</v>
      </c>
      <c r="G58" s="46"/>
      <c r="H58" s="46"/>
    </row>
    <row r="59" spans="1:8" s="2" customFormat="1" x14ac:dyDescent="0.15">
      <c r="C59" s="155"/>
      <c r="D59" s="155"/>
      <c r="E59" s="153"/>
    </row>
    <row r="60" spans="1:8" x14ac:dyDescent="0.15">
      <c r="A60" s="2" t="s">
        <v>184</v>
      </c>
      <c r="B60" s="2"/>
      <c r="C60" s="283" t="s">
        <v>82</v>
      </c>
      <c r="D60" s="283" t="s">
        <v>83</v>
      </c>
      <c r="E60" s="43" t="s">
        <v>356</v>
      </c>
      <c r="F60" s="45" t="s">
        <v>357</v>
      </c>
      <c r="G60" s="39"/>
      <c r="H60" s="2"/>
    </row>
    <row r="61" spans="1:8" x14ac:dyDescent="0.15">
      <c r="A61" s="60" t="str">
        <f t="shared" ref="A61:A71" si="0">B4</f>
        <v>Analysis</v>
      </c>
      <c r="C61" s="156">
        <f>IF($F$1="CA01","",$C$72*'Historical Data'!F67)</f>
        <v>0</v>
      </c>
      <c r="D61" s="156">
        <f>SUMIF('Time Log'!$H$63:$H$155,A61,'Time Log'!$G$63:$G$155)</f>
        <v>10.000000000000124</v>
      </c>
      <c r="E61" s="147">
        <f>D61+'Historical Data'!E67</f>
        <v>150.00000000000017</v>
      </c>
      <c r="F61" s="23">
        <f>IF($E$72=0,0,E61/$E$72)</f>
        <v>3.8560411311054026E-2</v>
      </c>
    </row>
    <row r="62" spans="1:8" x14ac:dyDescent="0.15">
      <c r="A62" s="60" t="str">
        <f t="shared" si="0"/>
        <v>Architecture</v>
      </c>
      <c r="C62" s="156">
        <f>IF($F$1="CA01","",$C$72*'Historical Data'!F68)</f>
        <v>0</v>
      </c>
      <c r="D62" s="156">
        <f>SUMIF('Time Log'!$H$63:$H$155,A62,'Time Log'!$G$63:$G$155)</f>
        <v>4.9999999999998224</v>
      </c>
      <c r="E62" s="147">
        <f>D62+'Historical Data'!E68</f>
        <v>4.9999999999998224</v>
      </c>
      <c r="F62" s="23">
        <f t="shared" ref="F62:F70" si="1">IF($E$72=0,0,E62/$E$72)</f>
        <v>1.2853470437017536E-3</v>
      </c>
    </row>
    <row r="63" spans="1:8" x14ac:dyDescent="0.15">
      <c r="A63" s="60" t="str">
        <f t="shared" si="0"/>
        <v>Project planning</v>
      </c>
      <c r="C63" s="156">
        <f>IF($F$1="CA01","",$C$72*'Historical Data'!F69)</f>
        <v>0</v>
      </c>
      <c r="D63" s="156">
        <f>SUMIF('Time Log'!$H$63:$H$155,A63,'Time Log'!$G$63:$G$155)</f>
        <v>30.000000000000053</v>
      </c>
      <c r="E63" s="147">
        <f>D63+'Historical Data'!E69</f>
        <v>200.00000000000006</v>
      </c>
      <c r="F63" s="23">
        <f t="shared" si="1"/>
        <v>5.1413881748071988E-2</v>
      </c>
    </row>
    <row r="64" spans="1:8" x14ac:dyDescent="0.15">
      <c r="A64" s="60" t="str">
        <f t="shared" si="0"/>
        <v>Interation planning</v>
      </c>
      <c r="C64" s="156">
        <f>IF($F$1="CA01","",$C$72*'Historical Data'!F70)</f>
        <v>0</v>
      </c>
      <c r="D64" s="156">
        <f>SUMIF('Time Log'!$H$63:$H$155,A64,'Time Log'!$G$63:$G$155)</f>
        <v>0</v>
      </c>
      <c r="E64" s="147">
        <f>D64+'Historical Data'!E70</f>
        <v>0</v>
      </c>
      <c r="F64" s="23">
        <f t="shared" si="1"/>
        <v>0</v>
      </c>
    </row>
    <row r="65" spans="1:8" x14ac:dyDescent="0.15">
      <c r="A65" s="60" t="str">
        <f t="shared" si="0"/>
        <v>Construction</v>
      </c>
      <c r="C65" s="156">
        <f>IF($F$1="CA01","",$C$72*'Historical Data'!F71)</f>
        <v>0</v>
      </c>
      <c r="D65" s="156">
        <f>SUMIF('Time Log'!$H$63:$H$155,A65,'Time Log'!$G$63:$G$155)</f>
        <v>465.00000000000011</v>
      </c>
      <c r="E65" s="147">
        <f>D65+'Historical Data'!E71</f>
        <v>2075.0000000000005</v>
      </c>
      <c r="F65" s="23">
        <f t="shared" si="1"/>
        <v>0.53341902313624689</v>
      </c>
    </row>
    <row r="66" spans="1:8" x14ac:dyDescent="0.15">
      <c r="A66" s="60" t="str">
        <f t="shared" si="0"/>
        <v>Refactoring</v>
      </c>
      <c r="C66" s="156">
        <f>IF($F$1="CA01","",$C$72*'Historical Data'!F72)</f>
        <v>0</v>
      </c>
      <c r="D66" s="156">
        <f>SUMIF('Time Log'!$H$63:$H$155,A66,'Time Log'!$G$63:$G$155)</f>
        <v>95.000000000000142</v>
      </c>
      <c r="E66" s="147">
        <f>D66+'Historical Data'!E72</f>
        <v>1164.9999999999998</v>
      </c>
      <c r="F66" s="23">
        <f t="shared" si="1"/>
        <v>0.29948586118251919</v>
      </c>
    </row>
    <row r="67" spans="1:8" x14ac:dyDescent="0.15">
      <c r="A67" s="60" t="str">
        <f t="shared" si="0"/>
        <v>Review</v>
      </c>
      <c r="C67" s="156">
        <f>IF($F$1="CA01","",$C$72*'Historical Data'!F73)</f>
        <v>0</v>
      </c>
      <c r="D67" s="156">
        <f>SUMIF('Time Log'!$H$63:$H$155,A67,'Time Log'!$G$63:$G$155)</f>
        <v>0</v>
      </c>
      <c r="E67" s="147">
        <f>D67+'Historical Data'!E73</f>
        <v>5.0000000000001421</v>
      </c>
      <c r="F67" s="23">
        <f t="shared" si="1"/>
        <v>1.2853470437018358E-3</v>
      </c>
    </row>
    <row r="68" spans="1:8" x14ac:dyDescent="0.15">
      <c r="A68" s="60" t="str">
        <f t="shared" si="0"/>
        <v>Integration test</v>
      </c>
      <c r="C68" s="156">
        <f>IF($F$1="CA01","",$C$72*'Historical Data'!F74)</f>
        <v>0</v>
      </c>
      <c r="D68" s="156">
        <f>SUMIF('Time Log'!$H$63:$H$155,A68,'Time Log'!$G$63:$G$155)</f>
        <v>0</v>
      </c>
      <c r="E68" s="147">
        <f>D68+'Historical Data'!E74</f>
        <v>0</v>
      </c>
      <c r="F68" s="23">
        <f t="shared" si="1"/>
        <v>0</v>
      </c>
    </row>
    <row r="69" spans="1:8" x14ac:dyDescent="0.15">
      <c r="A69" s="60" t="str">
        <f t="shared" si="0"/>
        <v>Repatterning</v>
      </c>
      <c r="C69" s="156">
        <f>IF($F$1="CA01","",$C$72*'Historical Data'!F75)</f>
        <v>0</v>
      </c>
      <c r="D69" s="156">
        <f>SUMIF('Time Log'!$H$63:$H$155,A69,'Time Log'!$G$63:$G$155)</f>
        <v>0</v>
      </c>
      <c r="E69" s="147">
        <f>D69+'Historical Data'!E75</f>
        <v>30</v>
      </c>
      <c r="F69" s="23">
        <f t="shared" si="1"/>
        <v>7.7120822622107959E-3</v>
      </c>
    </row>
    <row r="70" spans="1:8" x14ac:dyDescent="0.15">
      <c r="A70" s="60" t="str">
        <f t="shared" si="0"/>
        <v>Postmortem</v>
      </c>
      <c r="C70" s="156">
        <f>IF($F$1="CA01","",$C$72*'Historical Data'!F76)</f>
        <v>0</v>
      </c>
      <c r="D70" s="156">
        <f>SUMIF('Time Log'!$H$63:$H$155,A70,'Time Log'!$G$63:$G$155)</f>
        <v>60.00000000000027</v>
      </c>
      <c r="E70" s="147">
        <f>D70+'Historical Data'!E76</f>
        <v>225.00000000000011</v>
      </c>
      <c r="F70" s="23">
        <f t="shared" si="1"/>
        <v>5.7840616966581E-2</v>
      </c>
    </row>
    <row r="71" spans="1:8" x14ac:dyDescent="0.15">
      <c r="A71" s="60" t="str">
        <f t="shared" si="0"/>
        <v>Sandbox</v>
      </c>
      <c r="C71" s="156">
        <f>IF($F$1="CA01","",$C$72*'Historical Data'!F77)</f>
        <v>0</v>
      </c>
      <c r="D71" s="156">
        <f>SUMIF('Time Log'!$H$63:$H$155,A71,'Time Log'!$G$63:$G$155)</f>
        <v>0</v>
      </c>
      <c r="E71" s="147">
        <f>D71+'Historical Data'!E77</f>
        <v>35</v>
      </c>
      <c r="F71" s="23">
        <f>IF($E$72=0,0,E71/$E$72)</f>
        <v>8.9974293059125951E-3</v>
      </c>
    </row>
    <row r="72" spans="1:8" x14ac:dyDescent="0.15">
      <c r="A72" s="3" t="s">
        <v>186</v>
      </c>
      <c r="C72" s="160"/>
      <c r="D72" s="156">
        <f>SUM(D61:D71)</f>
        <v>665.00000000000045</v>
      </c>
      <c r="E72" s="147">
        <f>D72+'Historical Data'!E78</f>
        <v>3890.0000000000005</v>
      </c>
      <c r="F72" s="23">
        <f>IF($E$72=0,0,E72/$E$72)</f>
        <v>1</v>
      </c>
    </row>
    <row r="73" spans="1:8" x14ac:dyDescent="0.15">
      <c r="C73" s="157"/>
      <c r="D73" s="157"/>
      <c r="E73" s="19"/>
    </row>
    <row r="74" spans="1:8" x14ac:dyDescent="0.15">
      <c r="A74" s="2" t="s">
        <v>547</v>
      </c>
      <c r="B74" s="2"/>
      <c r="C74" s="191"/>
      <c r="D74" s="285" t="s">
        <v>83</v>
      </c>
      <c r="E74" s="43" t="s">
        <v>356</v>
      </c>
      <c r="F74" s="45" t="s">
        <v>357</v>
      </c>
      <c r="H74" s="2"/>
    </row>
    <row r="75" spans="1:8" x14ac:dyDescent="0.15">
      <c r="A75" s="3" t="str">
        <f>B4</f>
        <v>Analysis</v>
      </c>
      <c r="D75" s="21">
        <f>COUNTIF('Change Log'!$D$61:$D$135,A75)</f>
        <v>0</v>
      </c>
      <c r="E75" s="21">
        <f>D75+'Historical Data'!E82</f>
        <v>1</v>
      </c>
      <c r="F75" s="23">
        <f>IF(E75=0,0,E75/$E$86)</f>
        <v>1.2048192771084338E-2</v>
      </c>
    </row>
    <row r="76" spans="1:8" x14ac:dyDescent="0.15">
      <c r="A76" s="3" t="str">
        <f t="shared" ref="A76:A85" si="2">B5</f>
        <v>Architecture</v>
      </c>
      <c r="D76" s="21">
        <f>COUNTIF('Change Log'!$D$61:$D$135,A76)</f>
        <v>0</v>
      </c>
      <c r="E76" s="21">
        <f>D76+'Historical Data'!E83</f>
        <v>0</v>
      </c>
      <c r="F76" s="23">
        <f t="shared" ref="F76:F86" si="3">IF(E76=0,0,E76/$E$86)</f>
        <v>0</v>
      </c>
    </row>
    <row r="77" spans="1:8" x14ac:dyDescent="0.15">
      <c r="A77" s="3" t="str">
        <f t="shared" si="2"/>
        <v>Project planning</v>
      </c>
      <c r="D77" s="21">
        <f>COUNTIF('Change Log'!$D$61:$D$135,A77)</f>
        <v>0</v>
      </c>
      <c r="E77" s="21">
        <f>D77+'Historical Data'!E84</f>
        <v>2</v>
      </c>
      <c r="F77" s="23">
        <f t="shared" si="3"/>
        <v>2.4096385542168676E-2</v>
      </c>
      <c r="H77" s="8"/>
    </row>
    <row r="78" spans="1:8" x14ac:dyDescent="0.15">
      <c r="A78" s="3" t="str">
        <f t="shared" si="2"/>
        <v>Interation planning</v>
      </c>
      <c r="D78" s="21">
        <f>COUNTIF('Change Log'!$D$61:$D$135,A78)</f>
        <v>0</v>
      </c>
      <c r="E78" s="21">
        <f>D78+'Historical Data'!E85</f>
        <v>0</v>
      </c>
      <c r="F78" s="23">
        <f t="shared" si="3"/>
        <v>0</v>
      </c>
      <c r="H78" s="8"/>
    </row>
    <row r="79" spans="1:8" x14ac:dyDescent="0.15">
      <c r="A79" s="3" t="str">
        <f t="shared" si="2"/>
        <v>Construction</v>
      </c>
      <c r="D79" s="21">
        <f>COUNTIF('Change Log'!$D$61:$D$135,A79)</f>
        <v>7</v>
      </c>
      <c r="E79" s="21">
        <f>D79+'Historical Data'!E86</f>
        <v>49</v>
      </c>
      <c r="F79" s="23">
        <f t="shared" si="3"/>
        <v>0.59036144578313254</v>
      </c>
    </row>
    <row r="80" spans="1:8" x14ac:dyDescent="0.15">
      <c r="A80" s="3" t="str">
        <f t="shared" si="2"/>
        <v>Refactoring</v>
      </c>
      <c r="D80" s="21">
        <f>COUNTIF('Change Log'!$D$61:$D$135,A80)</f>
        <v>3</v>
      </c>
      <c r="E80" s="21">
        <f>D80+'Historical Data'!E87</f>
        <v>30</v>
      </c>
      <c r="F80" s="23">
        <f t="shared" si="3"/>
        <v>0.36144578313253012</v>
      </c>
    </row>
    <row r="81" spans="1:8" x14ac:dyDescent="0.15">
      <c r="A81" s="3" t="str">
        <f t="shared" si="2"/>
        <v>Review</v>
      </c>
      <c r="D81" s="21">
        <f>COUNTIF('Change Log'!$D$61:$D$135,A81)</f>
        <v>0</v>
      </c>
      <c r="E81" s="21">
        <f>D81+'Historical Data'!E88</f>
        <v>1</v>
      </c>
      <c r="F81" s="23">
        <f t="shared" si="3"/>
        <v>1.2048192771084338E-2</v>
      </c>
    </row>
    <row r="82" spans="1:8" x14ac:dyDescent="0.15">
      <c r="A82" s="3" t="str">
        <f t="shared" si="2"/>
        <v>Integration test</v>
      </c>
      <c r="D82" s="21">
        <f>COUNTIF('Change Log'!$D$61:$D$135,A82)</f>
        <v>0</v>
      </c>
      <c r="E82" s="21">
        <f>D82+'Historical Data'!E89</f>
        <v>0</v>
      </c>
      <c r="F82" s="23">
        <f t="shared" si="3"/>
        <v>0</v>
      </c>
    </row>
    <row r="83" spans="1:8" x14ac:dyDescent="0.15">
      <c r="A83" s="3" t="str">
        <f t="shared" si="2"/>
        <v>Repatterning</v>
      </c>
      <c r="D83" s="21">
        <f>COUNTIF('Change Log'!$D$61:$D$135,A83)</f>
        <v>0</v>
      </c>
      <c r="E83" s="21">
        <f>D83+'Historical Data'!E90</f>
        <v>0</v>
      </c>
      <c r="F83" s="23">
        <f t="shared" si="3"/>
        <v>0</v>
      </c>
    </row>
    <row r="84" spans="1:8" x14ac:dyDescent="0.15">
      <c r="A84" s="3" t="str">
        <f t="shared" si="2"/>
        <v>Postmortem</v>
      </c>
      <c r="D84" s="21">
        <f>COUNTIF('Change Log'!$D$61:$D$135,A84)</f>
        <v>0</v>
      </c>
      <c r="E84" s="21">
        <f>D84+'Historical Data'!E91</f>
        <v>0</v>
      </c>
      <c r="F84" s="23">
        <f t="shared" si="3"/>
        <v>0</v>
      </c>
    </row>
    <row r="85" spans="1:8" x14ac:dyDescent="0.15">
      <c r="A85" s="3" t="str">
        <f t="shared" si="2"/>
        <v>Sandbox</v>
      </c>
      <c r="D85" s="21">
        <f>COUNTIF('Change Log'!$D$61:$D$135,A85)</f>
        <v>0</v>
      </c>
      <c r="E85" s="21">
        <f>D85+'Historical Data'!E92</f>
        <v>0</v>
      </c>
      <c r="F85" s="23">
        <f t="shared" si="3"/>
        <v>0</v>
      </c>
    </row>
    <row r="86" spans="1:8" x14ac:dyDescent="0.15">
      <c r="A86" s="3" t="s">
        <v>186</v>
      </c>
      <c r="D86" s="21">
        <f>SUM(D75:D85)</f>
        <v>10</v>
      </c>
      <c r="E86" s="21">
        <f>D86+'Historical Data'!E93</f>
        <v>83</v>
      </c>
      <c r="F86" s="23">
        <f t="shared" si="3"/>
        <v>1</v>
      </c>
    </row>
    <row r="87" spans="1:8" x14ac:dyDescent="0.15">
      <c r="E87" s="21"/>
    </row>
    <row r="88" spans="1:8" x14ac:dyDescent="0.15">
      <c r="A88" s="2" t="s">
        <v>344</v>
      </c>
      <c r="B88" s="2"/>
      <c r="C88" s="191"/>
      <c r="D88" s="285" t="s">
        <v>83</v>
      </c>
      <c r="E88" s="43" t="s">
        <v>356</v>
      </c>
      <c r="F88" s="45" t="s">
        <v>357</v>
      </c>
      <c r="H88" s="2"/>
    </row>
    <row r="89" spans="1:8" x14ac:dyDescent="0.15">
      <c r="A89" s="3" t="str">
        <f>B4</f>
        <v>Analysis</v>
      </c>
      <c r="D89" s="21">
        <f>COUNTIF('Change Log'!$F$61:$F$135,A89)</f>
        <v>0</v>
      </c>
      <c r="E89" s="21">
        <f>D89+'Historical Data'!E97</f>
        <v>1</v>
      </c>
      <c r="F89" s="205">
        <f>IF(E89=0,0,E89/$E$100)</f>
        <v>1.2048192771084338E-2</v>
      </c>
    </row>
    <row r="90" spans="1:8" x14ac:dyDescent="0.15">
      <c r="A90" s="3" t="str">
        <f t="shared" ref="A90:A99" si="4">B5</f>
        <v>Architecture</v>
      </c>
      <c r="D90" s="21">
        <f>COUNTIF('Change Log'!$F$61:$F$135,A90)</f>
        <v>0</v>
      </c>
      <c r="E90" s="21">
        <f>D90+'Historical Data'!E98</f>
        <v>0</v>
      </c>
      <c r="F90" s="205">
        <f t="shared" ref="F90:F100" si="5">IF(E90=0,0,E90/$E$100)</f>
        <v>0</v>
      </c>
    </row>
    <row r="91" spans="1:8" x14ac:dyDescent="0.15">
      <c r="A91" s="3" t="str">
        <f t="shared" si="4"/>
        <v>Project planning</v>
      </c>
      <c r="D91" s="21">
        <f>COUNTIF('Change Log'!$F$61:$F$135,A91)</f>
        <v>0</v>
      </c>
      <c r="E91" s="21">
        <f>D91+'Historical Data'!E99</f>
        <v>2</v>
      </c>
      <c r="F91" s="205">
        <f t="shared" si="5"/>
        <v>2.4096385542168676E-2</v>
      </c>
    </row>
    <row r="92" spans="1:8" x14ac:dyDescent="0.15">
      <c r="A92" s="3" t="str">
        <f t="shared" si="4"/>
        <v>Interation planning</v>
      </c>
      <c r="D92" s="21">
        <f>COUNTIF('Change Log'!$F$61:$F$135,A92)</f>
        <v>0</v>
      </c>
      <c r="E92" s="21">
        <f>D92+'Historical Data'!E100</f>
        <v>0</v>
      </c>
      <c r="F92" s="205">
        <f t="shared" si="5"/>
        <v>0</v>
      </c>
    </row>
    <row r="93" spans="1:8" x14ac:dyDescent="0.15">
      <c r="A93" s="3" t="str">
        <f t="shared" si="4"/>
        <v>Construction</v>
      </c>
      <c r="D93" s="21">
        <f>COUNTIF('Change Log'!$F$61:$F$135,A93)</f>
        <v>7</v>
      </c>
      <c r="E93" s="21">
        <f>D93+'Historical Data'!E101</f>
        <v>49</v>
      </c>
      <c r="F93" s="205">
        <f t="shared" si="5"/>
        <v>0.59036144578313254</v>
      </c>
    </row>
    <row r="94" spans="1:8" x14ac:dyDescent="0.15">
      <c r="A94" s="3" t="str">
        <f t="shared" si="4"/>
        <v>Refactoring</v>
      </c>
      <c r="D94" s="21">
        <f>COUNTIF('Change Log'!$F$61:$F$135,A94)</f>
        <v>3</v>
      </c>
      <c r="E94" s="21">
        <f>D94+'Historical Data'!E102</f>
        <v>30</v>
      </c>
      <c r="F94" s="205">
        <f t="shared" si="5"/>
        <v>0.36144578313253012</v>
      </c>
    </row>
    <row r="95" spans="1:8" x14ac:dyDescent="0.15">
      <c r="A95" s="3" t="str">
        <f t="shared" si="4"/>
        <v>Review</v>
      </c>
      <c r="D95" s="21">
        <f>COUNTIF('Change Log'!$F$61:$F$135,A95)</f>
        <v>0</v>
      </c>
      <c r="E95" s="21">
        <f>D95+'Historical Data'!E103</f>
        <v>1</v>
      </c>
      <c r="F95" s="205">
        <f t="shared" si="5"/>
        <v>1.2048192771084338E-2</v>
      </c>
    </row>
    <row r="96" spans="1:8" x14ac:dyDescent="0.15">
      <c r="A96" s="3" t="str">
        <f t="shared" si="4"/>
        <v>Integration test</v>
      </c>
      <c r="D96" s="21">
        <f>COUNTIF('Change Log'!$F$61:$F$135,A96)</f>
        <v>0</v>
      </c>
      <c r="E96" s="21">
        <f>D96+'Historical Data'!E104</f>
        <v>0</v>
      </c>
      <c r="F96" s="205">
        <f t="shared" si="5"/>
        <v>0</v>
      </c>
    </row>
    <row r="97" spans="1:6" x14ac:dyDescent="0.15">
      <c r="A97" s="3" t="str">
        <f t="shared" si="4"/>
        <v>Repatterning</v>
      </c>
      <c r="D97" s="21">
        <f>COUNTIF('Change Log'!$F$61:$F$135,A97)</f>
        <v>0</v>
      </c>
      <c r="E97" s="21">
        <f>D97+'Historical Data'!E105</f>
        <v>0</v>
      </c>
      <c r="F97" s="205">
        <f t="shared" si="5"/>
        <v>0</v>
      </c>
    </row>
    <row r="98" spans="1:6" x14ac:dyDescent="0.15">
      <c r="A98" s="3" t="str">
        <f t="shared" si="4"/>
        <v>Postmortem</v>
      </c>
      <c r="D98" s="21">
        <f>COUNTIF('Change Log'!$F$61:$F$135,A98)</f>
        <v>0</v>
      </c>
      <c r="E98" s="21">
        <f>D98+'Historical Data'!E106</f>
        <v>0</v>
      </c>
      <c r="F98" s="205">
        <f t="shared" si="5"/>
        <v>0</v>
      </c>
    </row>
    <row r="99" spans="1:6" x14ac:dyDescent="0.15">
      <c r="A99" s="3" t="str">
        <f t="shared" si="4"/>
        <v>Sandbox</v>
      </c>
      <c r="D99" s="21">
        <f>COUNTIF('Change Log'!$F$61:$F$135,A99)</f>
        <v>0</v>
      </c>
      <c r="E99" s="21">
        <f>D99+'Historical Data'!E107</f>
        <v>0</v>
      </c>
      <c r="F99" s="205">
        <f t="shared" si="5"/>
        <v>0</v>
      </c>
    </row>
    <row r="100" spans="1:6" x14ac:dyDescent="0.15">
      <c r="A100" s="3" t="s">
        <v>186</v>
      </c>
      <c r="D100" s="21">
        <f>SUM(D89:D99)</f>
        <v>10</v>
      </c>
      <c r="E100" s="21">
        <f>D100+'Historical Data'!E108</f>
        <v>83</v>
      </c>
      <c r="F100" s="205">
        <f t="shared" si="5"/>
        <v>1</v>
      </c>
    </row>
  </sheetData>
  <mergeCells count="2">
    <mergeCell ref="A45:C45"/>
    <mergeCell ref="A46:F46"/>
  </mergeCells>
  <phoneticPr fontId="9" type="noConversion"/>
  <dataValidations count="2">
    <dataValidation type="whole" operator="greaterThanOrEqual" allowBlank="1" showErrorMessage="1" errorTitle=".GE. zero" error="Value must be an integer greater than or equal to zero." sqref="D59:D73 D75:D87 D89:D99" xr:uid="{00000000-0002-0000-0C00-000000000000}">
      <formula1>0</formula1>
    </dataValidation>
    <dataValidation operator="greaterThanOrEqual" allowBlank="1" showErrorMessage="1" errorTitle=".GE. zero integer" error="Value must be an integer greater than or equal to zero." sqref="C59:C71" xr:uid="{00000000-0002-0000-0C00-000001000000}"/>
  </dataValidations>
  <pageMargins left="0.75" right="0.75" top="1" bottom="1" header="0.5" footer="0.5"/>
  <pageSetup orientation="portrait"/>
  <headerFooter alignWithMargins="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O135"/>
  <sheetViews>
    <sheetView showGridLines="0" workbookViewId="0">
      <selection activeCell="C118" sqref="C118"/>
    </sheetView>
  </sheetViews>
  <sheetFormatPr baseColWidth="10" defaultColWidth="7.5" defaultRowHeight="13" x14ac:dyDescent="0.15"/>
  <cols>
    <col min="1" max="1" width="3.6640625" style="62" customWidth="1"/>
    <col min="2" max="16384" width="7.5" style="62"/>
  </cols>
  <sheetData>
    <row r="1" spans="1:6" s="3" customFormat="1" ht="20" x14ac:dyDescent="0.2">
      <c r="A1" s="1" t="s">
        <v>319</v>
      </c>
      <c r="B1" s="1"/>
      <c r="C1" s="1"/>
      <c r="D1" s="1"/>
      <c r="E1" s="1"/>
      <c r="F1" s="1"/>
    </row>
    <row r="2" spans="1:6" s="3" customFormat="1" ht="14" hidden="1" thickBot="1" x14ac:dyDescent="0.2">
      <c r="A2" s="25"/>
      <c r="B2" s="25"/>
      <c r="C2" s="25"/>
      <c r="D2" s="25"/>
      <c r="E2" s="25"/>
      <c r="F2" s="25"/>
    </row>
    <row r="3" spans="1:6" s="3" customFormat="1" ht="20" hidden="1" x14ac:dyDescent="0.2">
      <c r="A3" s="93" t="s">
        <v>127</v>
      </c>
      <c r="B3" s="26"/>
      <c r="C3" s="26"/>
      <c r="D3" s="26"/>
      <c r="E3" s="26"/>
      <c r="F3" s="26"/>
    </row>
    <row r="4" spans="1:6" s="3" customFormat="1" hidden="1" x14ac:dyDescent="0.15">
      <c r="A4" s="26" t="s">
        <v>85</v>
      </c>
      <c r="B4" s="94">
        <v>36526</v>
      </c>
      <c r="C4" s="26"/>
      <c r="D4" s="26"/>
      <c r="E4" s="26"/>
      <c r="F4" s="26"/>
    </row>
    <row r="5" spans="1:6" s="3" customFormat="1" hidden="1" x14ac:dyDescent="0.15">
      <c r="A5" s="26" t="s">
        <v>114</v>
      </c>
      <c r="B5" s="94">
        <v>45658</v>
      </c>
      <c r="C5" s="26"/>
      <c r="D5" s="26"/>
      <c r="E5" s="26"/>
      <c r="F5" s="26"/>
    </row>
    <row r="6" spans="1:6" s="3" customFormat="1" hidden="1" x14ac:dyDescent="0.15">
      <c r="A6" s="27" t="s">
        <v>86</v>
      </c>
      <c r="B6" s="95" t="s">
        <v>136</v>
      </c>
      <c r="C6" s="26"/>
      <c r="D6" s="26"/>
      <c r="E6" s="26"/>
      <c r="F6" s="26"/>
    </row>
    <row r="7" spans="1:6" s="3" customFormat="1" hidden="1" x14ac:dyDescent="0.15">
      <c r="A7" s="26"/>
      <c r="B7" s="95" t="s">
        <v>187</v>
      </c>
      <c r="C7" s="26"/>
      <c r="D7" s="26"/>
      <c r="E7" s="95"/>
      <c r="F7" s="26"/>
    </row>
    <row r="8" spans="1:6" s="3" customFormat="1" hidden="1" x14ac:dyDescent="0.15">
      <c r="A8" s="26"/>
      <c r="B8" s="95" t="s">
        <v>188</v>
      </c>
      <c r="C8" s="26"/>
      <c r="D8" s="26"/>
      <c r="E8" s="95"/>
      <c r="F8" s="26"/>
    </row>
    <row r="9" spans="1:6" s="3" customFormat="1" hidden="1" x14ac:dyDescent="0.15">
      <c r="A9" s="26"/>
      <c r="B9" s="95" t="s">
        <v>189</v>
      </c>
      <c r="C9" s="26"/>
      <c r="D9" s="26"/>
      <c r="E9" s="26"/>
      <c r="F9" s="26"/>
    </row>
    <row r="10" spans="1:6" s="3" customFormat="1" hidden="1" x14ac:dyDescent="0.15">
      <c r="A10" s="26"/>
      <c r="B10" s="95" t="s">
        <v>190</v>
      </c>
      <c r="C10" s="26"/>
      <c r="D10" s="26"/>
      <c r="E10" s="26"/>
      <c r="F10" s="26"/>
    </row>
    <row r="11" spans="1:6" s="3" customFormat="1" hidden="1" x14ac:dyDescent="0.15">
      <c r="A11" s="26"/>
      <c r="B11" s="95" t="s">
        <v>191</v>
      </c>
      <c r="C11" s="26"/>
      <c r="D11" s="26"/>
      <c r="E11" s="26"/>
      <c r="F11" s="26"/>
    </row>
    <row r="12" spans="1:6" s="3" customFormat="1" hidden="1" x14ac:dyDescent="0.15">
      <c r="A12" s="26"/>
      <c r="B12" s="95" t="s">
        <v>192</v>
      </c>
      <c r="C12" s="26"/>
      <c r="D12" s="26"/>
      <c r="E12" s="26"/>
      <c r="F12" s="26"/>
    </row>
    <row r="13" spans="1:6" s="3" customFormat="1" hidden="1" x14ac:dyDescent="0.15">
      <c r="A13" s="26"/>
      <c r="B13" s="95" t="s">
        <v>185</v>
      </c>
      <c r="C13" s="26"/>
      <c r="D13" s="26"/>
      <c r="E13" s="26"/>
      <c r="F13" s="26"/>
    </row>
    <row r="14" spans="1:6" s="3" customFormat="1" hidden="1" x14ac:dyDescent="0.15">
      <c r="A14" s="26"/>
      <c r="B14" s="26" t="s">
        <v>91</v>
      </c>
      <c r="C14" s="26"/>
      <c r="D14" s="26"/>
      <c r="E14" s="26"/>
      <c r="F14" s="26"/>
    </row>
    <row r="15" spans="1:6" s="3" customFormat="1" hidden="1" x14ac:dyDescent="0.15">
      <c r="A15" s="26"/>
      <c r="B15" s="26" t="s">
        <v>193</v>
      </c>
      <c r="C15" s="26"/>
      <c r="D15" s="26"/>
      <c r="E15" s="26"/>
      <c r="F15" s="26"/>
    </row>
    <row r="16" spans="1:6" s="3" customFormat="1" hidden="1" x14ac:dyDescent="0.15">
      <c r="A16" s="26" t="s">
        <v>90</v>
      </c>
      <c r="B16" s="26" t="s">
        <v>194</v>
      </c>
      <c r="C16" s="26"/>
      <c r="D16" s="26"/>
      <c r="E16" s="26"/>
      <c r="F16" s="26"/>
    </row>
    <row r="17" spans="1:6" s="3" customFormat="1" hidden="1" x14ac:dyDescent="0.15">
      <c r="A17" s="26"/>
      <c r="B17" s="26" t="s">
        <v>195</v>
      </c>
      <c r="C17" s="26"/>
      <c r="D17" s="26"/>
      <c r="E17" s="26"/>
      <c r="F17" s="26"/>
    </row>
    <row r="18" spans="1:6" s="3" customFormat="1" hidden="1" x14ac:dyDescent="0.15">
      <c r="A18" s="26"/>
      <c r="B18" s="26" t="s">
        <v>196</v>
      </c>
      <c r="C18" s="26"/>
      <c r="D18" s="26"/>
      <c r="E18" s="26"/>
      <c r="F18" s="26"/>
    </row>
    <row r="19" spans="1:6" s="3" customFormat="1" hidden="1" x14ac:dyDescent="0.15">
      <c r="A19" s="26"/>
      <c r="B19" s="26" t="s">
        <v>197</v>
      </c>
      <c r="C19" s="26"/>
      <c r="D19" s="26"/>
      <c r="E19" s="26"/>
      <c r="F19" s="26"/>
    </row>
    <row r="20" spans="1:6" s="3" customFormat="1" hidden="1" x14ac:dyDescent="0.15">
      <c r="A20" s="26"/>
      <c r="B20" s="26" t="s">
        <v>92</v>
      </c>
      <c r="C20" s="26"/>
      <c r="D20" s="26"/>
      <c r="E20" s="26"/>
      <c r="F20" s="26"/>
    </row>
    <row r="21" spans="1:6" s="3" customFormat="1" hidden="1" x14ac:dyDescent="0.15">
      <c r="A21" s="26"/>
      <c r="B21" s="26" t="s">
        <v>198</v>
      </c>
      <c r="C21" s="26"/>
      <c r="D21" s="26"/>
      <c r="E21" s="26"/>
      <c r="F21" s="26"/>
    </row>
    <row r="22" spans="1:6" s="3" customFormat="1" hidden="1" x14ac:dyDescent="0.15">
      <c r="A22" s="26"/>
      <c r="B22" s="26" t="s">
        <v>199</v>
      </c>
      <c r="C22" s="26"/>
      <c r="D22" s="26"/>
      <c r="E22" s="26"/>
      <c r="F22" s="26"/>
    </row>
    <row r="23" spans="1:6" s="3" customFormat="1" hidden="1" x14ac:dyDescent="0.15">
      <c r="A23" s="26"/>
      <c r="B23" s="26" t="s">
        <v>200</v>
      </c>
      <c r="C23" s="26"/>
      <c r="D23" s="26"/>
      <c r="E23" s="26"/>
      <c r="F23" s="26"/>
    </row>
    <row r="24" spans="1:6" s="3" customFormat="1" hidden="1" x14ac:dyDescent="0.15">
      <c r="A24" s="26" t="s">
        <v>52</v>
      </c>
      <c r="B24" s="26" t="s">
        <v>53</v>
      </c>
      <c r="C24" s="26"/>
      <c r="D24" s="26"/>
      <c r="E24" s="26"/>
      <c r="F24" s="26"/>
    </row>
    <row r="25" spans="1:6" s="19" customFormat="1" hidden="1" x14ac:dyDescent="0.15">
      <c r="A25" s="26"/>
      <c r="B25" s="27" t="s">
        <v>54</v>
      </c>
      <c r="C25" s="27"/>
      <c r="D25" s="27"/>
      <c r="E25" s="27"/>
      <c r="F25" s="27"/>
    </row>
    <row r="26" spans="1:6" s="3" customFormat="1" hidden="1" x14ac:dyDescent="0.15">
      <c r="A26" s="27" t="s">
        <v>55</v>
      </c>
      <c r="B26" s="27" t="s">
        <v>56</v>
      </c>
      <c r="C26" s="27"/>
      <c r="D26" s="27"/>
      <c r="E26" s="27"/>
      <c r="F26" s="27"/>
    </row>
    <row r="27" spans="1:6" s="3" customFormat="1" hidden="1" x14ac:dyDescent="0.15">
      <c r="A27" s="27"/>
      <c r="B27" s="27" t="s">
        <v>92</v>
      </c>
      <c r="C27" s="27"/>
      <c r="D27" s="27"/>
      <c r="E27" s="27"/>
      <c r="F27" s="27"/>
    </row>
    <row r="28" spans="1:6" s="3" customFormat="1" hidden="1" x14ac:dyDescent="0.15">
      <c r="A28" s="27"/>
      <c r="B28" s="27" t="s">
        <v>58</v>
      </c>
      <c r="C28" s="27"/>
      <c r="D28" s="27"/>
      <c r="E28" s="27"/>
      <c r="F28" s="27"/>
    </row>
    <row r="29" spans="1:6" s="3" customFormat="1" hidden="1" x14ac:dyDescent="0.15">
      <c r="A29" s="27"/>
      <c r="B29" s="27" t="s">
        <v>57</v>
      </c>
      <c r="C29" s="27"/>
      <c r="D29" s="27"/>
      <c r="E29" s="27"/>
      <c r="F29" s="27"/>
    </row>
    <row r="30" spans="1:6" s="3" customFormat="1" hidden="1" x14ac:dyDescent="0.15">
      <c r="A30" s="27"/>
      <c r="B30" s="27"/>
      <c r="C30" s="27"/>
      <c r="D30" s="27"/>
      <c r="E30" s="27"/>
      <c r="F30" s="27"/>
    </row>
    <row r="31" spans="1:6" s="3" customFormat="1" hidden="1" x14ac:dyDescent="0.15">
      <c r="A31" s="27"/>
      <c r="B31" s="27"/>
      <c r="C31" s="27"/>
      <c r="D31" s="27" t="s">
        <v>218</v>
      </c>
      <c r="E31" s="27" t="s">
        <v>158</v>
      </c>
      <c r="F31" s="27"/>
    </row>
    <row r="32" spans="1:6" s="3" customFormat="1" hidden="1" x14ac:dyDescent="0.15">
      <c r="A32" s="27" t="s">
        <v>59</v>
      </c>
      <c r="B32" s="27" t="s">
        <v>60</v>
      </c>
      <c r="C32" s="27"/>
      <c r="D32" s="27"/>
      <c r="E32" s="27" t="s">
        <v>112</v>
      </c>
      <c r="F32" s="27"/>
    </row>
    <row r="33" spans="1:13" s="3" customFormat="1" hidden="1" x14ac:dyDescent="0.15">
      <c r="A33" s="27"/>
      <c r="B33" s="27" t="s">
        <v>61</v>
      </c>
      <c r="C33" s="27"/>
      <c r="D33" s="27"/>
      <c r="E33" s="27" t="s">
        <v>44</v>
      </c>
      <c r="F33" s="27"/>
    </row>
    <row r="34" spans="1:13" s="3" customFormat="1" hidden="1" x14ac:dyDescent="0.15">
      <c r="A34" s="27"/>
      <c r="B34" s="27" t="s">
        <v>62</v>
      </c>
      <c r="C34" s="27"/>
      <c r="D34" s="27"/>
      <c r="E34" s="27" t="s">
        <v>46</v>
      </c>
      <c r="F34" s="27"/>
    </row>
    <row r="35" spans="1:13" s="3" customFormat="1" hidden="1" x14ac:dyDescent="0.15">
      <c r="A35" s="27"/>
      <c r="B35" s="27" t="s">
        <v>63</v>
      </c>
      <c r="C35" s="27"/>
      <c r="D35" s="27"/>
      <c r="E35" s="27"/>
      <c r="F35" s="27"/>
    </row>
    <row r="36" spans="1:13" s="3" customFormat="1" hidden="1" x14ac:dyDescent="0.15">
      <c r="A36" s="27"/>
      <c r="B36" s="27" t="s">
        <v>64</v>
      </c>
      <c r="C36" s="27"/>
      <c r="D36" s="27"/>
      <c r="E36" s="27"/>
      <c r="F36" s="27"/>
    </row>
    <row r="37" spans="1:13" s="3" customFormat="1" hidden="1" x14ac:dyDescent="0.15">
      <c r="A37" s="27" t="s">
        <v>171</v>
      </c>
      <c r="B37" s="27" t="s">
        <v>172</v>
      </c>
      <c r="C37" s="27"/>
      <c r="D37" s="27"/>
      <c r="E37" s="27"/>
      <c r="F37" s="27"/>
    </row>
    <row r="38" spans="1:13" s="3" customFormat="1" hidden="1" x14ac:dyDescent="0.15">
      <c r="A38" s="27"/>
      <c r="B38" s="27" t="s">
        <v>173</v>
      </c>
      <c r="C38" s="27"/>
      <c r="D38" s="27"/>
      <c r="E38" s="27"/>
      <c r="F38" s="27"/>
    </row>
    <row r="39" spans="1:13" s="3" customFormat="1" hidden="1" x14ac:dyDescent="0.15">
      <c r="A39" s="27"/>
      <c r="B39" s="27" t="s">
        <v>174</v>
      </c>
      <c r="C39" s="27"/>
      <c r="D39" s="27"/>
      <c r="E39" s="27"/>
      <c r="F39" s="27"/>
    </row>
    <row r="40" spans="1:13" s="3" customFormat="1" hidden="1" x14ac:dyDescent="0.15">
      <c r="A40" s="27"/>
      <c r="B40" s="27"/>
      <c r="C40" s="27"/>
      <c r="D40" s="27"/>
      <c r="E40" s="27"/>
      <c r="F40" s="27"/>
    </row>
    <row r="41" spans="1:13" s="3" customFormat="1" ht="14" hidden="1" thickBot="1" x14ac:dyDescent="0.2">
      <c r="A41" s="25"/>
      <c r="B41" s="25"/>
      <c r="C41" s="25"/>
      <c r="D41" s="25"/>
      <c r="E41" s="25"/>
      <c r="F41" s="25"/>
    </row>
    <row r="42" spans="1:13" s="29" customFormat="1" x14ac:dyDescent="0.15">
      <c r="A42" s="8"/>
      <c r="B42" s="8"/>
      <c r="C42" s="8"/>
      <c r="D42" s="8"/>
      <c r="E42" s="8"/>
      <c r="F42" s="8"/>
    </row>
    <row r="43" spans="1:13" s="166" customFormat="1" ht="20" x14ac:dyDescent="0.2">
      <c r="A43" s="1" t="s">
        <v>304</v>
      </c>
      <c r="B43" s="1"/>
      <c r="C43" s="1"/>
      <c r="D43" s="157"/>
      <c r="E43" s="157"/>
      <c r="F43" s="157"/>
    </row>
    <row r="44" spans="1:13" s="166" customFormat="1" ht="14" thickBot="1" x14ac:dyDescent="0.2">
      <c r="B44" s="157" t="s">
        <v>305</v>
      </c>
      <c r="C44" s="174" t="s">
        <v>306</v>
      </c>
      <c r="D44" s="174" t="s">
        <v>307</v>
      </c>
      <c r="E44" s="174" t="s">
        <v>308</v>
      </c>
      <c r="F44" s="174" t="s">
        <v>309</v>
      </c>
      <c r="G44" s="174" t="s">
        <v>310</v>
      </c>
      <c r="H44" s="175" t="s">
        <v>311</v>
      </c>
      <c r="I44" s="175" t="s">
        <v>312</v>
      </c>
      <c r="J44" s="175" t="s">
        <v>313</v>
      </c>
      <c r="K44" s="175" t="s">
        <v>314</v>
      </c>
      <c r="L44" s="175" t="s">
        <v>315</v>
      </c>
    </row>
    <row r="45" spans="1:13" s="166" customFormat="1" ht="15" customHeight="1" x14ac:dyDescent="0.15">
      <c r="A45" s="638" t="s">
        <v>258</v>
      </c>
      <c r="B45" s="176" t="str">
        <f>IF(ISBLANK(ArcEstimation!A44),"",ArcEstimation!A44)</f>
        <v/>
      </c>
      <c r="C45" s="222"/>
      <c r="D45" s="177"/>
      <c r="E45" s="177"/>
      <c r="F45" s="177"/>
      <c r="G45" s="177"/>
      <c r="H45" s="177"/>
      <c r="I45" s="177"/>
      <c r="J45" s="177"/>
      <c r="K45" s="177"/>
      <c r="L45" s="178"/>
      <c r="M45" s="166">
        <f>SUM(C45:L45)</f>
        <v>0</v>
      </c>
    </row>
    <row r="46" spans="1:13" s="166" customFormat="1" ht="15" customHeight="1" x14ac:dyDescent="0.15">
      <c r="A46" s="638"/>
      <c r="B46" s="179" t="str">
        <f>IF(ISBLANK(ArcEstimation!A45),"",ArcEstimation!A45)</f>
        <v/>
      </c>
      <c r="C46" s="223"/>
      <c r="D46" s="180"/>
      <c r="E46" s="180"/>
      <c r="F46" s="180"/>
      <c r="G46" s="180"/>
      <c r="H46" s="180"/>
      <c r="I46" s="180"/>
      <c r="J46" s="180"/>
      <c r="K46" s="180"/>
      <c r="L46" s="181"/>
      <c r="M46" s="166">
        <f t="shared" ref="M46:M75" si="0">SUM(C46:L46)</f>
        <v>0</v>
      </c>
    </row>
    <row r="47" spans="1:13" s="166" customFormat="1" ht="15" customHeight="1" x14ac:dyDescent="0.15">
      <c r="A47" s="638"/>
      <c r="B47" s="179" t="str">
        <f>IF(ISBLANK(ArcEstimation!A46),"",ArcEstimation!A46)</f>
        <v/>
      </c>
      <c r="C47" s="223"/>
      <c r="D47" s="180"/>
      <c r="E47" s="180"/>
      <c r="F47" s="180"/>
      <c r="G47" s="180"/>
      <c r="H47" s="180"/>
      <c r="I47" s="180"/>
      <c r="J47" s="180"/>
      <c r="K47" s="180"/>
      <c r="L47" s="181"/>
      <c r="M47" s="166">
        <f t="shared" si="0"/>
        <v>0</v>
      </c>
    </row>
    <row r="48" spans="1:13" s="166" customFormat="1" ht="15" customHeight="1" x14ac:dyDescent="0.15">
      <c r="A48" s="638"/>
      <c r="B48" s="179" t="str">
        <f>IF(ISBLANK(ArcEstimation!A47),"",ArcEstimation!A47)</f>
        <v/>
      </c>
      <c r="C48" s="223"/>
      <c r="D48" s="180"/>
      <c r="E48" s="180"/>
      <c r="F48" s="180"/>
      <c r="G48" s="180"/>
      <c r="H48" s="180"/>
      <c r="I48" s="180"/>
      <c r="J48" s="180"/>
      <c r="K48" s="180"/>
      <c r="L48" s="181"/>
      <c r="M48" s="166">
        <f t="shared" si="0"/>
        <v>0</v>
      </c>
    </row>
    <row r="49" spans="1:15" s="166" customFormat="1" ht="15" customHeight="1" x14ac:dyDescent="0.15">
      <c r="A49" s="638"/>
      <c r="B49" s="179" t="str">
        <f>IF(ISBLANK(ArcEstimation!A48),"",ArcEstimation!A48)</f>
        <v/>
      </c>
      <c r="C49" s="223"/>
      <c r="D49" s="180"/>
      <c r="E49" s="180"/>
      <c r="F49" s="180"/>
      <c r="G49" s="180"/>
      <c r="H49" s="180"/>
      <c r="I49" s="180"/>
      <c r="J49" s="180"/>
      <c r="K49" s="180"/>
      <c r="L49" s="181"/>
      <c r="M49" s="166">
        <f t="shared" si="0"/>
        <v>0</v>
      </c>
    </row>
    <row r="50" spans="1:15" s="166" customFormat="1" ht="15" customHeight="1" x14ac:dyDescent="0.15">
      <c r="A50" s="638"/>
      <c r="B50" s="179" t="str">
        <f>IF(ISBLANK(ArcEstimation!A49),"",ArcEstimation!A49)</f>
        <v/>
      </c>
      <c r="C50" s="223"/>
      <c r="D50" s="180"/>
      <c r="E50" s="180"/>
      <c r="F50" s="180"/>
      <c r="G50" s="180"/>
      <c r="H50" s="180"/>
      <c r="I50" s="180"/>
      <c r="J50" s="180"/>
      <c r="K50" s="180"/>
      <c r="L50" s="181"/>
      <c r="M50" s="166">
        <f t="shared" si="0"/>
        <v>0</v>
      </c>
    </row>
    <row r="51" spans="1:15" s="166" customFormat="1" ht="15" customHeight="1" x14ac:dyDescent="0.15">
      <c r="A51" s="638"/>
      <c r="B51" s="179" t="str">
        <f>IF(ISBLANK(ArcEstimation!A50),"",ArcEstimation!A50)</f>
        <v/>
      </c>
      <c r="C51" s="223"/>
      <c r="D51" s="180"/>
      <c r="E51" s="180"/>
      <c r="F51" s="180"/>
      <c r="G51" s="180"/>
      <c r="H51" s="180"/>
      <c r="I51" s="180"/>
      <c r="J51" s="180"/>
      <c r="K51" s="180"/>
      <c r="L51" s="181"/>
      <c r="M51" s="166">
        <f t="shared" si="0"/>
        <v>0</v>
      </c>
    </row>
    <row r="52" spans="1:15" s="166" customFormat="1" ht="15" customHeight="1" x14ac:dyDescent="0.15">
      <c r="A52" s="638"/>
      <c r="B52" s="179" t="str">
        <f>IF(ISBLANK(ArcEstimation!A51),"",ArcEstimation!A51)</f>
        <v/>
      </c>
      <c r="C52" s="223"/>
      <c r="D52" s="180"/>
      <c r="E52" s="180"/>
      <c r="F52" s="180"/>
      <c r="G52" s="180"/>
      <c r="H52" s="180"/>
      <c r="I52" s="180"/>
      <c r="J52" s="180"/>
      <c r="K52" s="180"/>
      <c r="L52" s="181"/>
      <c r="M52" s="166">
        <f t="shared" si="0"/>
        <v>0</v>
      </c>
    </row>
    <row r="53" spans="1:15" s="166" customFormat="1" ht="15" customHeight="1" x14ac:dyDescent="0.15">
      <c r="A53" s="638"/>
      <c r="B53" s="179" t="str">
        <f>IF(ISBLANK(ArcEstimation!A52),"",ArcEstimation!A52)</f>
        <v/>
      </c>
      <c r="C53" s="223"/>
      <c r="D53" s="180"/>
      <c r="E53" s="180"/>
      <c r="F53" s="180"/>
      <c r="G53" s="180"/>
      <c r="H53" s="180"/>
      <c r="I53" s="180"/>
      <c r="J53" s="180"/>
      <c r="K53" s="180"/>
      <c r="L53" s="181"/>
      <c r="M53" s="166">
        <f t="shared" si="0"/>
        <v>0</v>
      </c>
    </row>
    <row r="54" spans="1:15" s="166" customFormat="1" ht="15" customHeight="1" thickBot="1" x14ac:dyDescent="0.2">
      <c r="A54" s="638"/>
      <c r="B54" s="182" t="str">
        <f>IF(ISBLANK(ArcEstimation!A53),"",ArcEstimation!A53)</f>
        <v/>
      </c>
      <c r="C54" s="224"/>
      <c r="D54" s="183"/>
      <c r="E54" s="183"/>
      <c r="F54" s="183"/>
      <c r="G54" s="183"/>
      <c r="H54" s="183"/>
      <c r="I54" s="183"/>
      <c r="J54" s="183"/>
      <c r="K54" s="183"/>
      <c r="L54" s="184"/>
      <c r="M54" s="166">
        <f t="shared" si="0"/>
        <v>0</v>
      </c>
    </row>
    <row r="55" spans="1:15" s="166" customFormat="1" ht="14" thickBot="1" x14ac:dyDescent="0.2">
      <c r="A55" s="185"/>
      <c r="B55" s="186"/>
      <c r="C55" s="167"/>
      <c r="D55" s="167"/>
      <c r="E55" s="167"/>
      <c r="F55" s="167"/>
      <c r="G55" s="167"/>
      <c r="H55" s="167"/>
      <c r="I55" s="167"/>
      <c r="J55" s="167"/>
      <c r="K55" s="167"/>
      <c r="L55" s="167"/>
      <c r="N55" s="29"/>
      <c r="O55" s="29"/>
    </row>
    <row r="56" spans="1:15" s="166" customFormat="1" ht="15" customHeight="1" x14ac:dyDescent="0.15">
      <c r="A56" s="638" t="s">
        <v>259</v>
      </c>
      <c r="B56" s="176" t="str">
        <f>IF(ISBLANK(ArcEstimation!A68),"",ArcEstimation!A68)</f>
        <v/>
      </c>
      <c r="C56" s="177"/>
      <c r="D56" s="177"/>
      <c r="E56" s="177"/>
      <c r="F56" s="177"/>
      <c r="G56" s="177"/>
      <c r="H56" s="177"/>
      <c r="I56" s="177"/>
      <c r="J56" s="177"/>
      <c r="K56" s="177"/>
      <c r="L56" s="178"/>
      <c r="M56" s="166">
        <f t="shared" si="0"/>
        <v>0</v>
      </c>
    </row>
    <row r="57" spans="1:15" s="166" customFormat="1" ht="15" customHeight="1" x14ac:dyDescent="0.15">
      <c r="A57" s="638"/>
      <c r="B57" s="179" t="str">
        <f>IF(ISBLANK(ArcEstimation!A69),"",ArcEstimation!A69)</f>
        <v/>
      </c>
      <c r="C57" s="180"/>
      <c r="D57" s="180"/>
      <c r="E57" s="180"/>
      <c r="F57" s="180"/>
      <c r="G57" s="180"/>
      <c r="H57" s="180"/>
      <c r="I57" s="180"/>
      <c r="J57" s="180"/>
      <c r="K57" s="180"/>
      <c r="L57" s="181"/>
      <c r="M57" s="166">
        <f t="shared" si="0"/>
        <v>0</v>
      </c>
    </row>
    <row r="58" spans="1:15" s="166" customFormat="1" ht="15" customHeight="1" x14ac:dyDescent="0.15">
      <c r="A58" s="638"/>
      <c r="B58" s="179" t="str">
        <f>IF(ISBLANK(ArcEstimation!A70),"",ArcEstimation!A70)</f>
        <v/>
      </c>
      <c r="C58" s="180"/>
      <c r="D58" s="180"/>
      <c r="E58" s="180"/>
      <c r="F58" s="180"/>
      <c r="G58" s="180"/>
      <c r="H58" s="180"/>
      <c r="I58" s="180"/>
      <c r="J58" s="180"/>
      <c r="K58" s="180"/>
      <c r="L58" s="181"/>
      <c r="M58" s="166">
        <f t="shared" si="0"/>
        <v>0</v>
      </c>
    </row>
    <row r="59" spans="1:15" s="166" customFormat="1" ht="15" customHeight="1" x14ac:dyDescent="0.15">
      <c r="A59" s="638"/>
      <c r="B59" s="179" t="str">
        <f>IF(ISBLANK(ArcEstimation!A71),"",ArcEstimation!A71)</f>
        <v/>
      </c>
      <c r="C59" s="180"/>
      <c r="D59" s="180"/>
      <c r="E59" s="180"/>
      <c r="F59" s="180"/>
      <c r="G59" s="180"/>
      <c r="H59" s="180"/>
      <c r="I59" s="180"/>
      <c r="J59" s="180"/>
      <c r="K59" s="180"/>
      <c r="L59" s="181"/>
      <c r="M59" s="166">
        <f t="shared" si="0"/>
        <v>0</v>
      </c>
    </row>
    <row r="60" spans="1:15" s="166" customFormat="1" ht="15" customHeight="1" x14ac:dyDescent="0.15">
      <c r="A60" s="638"/>
      <c r="B60" s="179" t="str">
        <f>IF(ISBLANK(ArcEstimation!A72),"",ArcEstimation!A72)</f>
        <v/>
      </c>
      <c r="C60" s="180"/>
      <c r="D60" s="180"/>
      <c r="E60" s="180"/>
      <c r="F60" s="180"/>
      <c r="G60" s="180"/>
      <c r="H60" s="180"/>
      <c r="I60" s="180"/>
      <c r="J60" s="180"/>
      <c r="K60" s="180"/>
      <c r="L60" s="181"/>
      <c r="M60" s="166">
        <f t="shared" si="0"/>
        <v>0</v>
      </c>
    </row>
    <row r="61" spans="1:15" s="166" customFormat="1" ht="15" customHeight="1" x14ac:dyDescent="0.15">
      <c r="A61" s="638"/>
      <c r="B61" s="179" t="str">
        <f>IF(ISBLANK(ArcEstimation!A73),"",ArcEstimation!A73)</f>
        <v/>
      </c>
      <c r="C61" s="180"/>
      <c r="D61" s="180"/>
      <c r="E61" s="180"/>
      <c r="F61" s="180"/>
      <c r="G61" s="180"/>
      <c r="H61" s="180"/>
      <c r="I61" s="180"/>
      <c r="J61" s="180"/>
      <c r="K61" s="180"/>
      <c r="L61" s="181"/>
      <c r="M61" s="166">
        <f t="shared" si="0"/>
        <v>0</v>
      </c>
    </row>
    <row r="62" spans="1:15" s="166" customFormat="1" ht="15" customHeight="1" x14ac:dyDescent="0.15">
      <c r="A62" s="638"/>
      <c r="B62" s="179" t="str">
        <f>IF(ISBLANK(ArcEstimation!A74),"",ArcEstimation!A74)</f>
        <v/>
      </c>
      <c r="C62" s="180"/>
      <c r="D62" s="180"/>
      <c r="E62" s="180"/>
      <c r="F62" s="180"/>
      <c r="G62" s="180"/>
      <c r="H62" s="180"/>
      <c r="I62" s="180"/>
      <c r="J62" s="180"/>
      <c r="K62" s="180"/>
      <c r="L62" s="181"/>
      <c r="M62" s="166">
        <f t="shared" si="0"/>
        <v>0</v>
      </c>
    </row>
    <row r="63" spans="1:15" s="166" customFormat="1" ht="15" customHeight="1" x14ac:dyDescent="0.15">
      <c r="A63" s="638"/>
      <c r="B63" s="179" t="str">
        <f>IF(ISBLANK(ArcEstimation!A75),"",ArcEstimation!A75)</f>
        <v/>
      </c>
      <c r="C63" s="180"/>
      <c r="D63" s="180"/>
      <c r="E63" s="180"/>
      <c r="F63" s="180"/>
      <c r="G63" s="180"/>
      <c r="H63" s="180"/>
      <c r="I63" s="180"/>
      <c r="J63" s="180"/>
      <c r="K63" s="180"/>
      <c r="L63" s="181"/>
      <c r="M63" s="166">
        <f t="shared" si="0"/>
        <v>0</v>
      </c>
    </row>
    <row r="64" spans="1:15" s="166" customFormat="1" ht="15" customHeight="1" x14ac:dyDescent="0.15">
      <c r="A64" s="638"/>
      <c r="B64" s="179" t="str">
        <f>IF(ISBLANK(ArcEstimation!A76),"",ArcEstimation!A76)</f>
        <v/>
      </c>
      <c r="C64" s="180"/>
      <c r="D64" s="180"/>
      <c r="E64" s="180"/>
      <c r="F64" s="180"/>
      <c r="G64" s="180"/>
      <c r="H64" s="180"/>
      <c r="I64" s="180"/>
      <c r="J64" s="180"/>
      <c r="K64" s="180"/>
      <c r="L64" s="181"/>
      <c r="M64" s="166">
        <f t="shared" si="0"/>
        <v>0</v>
      </c>
    </row>
    <row r="65" spans="1:13" s="166" customFormat="1" ht="15" customHeight="1" x14ac:dyDescent="0.15">
      <c r="A65" s="638"/>
      <c r="B65" s="179" t="str">
        <f>IF(ISBLANK(ArcEstimation!A77),"",ArcEstimation!A77)</f>
        <v/>
      </c>
      <c r="C65" s="180"/>
      <c r="D65" s="180"/>
      <c r="E65" s="180"/>
      <c r="F65" s="180"/>
      <c r="G65" s="180"/>
      <c r="H65" s="180"/>
      <c r="I65" s="180"/>
      <c r="J65" s="180"/>
      <c r="K65" s="180"/>
      <c r="L65" s="181"/>
      <c r="M65" s="166">
        <f t="shared" si="0"/>
        <v>0</v>
      </c>
    </row>
    <row r="66" spans="1:13" s="166" customFormat="1" ht="15" customHeight="1" x14ac:dyDescent="0.15">
      <c r="A66" s="638"/>
      <c r="B66" s="179" t="str">
        <f>IF(ISBLANK(ArcEstimation!A78),"",ArcEstimation!A78)</f>
        <v/>
      </c>
      <c r="C66" s="180"/>
      <c r="D66" s="180"/>
      <c r="E66" s="180"/>
      <c r="F66" s="180"/>
      <c r="G66" s="180"/>
      <c r="H66" s="180"/>
      <c r="I66" s="180"/>
      <c r="J66" s="180"/>
      <c r="K66" s="180"/>
      <c r="L66" s="181"/>
      <c r="M66" s="166">
        <f t="shared" si="0"/>
        <v>0</v>
      </c>
    </row>
    <row r="67" spans="1:13" s="166" customFormat="1" ht="15" customHeight="1" x14ac:dyDescent="0.15">
      <c r="A67" s="638"/>
      <c r="B67" s="179" t="str">
        <f>IF(ISBLANK(ArcEstimation!A79),"",ArcEstimation!A79)</f>
        <v/>
      </c>
      <c r="C67" s="180"/>
      <c r="D67" s="180"/>
      <c r="E67" s="180"/>
      <c r="F67" s="180"/>
      <c r="G67" s="180"/>
      <c r="H67" s="180"/>
      <c r="I67" s="180"/>
      <c r="J67" s="180"/>
      <c r="K67" s="180"/>
      <c r="L67" s="181"/>
      <c r="M67" s="166">
        <f t="shared" si="0"/>
        <v>0</v>
      </c>
    </row>
    <row r="68" spans="1:13" s="166" customFormat="1" ht="15" customHeight="1" x14ac:dyDescent="0.15">
      <c r="A68" s="638"/>
      <c r="B68" s="179" t="str">
        <f>IF(ISBLANK(ArcEstimation!A80),"",ArcEstimation!A80)</f>
        <v/>
      </c>
      <c r="C68" s="180"/>
      <c r="D68" s="180"/>
      <c r="E68" s="180"/>
      <c r="F68" s="180"/>
      <c r="G68" s="180"/>
      <c r="H68" s="180"/>
      <c r="I68" s="180"/>
      <c r="J68" s="180"/>
      <c r="K68" s="180"/>
      <c r="L68" s="181"/>
      <c r="M68" s="166">
        <f t="shared" si="0"/>
        <v>0</v>
      </c>
    </row>
    <row r="69" spans="1:13" s="166" customFormat="1" ht="15" customHeight="1" x14ac:dyDescent="0.15">
      <c r="A69" s="638"/>
      <c r="B69" s="179" t="str">
        <f>IF(ISBLANK(ArcEstimation!A81),"",ArcEstimation!A81)</f>
        <v/>
      </c>
      <c r="C69" s="180"/>
      <c r="D69" s="180"/>
      <c r="E69" s="180"/>
      <c r="F69" s="180"/>
      <c r="G69" s="180"/>
      <c r="H69" s="180"/>
      <c r="I69" s="180"/>
      <c r="J69" s="180"/>
      <c r="K69" s="180"/>
      <c r="L69" s="181"/>
      <c r="M69" s="166">
        <f t="shared" si="0"/>
        <v>0</v>
      </c>
    </row>
    <row r="70" spans="1:13" s="166" customFormat="1" ht="15" customHeight="1" x14ac:dyDescent="0.15">
      <c r="A70" s="638"/>
      <c r="B70" s="179" t="str">
        <f>IF(ISBLANK(ArcEstimation!A82),"",ArcEstimation!A82)</f>
        <v/>
      </c>
      <c r="C70" s="180"/>
      <c r="D70" s="180"/>
      <c r="E70" s="180"/>
      <c r="F70" s="180"/>
      <c r="G70" s="180"/>
      <c r="H70" s="180"/>
      <c r="I70" s="180"/>
      <c r="J70" s="180"/>
      <c r="K70" s="180"/>
      <c r="L70" s="181"/>
      <c r="M70" s="166">
        <f t="shared" si="0"/>
        <v>0</v>
      </c>
    </row>
    <row r="71" spans="1:13" s="166" customFormat="1" ht="15" customHeight="1" x14ac:dyDescent="0.15">
      <c r="A71" s="638"/>
      <c r="B71" s="179" t="str">
        <f>IF(ISBLANK(ArcEstimation!A83),"",ArcEstimation!A83)</f>
        <v/>
      </c>
      <c r="C71" s="180"/>
      <c r="D71" s="180"/>
      <c r="E71" s="180"/>
      <c r="F71" s="180"/>
      <c r="G71" s="180"/>
      <c r="H71" s="180"/>
      <c r="I71" s="180"/>
      <c r="J71" s="180"/>
      <c r="K71" s="180"/>
      <c r="L71" s="181"/>
      <c r="M71" s="166">
        <f t="shared" si="0"/>
        <v>0</v>
      </c>
    </row>
    <row r="72" spans="1:13" s="166" customFormat="1" ht="15" customHeight="1" x14ac:dyDescent="0.15">
      <c r="A72" s="638"/>
      <c r="B72" s="179" t="str">
        <f>IF(ISBLANK(ArcEstimation!A84),"",ArcEstimation!A84)</f>
        <v/>
      </c>
      <c r="C72" s="180"/>
      <c r="D72" s="180"/>
      <c r="E72" s="180"/>
      <c r="F72" s="180"/>
      <c r="G72" s="180"/>
      <c r="H72" s="180"/>
      <c r="I72" s="180"/>
      <c r="J72" s="180"/>
      <c r="K72" s="180"/>
      <c r="L72" s="181"/>
      <c r="M72" s="166">
        <f t="shared" si="0"/>
        <v>0</v>
      </c>
    </row>
    <row r="73" spans="1:13" s="166" customFormat="1" ht="15" customHeight="1" x14ac:dyDescent="0.15">
      <c r="A73" s="638"/>
      <c r="B73" s="179" t="str">
        <f>IF(ISBLANK(ArcEstimation!A85),"",ArcEstimation!A85)</f>
        <v/>
      </c>
      <c r="C73" s="180"/>
      <c r="D73" s="180"/>
      <c r="E73" s="180"/>
      <c r="F73" s="180"/>
      <c r="G73" s="180"/>
      <c r="H73" s="180"/>
      <c r="I73" s="180"/>
      <c r="J73" s="180"/>
      <c r="K73" s="180"/>
      <c r="L73" s="181"/>
      <c r="M73" s="166">
        <f t="shared" si="0"/>
        <v>0</v>
      </c>
    </row>
    <row r="74" spans="1:13" s="166" customFormat="1" ht="15" customHeight="1" x14ac:dyDescent="0.15">
      <c r="A74" s="638"/>
      <c r="B74" s="179" t="str">
        <f>IF(ISBLANK(ArcEstimation!A86),"",ArcEstimation!A86)</f>
        <v/>
      </c>
      <c r="C74" s="180"/>
      <c r="D74" s="180"/>
      <c r="E74" s="180"/>
      <c r="F74" s="180"/>
      <c r="G74" s="180"/>
      <c r="H74" s="180"/>
      <c r="I74" s="180"/>
      <c r="J74" s="180"/>
      <c r="K74" s="180"/>
      <c r="L74" s="181"/>
      <c r="M74" s="166">
        <f t="shared" si="0"/>
        <v>0</v>
      </c>
    </row>
    <row r="75" spans="1:13" s="166" customFormat="1" ht="15" customHeight="1" thickBot="1" x14ac:dyDescent="0.2">
      <c r="A75" s="638"/>
      <c r="B75" s="182" t="str">
        <f>IF(ISBLANK(ArcEstimation!A87),"",ArcEstimation!A87)</f>
        <v/>
      </c>
      <c r="C75" s="183"/>
      <c r="D75" s="183"/>
      <c r="E75" s="183"/>
      <c r="F75" s="183"/>
      <c r="G75" s="183"/>
      <c r="H75" s="183"/>
      <c r="I75" s="183"/>
      <c r="J75" s="183"/>
      <c r="K75" s="183"/>
      <c r="L75" s="184"/>
      <c r="M75" s="166">
        <f t="shared" si="0"/>
        <v>0</v>
      </c>
    </row>
    <row r="76" spans="1:13" s="166" customFormat="1" x14ac:dyDescent="0.15">
      <c r="B76" s="187" t="s">
        <v>316</v>
      </c>
      <c r="C76" s="156">
        <f>SUM(C45:C75)</f>
        <v>0</v>
      </c>
      <c r="D76" s="156">
        <f t="shared" ref="D76:L76" si="1">SUM(D45:D75)</f>
        <v>0</v>
      </c>
      <c r="E76" s="156">
        <f t="shared" si="1"/>
        <v>0</v>
      </c>
      <c r="F76" s="156">
        <f t="shared" si="1"/>
        <v>0</v>
      </c>
      <c r="G76" s="156">
        <f t="shared" si="1"/>
        <v>0</v>
      </c>
      <c r="H76" s="156">
        <f t="shared" si="1"/>
        <v>0</v>
      </c>
      <c r="I76" s="156">
        <f t="shared" si="1"/>
        <v>0</v>
      </c>
      <c r="J76" s="156">
        <f t="shared" si="1"/>
        <v>0</v>
      </c>
      <c r="K76" s="156">
        <f t="shared" si="1"/>
        <v>0</v>
      </c>
      <c r="L76" s="156">
        <f t="shared" si="1"/>
        <v>0</v>
      </c>
      <c r="M76" s="188">
        <f>SUM(C76:L76)</f>
        <v>0</v>
      </c>
    </row>
    <row r="77" spans="1:13" s="19" customFormat="1" x14ac:dyDescent="0.15">
      <c r="B77" s="189" t="s">
        <v>317</v>
      </c>
      <c r="C77" s="72">
        <f>IF(SUM($C76:$L76)=0,,(C76/SUM($C76:$L76)*ArcEstimation!$D$116))</f>
        <v>0</v>
      </c>
      <c r="D77" s="72">
        <f>IF(SUM($C76:$L76)=0,,(D76/SUM($C76:$L76)*ArcEstimation!$D$116))</f>
        <v>0</v>
      </c>
      <c r="E77" s="72">
        <f>IF(SUM($C76:$L76)=0,,(E76/SUM($C76:$L76)*ArcEstimation!$D$116))</f>
        <v>0</v>
      </c>
      <c r="F77" s="72">
        <f>IF(SUM($C76:$L76)=0,,(F76/SUM($C76:$L76)*ArcEstimation!$D$116))</f>
        <v>0</v>
      </c>
      <c r="G77" s="72">
        <f>IF(SUM($C76:$L76)=0,,(G76/SUM($C76:$L76)*ArcEstimation!$D$116))</f>
        <v>0</v>
      </c>
      <c r="H77" s="72">
        <f>IF(SUM($C76:$L76)=0,,(H76/SUM($C76:$L76)*ArcEstimation!$D$116))</f>
        <v>0</v>
      </c>
      <c r="I77" s="72">
        <f>IF(SUM($C76:$L76)=0,,(I76/SUM($C76:$L76)*ArcEstimation!$D$116))</f>
        <v>0</v>
      </c>
      <c r="J77" s="72">
        <f>IF(SUM($C76:$L76)=0,,(J76/SUM($C76:$L76)*ArcEstimation!$D$116))</f>
        <v>0</v>
      </c>
      <c r="K77" s="72">
        <f>IF(SUM($C76:$L76)=0,,(K76/SUM($C76:$L76)*ArcEstimation!$D$116))</f>
        <v>0</v>
      </c>
      <c r="L77" s="72">
        <f>IF(SUM($C76:$L76)=0,,(L76/SUM($C76:$L76)*ArcEstimation!$D$116))</f>
        <v>0</v>
      </c>
      <c r="M77" s="147">
        <f>SUM(C77:L77)</f>
        <v>0</v>
      </c>
    </row>
    <row r="79" spans="1:13" s="166" customFormat="1" ht="21" thickBot="1" x14ac:dyDescent="0.25">
      <c r="A79" s="1" t="s">
        <v>318</v>
      </c>
      <c r="B79" s="157"/>
      <c r="C79" s="157"/>
      <c r="D79" s="157"/>
      <c r="E79" s="157"/>
      <c r="F79" s="157"/>
    </row>
    <row r="80" spans="1:13" s="96" customFormat="1" ht="70" x14ac:dyDescent="0.15">
      <c r="B80" s="109" t="s">
        <v>223</v>
      </c>
      <c r="C80" s="109" t="s">
        <v>227</v>
      </c>
      <c r="D80" s="110" t="s">
        <v>226</v>
      </c>
      <c r="E80" s="110" t="s">
        <v>224</v>
      </c>
      <c r="F80" s="110" t="s">
        <v>225</v>
      </c>
      <c r="G80" s="111" t="s">
        <v>219</v>
      </c>
    </row>
    <row r="81" spans="1:7" x14ac:dyDescent="0.15">
      <c r="B81" s="97">
        <v>1</v>
      </c>
      <c r="C81" s="98"/>
      <c r="D81" s="74">
        <f>C81</f>
        <v>0</v>
      </c>
      <c r="E81" s="73"/>
      <c r="F81" s="114">
        <f>E81</f>
        <v>0</v>
      </c>
      <c r="G81" s="112"/>
    </row>
    <row r="82" spans="1:7" x14ac:dyDescent="0.15">
      <c r="B82" s="97">
        <v>2</v>
      </c>
      <c r="C82" s="98"/>
      <c r="D82" s="74">
        <f t="shared" ref="D82:D90" si="2">C82+D81</f>
        <v>0</v>
      </c>
      <c r="E82" s="73"/>
      <c r="F82" s="114">
        <f t="shared" ref="F82:F90" si="3">E82+F81</f>
        <v>0</v>
      </c>
      <c r="G82" s="112"/>
    </row>
    <row r="83" spans="1:7" x14ac:dyDescent="0.15">
      <c r="B83" s="97">
        <v>3</v>
      </c>
      <c r="C83" s="98"/>
      <c r="D83" s="74">
        <f t="shared" si="2"/>
        <v>0</v>
      </c>
      <c r="E83" s="73"/>
      <c r="F83" s="114">
        <f t="shared" si="3"/>
        <v>0</v>
      </c>
      <c r="G83" s="112"/>
    </row>
    <row r="84" spans="1:7" x14ac:dyDescent="0.15">
      <c r="B84" s="97">
        <v>4</v>
      </c>
      <c r="C84" s="98"/>
      <c r="D84" s="74">
        <f t="shared" si="2"/>
        <v>0</v>
      </c>
      <c r="E84" s="73"/>
      <c r="F84" s="114">
        <f t="shared" si="3"/>
        <v>0</v>
      </c>
      <c r="G84" s="112"/>
    </row>
    <row r="85" spans="1:7" x14ac:dyDescent="0.15">
      <c r="B85" s="97">
        <v>5</v>
      </c>
      <c r="C85" s="98"/>
      <c r="D85" s="74">
        <f t="shared" si="2"/>
        <v>0</v>
      </c>
      <c r="E85" s="73"/>
      <c r="F85" s="114">
        <f t="shared" si="3"/>
        <v>0</v>
      </c>
      <c r="G85" s="112"/>
    </row>
    <row r="86" spans="1:7" x14ac:dyDescent="0.15">
      <c r="B86" s="97">
        <v>6</v>
      </c>
      <c r="C86" s="98"/>
      <c r="D86" s="74">
        <f t="shared" si="2"/>
        <v>0</v>
      </c>
      <c r="E86" s="73"/>
      <c r="F86" s="114">
        <f t="shared" si="3"/>
        <v>0</v>
      </c>
      <c r="G86" s="112"/>
    </row>
    <row r="87" spans="1:7" x14ac:dyDescent="0.15">
      <c r="B87" s="97">
        <v>7</v>
      </c>
      <c r="C87" s="98"/>
      <c r="D87" s="74">
        <f t="shared" si="2"/>
        <v>0</v>
      </c>
      <c r="E87" s="73"/>
      <c r="F87" s="114">
        <f t="shared" si="3"/>
        <v>0</v>
      </c>
      <c r="G87" s="112"/>
    </row>
    <row r="88" spans="1:7" x14ac:dyDescent="0.15">
      <c r="B88" s="97">
        <v>8</v>
      </c>
      <c r="C88" s="98"/>
      <c r="D88" s="74">
        <f t="shared" si="2"/>
        <v>0</v>
      </c>
      <c r="E88" s="73"/>
      <c r="F88" s="114">
        <f t="shared" si="3"/>
        <v>0</v>
      </c>
      <c r="G88" s="112"/>
    </row>
    <row r="89" spans="1:7" x14ac:dyDescent="0.15">
      <c r="B89" s="97">
        <v>9</v>
      </c>
      <c r="C89" s="98"/>
      <c r="D89" s="74">
        <f t="shared" si="2"/>
        <v>0</v>
      </c>
      <c r="E89" s="73"/>
      <c r="F89" s="114">
        <f t="shared" si="3"/>
        <v>0</v>
      </c>
      <c r="G89" s="112"/>
    </row>
    <row r="90" spans="1:7" ht="14" thickBot="1" x14ac:dyDescent="0.2">
      <c r="B90" s="99">
        <v>10</v>
      </c>
      <c r="C90" s="100"/>
      <c r="D90" s="101">
        <f t="shared" si="2"/>
        <v>0</v>
      </c>
      <c r="E90" s="116"/>
      <c r="F90" s="115">
        <f t="shared" si="3"/>
        <v>0</v>
      </c>
      <c r="G90" s="113"/>
    </row>
    <row r="91" spans="1:7" s="19" customFormat="1" x14ac:dyDescent="0.15">
      <c r="B91" s="117"/>
    </row>
    <row r="92" spans="1:7" s="19" customFormat="1" ht="21" thickBot="1" x14ac:dyDescent="0.25">
      <c r="A92" s="76" t="s">
        <v>228</v>
      </c>
      <c r="B92" s="76"/>
      <c r="C92" s="76"/>
      <c r="D92" s="76"/>
      <c r="E92" s="76"/>
      <c r="F92" s="76"/>
    </row>
    <row r="93" spans="1:7" s="103" customFormat="1" ht="42" customHeight="1" x14ac:dyDescent="0.15">
      <c r="B93" s="109" t="s">
        <v>220</v>
      </c>
      <c r="C93" s="118" t="s">
        <v>147</v>
      </c>
      <c r="D93" s="109" t="s">
        <v>221</v>
      </c>
      <c r="E93" s="110" t="s">
        <v>222</v>
      </c>
      <c r="F93" s="110" t="s">
        <v>224</v>
      </c>
      <c r="G93" s="111" t="s">
        <v>225</v>
      </c>
    </row>
    <row r="94" spans="1:7" s="102" customFormat="1" x14ac:dyDescent="0.15">
      <c r="B94" s="119">
        <v>1</v>
      </c>
      <c r="C94" s="105" t="s">
        <v>405</v>
      </c>
      <c r="D94" s="106"/>
      <c r="E94" s="104">
        <f>D94</f>
        <v>0</v>
      </c>
      <c r="F94" s="120"/>
      <c r="G94" s="121">
        <f>F94</f>
        <v>0</v>
      </c>
    </row>
    <row r="95" spans="1:7" s="102" customFormat="1" x14ac:dyDescent="0.15">
      <c r="B95" s="119">
        <v>2</v>
      </c>
      <c r="C95" s="105" t="s">
        <v>382</v>
      </c>
      <c r="D95" s="106"/>
      <c r="E95" s="104">
        <f t="shared" ref="E95:E135" si="4">D95+E94</f>
        <v>0</v>
      </c>
      <c r="F95" s="120"/>
      <c r="G95" s="121">
        <f t="shared" ref="G95:G135" si="5">F95+G94</f>
        <v>0</v>
      </c>
    </row>
    <row r="96" spans="1:7" s="102" customFormat="1" x14ac:dyDescent="0.15">
      <c r="B96" s="119">
        <v>3</v>
      </c>
      <c r="C96" s="105" t="s">
        <v>383</v>
      </c>
      <c r="D96" s="106"/>
      <c r="E96" s="104">
        <f t="shared" si="4"/>
        <v>0</v>
      </c>
      <c r="F96" s="120"/>
      <c r="G96" s="121">
        <f t="shared" si="5"/>
        <v>0</v>
      </c>
    </row>
    <row r="97" spans="2:7" s="102" customFormat="1" x14ac:dyDescent="0.15">
      <c r="B97" s="119">
        <v>4</v>
      </c>
      <c r="C97" s="105" t="s">
        <v>384</v>
      </c>
      <c r="D97" s="106"/>
      <c r="E97" s="104">
        <f t="shared" si="4"/>
        <v>0</v>
      </c>
      <c r="F97" s="120"/>
      <c r="G97" s="121">
        <f t="shared" si="5"/>
        <v>0</v>
      </c>
    </row>
    <row r="98" spans="2:7" s="102" customFormat="1" x14ac:dyDescent="0.15">
      <c r="B98" s="119">
        <v>5</v>
      </c>
      <c r="C98" s="105" t="s">
        <v>385</v>
      </c>
      <c r="D98" s="106"/>
      <c r="E98" s="104">
        <f t="shared" si="4"/>
        <v>0</v>
      </c>
      <c r="F98" s="120"/>
      <c r="G98" s="121">
        <f t="shared" si="5"/>
        <v>0</v>
      </c>
    </row>
    <row r="99" spans="2:7" s="102" customFormat="1" x14ac:dyDescent="0.15">
      <c r="B99" s="119">
        <v>6</v>
      </c>
      <c r="C99" s="105" t="s">
        <v>386</v>
      </c>
      <c r="D99" s="106"/>
      <c r="E99" s="104">
        <f t="shared" si="4"/>
        <v>0</v>
      </c>
      <c r="F99" s="120"/>
      <c r="G99" s="121">
        <f t="shared" si="5"/>
        <v>0</v>
      </c>
    </row>
    <row r="100" spans="2:7" s="102" customFormat="1" x14ac:dyDescent="0.15">
      <c r="B100" s="119">
        <v>7</v>
      </c>
      <c r="C100" s="105" t="s">
        <v>387</v>
      </c>
      <c r="D100" s="106"/>
      <c r="E100" s="104">
        <f t="shared" si="4"/>
        <v>0</v>
      </c>
      <c r="F100" s="120"/>
      <c r="G100" s="121">
        <f t="shared" si="5"/>
        <v>0</v>
      </c>
    </row>
    <row r="101" spans="2:7" s="102" customFormat="1" x14ac:dyDescent="0.15">
      <c r="B101" s="119">
        <v>8</v>
      </c>
      <c r="C101" s="105" t="s">
        <v>388</v>
      </c>
      <c r="D101" s="106"/>
      <c r="E101" s="104">
        <f t="shared" si="4"/>
        <v>0</v>
      </c>
      <c r="F101" s="120"/>
      <c r="G101" s="121">
        <f t="shared" si="5"/>
        <v>0</v>
      </c>
    </row>
    <row r="102" spans="2:7" s="102" customFormat="1" x14ac:dyDescent="0.15">
      <c r="B102" s="119">
        <v>9</v>
      </c>
      <c r="C102" s="105" t="s">
        <v>389</v>
      </c>
      <c r="D102" s="106"/>
      <c r="E102" s="104">
        <f t="shared" si="4"/>
        <v>0</v>
      </c>
      <c r="F102" s="120"/>
      <c r="G102" s="121">
        <f t="shared" si="5"/>
        <v>0</v>
      </c>
    </row>
    <row r="103" spans="2:7" s="102" customFormat="1" x14ac:dyDescent="0.15">
      <c r="B103" s="119">
        <v>10</v>
      </c>
      <c r="C103" s="105" t="s">
        <v>390</v>
      </c>
      <c r="D103" s="106"/>
      <c r="E103" s="104">
        <f t="shared" si="4"/>
        <v>0</v>
      </c>
      <c r="F103" s="120"/>
      <c r="G103" s="121">
        <f t="shared" si="5"/>
        <v>0</v>
      </c>
    </row>
    <row r="104" spans="2:7" s="102" customFormat="1" x14ac:dyDescent="0.15">
      <c r="B104" s="119">
        <v>11</v>
      </c>
      <c r="C104" s="105" t="s">
        <v>391</v>
      </c>
      <c r="D104" s="106"/>
      <c r="E104" s="104">
        <f t="shared" si="4"/>
        <v>0</v>
      </c>
      <c r="F104" s="120"/>
      <c r="G104" s="121">
        <f t="shared" si="5"/>
        <v>0</v>
      </c>
    </row>
    <row r="105" spans="2:7" s="102" customFormat="1" x14ac:dyDescent="0.15">
      <c r="B105" s="119">
        <v>12</v>
      </c>
      <c r="C105" s="105" t="s">
        <v>392</v>
      </c>
      <c r="D105" s="106"/>
      <c r="E105" s="104">
        <f t="shared" si="4"/>
        <v>0</v>
      </c>
      <c r="F105" s="120"/>
      <c r="G105" s="121">
        <f t="shared" si="5"/>
        <v>0</v>
      </c>
    </row>
    <row r="106" spans="2:7" s="102" customFormat="1" x14ac:dyDescent="0.15">
      <c r="B106" s="119">
        <v>13</v>
      </c>
      <c r="C106" s="105" t="s">
        <v>393</v>
      </c>
      <c r="D106" s="106"/>
      <c r="E106" s="104">
        <f t="shared" si="4"/>
        <v>0</v>
      </c>
      <c r="F106" s="120"/>
      <c r="G106" s="121">
        <f t="shared" si="5"/>
        <v>0</v>
      </c>
    </row>
    <row r="107" spans="2:7" s="102" customFormat="1" x14ac:dyDescent="0.15">
      <c r="B107" s="119">
        <v>14</v>
      </c>
      <c r="C107" s="105" t="s">
        <v>394</v>
      </c>
      <c r="D107" s="106"/>
      <c r="E107" s="104">
        <f t="shared" si="4"/>
        <v>0</v>
      </c>
      <c r="F107" s="120"/>
      <c r="G107" s="121">
        <f t="shared" si="5"/>
        <v>0</v>
      </c>
    </row>
    <row r="108" spans="2:7" s="102" customFormat="1" x14ac:dyDescent="0.15">
      <c r="B108" s="119">
        <v>15</v>
      </c>
      <c r="C108" s="105" t="s">
        <v>395</v>
      </c>
      <c r="D108" s="106"/>
      <c r="E108" s="104">
        <f t="shared" si="4"/>
        <v>0</v>
      </c>
      <c r="F108" s="120"/>
      <c r="G108" s="121">
        <f t="shared" si="5"/>
        <v>0</v>
      </c>
    </row>
    <row r="109" spans="2:7" s="102" customFormat="1" x14ac:dyDescent="0.15">
      <c r="B109" s="119">
        <v>16</v>
      </c>
      <c r="C109" s="105" t="s">
        <v>396</v>
      </c>
      <c r="D109" s="106"/>
      <c r="E109" s="104">
        <f t="shared" si="4"/>
        <v>0</v>
      </c>
      <c r="F109" s="120"/>
      <c r="G109" s="121">
        <f t="shared" si="5"/>
        <v>0</v>
      </c>
    </row>
    <row r="110" spans="2:7" s="102" customFormat="1" x14ac:dyDescent="0.15">
      <c r="B110" s="119">
        <v>17</v>
      </c>
      <c r="C110" s="105" t="s">
        <v>397</v>
      </c>
      <c r="D110" s="106"/>
      <c r="E110" s="104">
        <f t="shared" si="4"/>
        <v>0</v>
      </c>
      <c r="F110" s="120"/>
      <c r="G110" s="121">
        <f t="shared" si="5"/>
        <v>0</v>
      </c>
    </row>
    <row r="111" spans="2:7" s="102" customFormat="1" x14ac:dyDescent="0.15">
      <c r="B111" s="119">
        <v>18</v>
      </c>
      <c r="C111" s="105" t="s">
        <v>398</v>
      </c>
      <c r="D111" s="106"/>
      <c r="E111" s="104">
        <f t="shared" si="4"/>
        <v>0</v>
      </c>
      <c r="F111" s="120"/>
      <c r="G111" s="121">
        <f t="shared" si="5"/>
        <v>0</v>
      </c>
    </row>
    <row r="112" spans="2:7" s="102" customFormat="1" x14ac:dyDescent="0.15">
      <c r="B112" s="119">
        <v>19</v>
      </c>
      <c r="C112" s="105" t="s">
        <v>399</v>
      </c>
      <c r="D112" s="106"/>
      <c r="E112" s="104">
        <f t="shared" si="4"/>
        <v>0</v>
      </c>
      <c r="F112" s="120"/>
      <c r="G112" s="121">
        <f t="shared" si="5"/>
        <v>0</v>
      </c>
    </row>
    <row r="113" spans="2:7" s="102" customFormat="1" x14ac:dyDescent="0.15">
      <c r="B113" s="119">
        <v>20</v>
      </c>
      <c r="C113" s="105" t="s">
        <v>400</v>
      </c>
      <c r="D113" s="106"/>
      <c r="E113" s="104">
        <f t="shared" si="4"/>
        <v>0</v>
      </c>
      <c r="F113" s="120"/>
      <c r="G113" s="121">
        <f t="shared" si="5"/>
        <v>0</v>
      </c>
    </row>
    <row r="114" spans="2:7" s="102" customFormat="1" x14ac:dyDescent="0.15">
      <c r="B114" s="119">
        <v>21</v>
      </c>
      <c r="C114" s="105" t="s">
        <v>401</v>
      </c>
      <c r="D114" s="106"/>
      <c r="E114" s="104">
        <f t="shared" si="4"/>
        <v>0</v>
      </c>
      <c r="F114" s="120"/>
      <c r="G114" s="121">
        <f t="shared" si="5"/>
        <v>0</v>
      </c>
    </row>
    <row r="115" spans="2:7" s="102" customFormat="1" x14ac:dyDescent="0.15">
      <c r="B115" s="119">
        <v>22</v>
      </c>
      <c r="C115" s="105" t="s">
        <v>402</v>
      </c>
      <c r="D115" s="106"/>
      <c r="E115" s="104">
        <f t="shared" si="4"/>
        <v>0</v>
      </c>
      <c r="F115" s="120"/>
      <c r="G115" s="121">
        <f t="shared" si="5"/>
        <v>0</v>
      </c>
    </row>
    <row r="116" spans="2:7" s="102" customFormat="1" x14ac:dyDescent="0.15">
      <c r="B116" s="119">
        <v>23</v>
      </c>
      <c r="C116" s="105" t="s">
        <v>403</v>
      </c>
      <c r="D116" s="106"/>
      <c r="E116" s="104">
        <f t="shared" si="4"/>
        <v>0</v>
      </c>
      <c r="F116" s="120"/>
      <c r="G116" s="121">
        <f t="shared" si="5"/>
        <v>0</v>
      </c>
    </row>
    <row r="117" spans="2:7" s="102" customFormat="1" x14ac:dyDescent="0.15">
      <c r="B117" s="119">
        <v>24</v>
      </c>
      <c r="C117" s="105" t="s">
        <v>404</v>
      </c>
      <c r="D117" s="106"/>
      <c r="E117" s="104">
        <f t="shared" si="4"/>
        <v>0</v>
      </c>
      <c r="F117" s="120"/>
      <c r="G117" s="121">
        <f t="shared" si="5"/>
        <v>0</v>
      </c>
    </row>
    <row r="118" spans="2:7" s="102" customFormat="1" x14ac:dyDescent="0.15">
      <c r="B118" s="119">
        <v>25</v>
      </c>
      <c r="C118" s="105" t="s">
        <v>364</v>
      </c>
      <c r="D118" s="106"/>
      <c r="E118" s="104">
        <f t="shared" si="4"/>
        <v>0</v>
      </c>
      <c r="F118" s="120"/>
      <c r="G118" s="121">
        <f t="shared" si="5"/>
        <v>0</v>
      </c>
    </row>
    <row r="119" spans="2:7" s="102" customFormat="1" x14ac:dyDescent="0.15">
      <c r="B119" s="119">
        <v>26</v>
      </c>
      <c r="C119" s="105" t="s">
        <v>365</v>
      </c>
      <c r="D119" s="106"/>
      <c r="E119" s="104">
        <f t="shared" si="4"/>
        <v>0</v>
      </c>
      <c r="F119" s="120"/>
      <c r="G119" s="121">
        <f t="shared" si="5"/>
        <v>0</v>
      </c>
    </row>
    <row r="120" spans="2:7" s="102" customFormat="1" x14ac:dyDescent="0.15">
      <c r="B120" s="119">
        <v>27</v>
      </c>
      <c r="C120" s="105" t="s">
        <v>366</v>
      </c>
      <c r="D120" s="106"/>
      <c r="E120" s="104">
        <f t="shared" si="4"/>
        <v>0</v>
      </c>
      <c r="F120" s="120"/>
      <c r="G120" s="121">
        <f t="shared" si="5"/>
        <v>0</v>
      </c>
    </row>
    <row r="121" spans="2:7" s="102" customFormat="1" x14ac:dyDescent="0.15">
      <c r="B121" s="119">
        <v>28</v>
      </c>
      <c r="C121" s="105" t="s">
        <v>367</v>
      </c>
      <c r="D121" s="106"/>
      <c r="E121" s="104">
        <f t="shared" si="4"/>
        <v>0</v>
      </c>
      <c r="F121" s="120"/>
      <c r="G121" s="121">
        <f t="shared" si="5"/>
        <v>0</v>
      </c>
    </row>
    <row r="122" spans="2:7" s="102" customFormat="1" x14ac:dyDescent="0.15">
      <c r="B122" s="119">
        <v>29</v>
      </c>
      <c r="C122" s="105" t="s">
        <v>368</v>
      </c>
      <c r="D122" s="106"/>
      <c r="E122" s="104">
        <f t="shared" si="4"/>
        <v>0</v>
      </c>
      <c r="F122" s="120"/>
      <c r="G122" s="121">
        <f t="shared" si="5"/>
        <v>0</v>
      </c>
    </row>
    <row r="123" spans="2:7" s="102" customFormat="1" x14ac:dyDescent="0.15">
      <c r="B123" s="119">
        <v>30</v>
      </c>
      <c r="C123" s="105" t="s">
        <v>369</v>
      </c>
      <c r="D123" s="106"/>
      <c r="E123" s="104">
        <f t="shared" si="4"/>
        <v>0</v>
      </c>
      <c r="F123" s="120"/>
      <c r="G123" s="121">
        <f t="shared" si="5"/>
        <v>0</v>
      </c>
    </row>
    <row r="124" spans="2:7" s="102" customFormat="1" x14ac:dyDescent="0.15">
      <c r="B124" s="119">
        <v>31</v>
      </c>
      <c r="C124" s="105" t="s">
        <v>370</v>
      </c>
      <c r="D124" s="106"/>
      <c r="E124" s="104">
        <f t="shared" si="4"/>
        <v>0</v>
      </c>
      <c r="F124" s="120"/>
      <c r="G124" s="121">
        <f t="shared" si="5"/>
        <v>0</v>
      </c>
    </row>
    <row r="125" spans="2:7" s="102" customFormat="1" x14ac:dyDescent="0.15">
      <c r="B125" s="119">
        <v>32</v>
      </c>
      <c r="C125" s="105" t="s">
        <v>371</v>
      </c>
      <c r="D125" s="106"/>
      <c r="E125" s="104">
        <f t="shared" si="4"/>
        <v>0</v>
      </c>
      <c r="F125" s="120"/>
      <c r="G125" s="121">
        <f t="shared" si="5"/>
        <v>0</v>
      </c>
    </row>
    <row r="126" spans="2:7" s="102" customFormat="1" x14ac:dyDescent="0.15">
      <c r="B126" s="119">
        <v>33</v>
      </c>
      <c r="C126" s="105" t="s">
        <v>372</v>
      </c>
      <c r="D126" s="106"/>
      <c r="E126" s="104">
        <f t="shared" si="4"/>
        <v>0</v>
      </c>
      <c r="F126" s="120"/>
      <c r="G126" s="121">
        <f t="shared" si="5"/>
        <v>0</v>
      </c>
    </row>
    <row r="127" spans="2:7" s="102" customFormat="1" x14ac:dyDescent="0.15">
      <c r="B127" s="119">
        <v>34</v>
      </c>
      <c r="C127" s="105" t="s">
        <v>373</v>
      </c>
      <c r="D127" s="106"/>
      <c r="E127" s="104">
        <f t="shared" si="4"/>
        <v>0</v>
      </c>
      <c r="F127" s="120"/>
      <c r="G127" s="121">
        <f t="shared" si="5"/>
        <v>0</v>
      </c>
    </row>
    <row r="128" spans="2:7" s="102" customFormat="1" x14ac:dyDescent="0.15">
      <c r="B128" s="119">
        <v>35</v>
      </c>
      <c r="C128" s="105" t="s">
        <v>374</v>
      </c>
      <c r="D128" s="106"/>
      <c r="E128" s="104">
        <f t="shared" si="4"/>
        <v>0</v>
      </c>
      <c r="F128" s="120"/>
      <c r="G128" s="121">
        <f t="shared" si="5"/>
        <v>0</v>
      </c>
    </row>
    <row r="129" spans="2:7" s="102" customFormat="1" x14ac:dyDescent="0.15">
      <c r="B129" s="119">
        <v>36</v>
      </c>
      <c r="C129" s="105" t="s">
        <v>375</v>
      </c>
      <c r="D129" s="106"/>
      <c r="E129" s="104">
        <f t="shared" si="4"/>
        <v>0</v>
      </c>
      <c r="F129" s="120"/>
      <c r="G129" s="121">
        <f t="shared" si="5"/>
        <v>0</v>
      </c>
    </row>
    <row r="130" spans="2:7" s="102" customFormat="1" x14ac:dyDescent="0.15">
      <c r="B130" s="119">
        <v>37</v>
      </c>
      <c r="C130" s="105" t="s">
        <v>376</v>
      </c>
      <c r="D130" s="106"/>
      <c r="E130" s="104">
        <f t="shared" si="4"/>
        <v>0</v>
      </c>
      <c r="F130" s="120"/>
      <c r="G130" s="121">
        <f t="shared" si="5"/>
        <v>0</v>
      </c>
    </row>
    <row r="131" spans="2:7" s="102" customFormat="1" x14ac:dyDescent="0.15">
      <c r="B131" s="119">
        <v>38</v>
      </c>
      <c r="C131" s="105" t="s">
        <v>377</v>
      </c>
      <c r="D131" s="106"/>
      <c r="E131" s="104">
        <f t="shared" si="4"/>
        <v>0</v>
      </c>
      <c r="F131" s="120"/>
      <c r="G131" s="121">
        <f t="shared" si="5"/>
        <v>0</v>
      </c>
    </row>
    <row r="132" spans="2:7" s="102" customFormat="1" x14ac:dyDescent="0.15">
      <c r="B132" s="119">
        <v>39</v>
      </c>
      <c r="C132" s="105" t="s">
        <v>378</v>
      </c>
      <c r="D132" s="106"/>
      <c r="E132" s="104">
        <f t="shared" si="4"/>
        <v>0</v>
      </c>
      <c r="F132" s="120"/>
      <c r="G132" s="121">
        <f t="shared" si="5"/>
        <v>0</v>
      </c>
    </row>
    <row r="133" spans="2:7" s="102" customFormat="1" x14ac:dyDescent="0.15">
      <c r="B133" s="119">
        <v>40</v>
      </c>
      <c r="C133" s="105" t="s">
        <v>379</v>
      </c>
      <c r="D133" s="106"/>
      <c r="E133" s="104">
        <f t="shared" si="4"/>
        <v>0</v>
      </c>
      <c r="F133" s="120"/>
      <c r="G133" s="121">
        <f t="shared" si="5"/>
        <v>0</v>
      </c>
    </row>
    <row r="134" spans="2:7" s="102" customFormat="1" x14ac:dyDescent="0.15">
      <c r="B134" s="119">
        <v>41</v>
      </c>
      <c r="C134" s="105" t="s">
        <v>380</v>
      </c>
      <c r="D134" s="106"/>
      <c r="E134" s="104">
        <f t="shared" si="4"/>
        <v>0</v>
      </c>
      <c r="F134" s="120"/>
      <c r="G134" s="121">
        <f t="shared" si="5"/>
        <v>0</v>
      </c>
    </row>
    <row r="135" spans="2:7" s="102" customFormat="1" ht="14" thickBot="1" x14ac:dyDescent="0.2">
      <c r="B135" s="124">
        <v>42</v>
      </c>
      <c r="C135" s="105" t="s">
        <v>381</v>
      </c>
      <c r="D135" s="107"/>
      <c r="E135" s="108">
        <f t="shared" si="4"/>
        <v>0</v>
      </c>
      <c r="F135" s="122"/>
      <c r="G135" s="123">
        <f t="shared" si="5"/>
        <v>0</v>
      </c>
    </row>
  </sheetData>
  <sheetProtection sheet="1" objects="1" scenarios="1"/>
  <mergeCells count="2">
    <mergeCell ref="A45:A54"/>
    <mergeCell ref="A56:A75"/>
  </mergeCells>
  <dataValidations count="2">
    <dataValidation type="date" allowBlank="1" showErrorMessage="1" errorTitle="Date" error="Date must be in MM/DD/YY format." sqref="G81:G90" xr:uid="{00000000-0002-0000-0D00-000000000000}">
      <formula1>$B$4</formula1>
      <formula2>$B$5</formula2>
    </dataValidation>
    <dataValidation allowBlank="1" showErrorMessage="1" errorTitle="Date" error="Date must be in MM/DD/YY format." sqref="C94:C135" xr:uid="{00000000-0002-0000-0D00-000001000000}"/>
  </dataValidations>
  <pageMargins left="0.75" right="0.75" top="1" bottom="1" header="0.5" footer="0.5"/>
  <pageSetup orientation="portrait" horizontalDpi="4294967292" verticalDpi="429496729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H91"/>
  <sheetViews>
    <sheetView showGridLines="0" workbookViewId="0">
      <selection sqref="A1:XFD2"/>
    </sheetView>
  </sheetViews>
  <sheetFormatPr baseColWidth="10" defaultColWidth="6.33203125" defaultRowHeight="13" x14ac:dyDescent="0.15"/>
  <cols>
    <col min="1" max="5" width="8.6640625" style="3" customWidth="1"/>
    <col min="6" max="6" width="9.83203125" style="3" customWidth="1"/>
    <col min="7" max="8" width="8.6640625" style="3" customWidth="1"/>
    <col min="9" max="16384" width="6.33203125" style="3"/>
  </cols>
  <sheetData>
    <row r="1" spans="1:8" ht="20" x14ac:dyDescent="0.2">
      <c r="A1" s="599" t="s">
        <v>125</v>
      </c>
      <c r="B1" s="599"/>
      <c r="C1" s="599"/>
      <c r="D1" s="1"/>
      <c r="E1" s="1"/>
      <c r="F1" s="1"/>
      <c r="G1" s="1"/>
      <c r="H1" s="1"/>
    </row>
    <row r="2" spans="1:8" ht="14" hidden="1" thickBot="1" x14ac:dyDescent="0.2">
      <c r="A2" s="25"/>
      <c r="B2" s="25"/>
      <c r="C2" s="25"/>
      <c r="D2" s="25"/>
      <c r="E2" s="25"/>
      <c r="F2" s="25"/>
      <c r="G2" s="25"/>
      <c r="H2" s="25"/>
    </row>
    <row r="3" spans="1:8" ht="20" hidden="1" x14ac:dyDescent="0.2">
      <c r="A3" s="639" t="s">
        <v>127</v>
      </c>
      <c r="B3" s="639"/>
      <c r="C3" s="56"/>
      <c r="D3" s="56"/>
      <c r="E3" s="56"/>
      <c r="F3" s="26"/>
      <c r="G3" s="26"/>
      <c r="H3" s="26"/>
    </row>
    <row r="4" spans="1:8" hidden="1" x14ac:dyDescent="0.15">
      <c r="A4" s="56" t="s">
        <v>85</v>
      </c>
      <c r="B4" s="57">
        <v>36526</v>
      </c>
      <c r="C4" s="56"/>
      <c r="D4" s="56" t="s">
        <v>157</v>
      </c>
      <c r="E4" s="56" t="s">
        <v>150</v>
      </c>
      <c r="F4" s="26"/>
      <c r="G4" s="26"/>
      <c r="H4" s="26"/>
    </row>
    <row r="5" spans="1:8" hidden="1" x14ac:dyDescent="0.15">
      <c r="A5" s="56" t="s">
        <v>114</v>
      </c>
      <c r="B5" s="26">
        <v>40179</v>
      </c>
      <c r="C5" s="56"/>
      <c r="D5" s="56"/>
      <c r="E5" s="56" t="s">
        <v>158</v>
      </c>
      <c r="F5" s="26"/>
      <c r="G5" s="26"/>
      <c r="H5" s="26"/>
    </row>
    <row r="6" spans="1:8" hidden="1" x14ac:dyDescent="0.15">
      <c r="A6" s="56" t="s">
        <v>86</v>
      </c>
      <c r="B6" s="56" t="s">
        <v>100</v>
      </c>
      <c r="C6" s="56"/>
      <c r="D6" s="56"/>
      <c r="E6" s="56" t="s">
        <v>111</v>
      </c>
      <c r="F6" s="26"/>
      <c r="G6" s="26"/>
      <c r="H6" s="26"/>
    </row>
    <row r="7" spans="1:8" hidden="1" x14ac:dyDescent="0.15">
      <c r="A7" s="56"/>
      <c r="B7" s="56" t="s">
        <v>161</v>
      </c>
      <c r="C7" s="56"/>
      <c r="D7" s="56"/>
      <c r="E7" s="56" t="s">
        <v>112</v>
      </c>
      <c r="F7" s="26"/>
      <c r="G7" s="26"/>
      <c r="H7" s="26"/>
    </row>
    <row r="8" spans="1:8" hidden="1" x14ac:dyDescent="0.15">
      <c r="A8" s="56"/>
      <c r="B8" s="56" t="s">
        <v>101</v>
      </c>
      <c r="C8" s="56"/>
      <c r="D8" s="56"/>
      <c r="E8" s="56" t="s">
        <v>43</v>
      </c>
      <c r="F8" s="26"/>
      <c r="G8" s="26"/>
      <c r="H8" s="26"/>
    </row>
    <row r="9" spans="1:8" hidden="1" x14ac:dyDescent="0.15">
      <c r="A9" s="56"/>
      <c r="B9" s="56" t="s">
        <v>121</v>
      </c>
      <c r="C9" s="56"/>
      <c r="D9" s="56"/>
      <c r="E9" s="56" t="s">
        <v>44</v>
      </c>
      <c r="F9" s="26"/>
      <c r="G9" s="26"/>
      <c r="H9" s="26"/>
    </row>
    <row r="10" spans="1:8" hidden="1" x14ac:dyDescent="0.15">
      <c r="A10" s="56"/>
      <c r="B10" s="56" t="s">
        <v>159</v>
      </c>
      <c r="C10" s="56"/>
      <c r="D10" s="56"/>
      <c r="E10" s="56" t="s">
        <v>45</v>
      </c>
      <c r="F10" s="26"/>
      <c r="G10" s="26"/>
      <c r="H10" s="26"/>
    </row>
    <row r="11" spans="1:8" hidden="1" x14ac:dyDescent="0.15">
      <c r="A11" s="56"/>
      <c r="B11" s="56" t="s">
        <v>117</v>
      </c>
      <c r="C11" s="56"/>
      <c r="D11" s="56"/>
      <c r="E11" s="56" t="s">
        <v>46</v>
      </c>
      <c r="F11" s="26"/>
      <c r="G11" s="26"/>
      <c r="H11" s="26"/>
    </row>
    <row r="12" spans="1:8" hidden="1" x14ac:dyDescent="0.15">
      <c r="A12" s="56"/>
      <c r="B12" s="56" t="s">
        <v>160</v>
      </c>
      <c r="C12" s="56"/>
      <c r="D12" s="56"/>
      <c r="E12" s="56" t="s">
        <v>115</v>
      </c>
      <c r="F12" s="26"/>
      <c r="G12" s="26"/>
      <c r="H12" s="26"/>
    </row>
    <row r="13" spans="1:8" hidden="1" x14ac:dyDescent="0.15">
      <c r="A13" s="56"/>
      <c r="B13" s="56" t="s">
        <v>185</v>
      </c>
      <c r="C13" s="56"/>
      <c r="D13" s="56"/>
      <c r="E13" s="56"/>
      <c r="F13" s="26"/>
      <c r="G13" s="26"/>
      <c r="H13" s="26"/>
    </row>
    <row r="14" spans="1:8" hidden="1" x14ac:dyDescent="0.15">
      <c r="A14" s="56"/>
      <c r="B14" s="56" t="s">
        <v>118</v>
      </c>
      <c r="C14" s="56"/>
      <c r="D14" s="56"/>
      <c r="E14" s="56"/>
      <c r="F14" s="26"/>
      <c r="G14" s="26"/>
      <c r="H14" s="26"/>
    </row>
    <row r="15" spans="1:8" hidden="1" x14ac:dyDescent="0.15">
      <c r="A15" s="56" t="s">
        <v>90</v>
      </c>
      <c r="B15" s="56" t="s">
        <v>91</v>
      </c>
      <c r="C15" s="56"/>
      <c r="D15" s="56" t="s">
        <v>70</v>
      </c>
      <c r="E15" s="56" t="s">
        <v>71</v>
      </c>
      <c r="F15" s="26"/>
      <c r="G15" s="26"/>
      <c r="H15" s="26"/>
    </row>
    <row r="16" spans="1:8" hidden="1" x14ac:dyDescent="0.15">
      <c r="A16" s="56"/>
      <c r="B16" s="56" t="s">
        <v>162</v>
      </c>
      <c r="C16" s="56"/>
      <c r="D16" s="56"/>
      <c r="E16" s="56">
        <v>1</v>
      </c>
      <c r="F16" s="26"/>
      <c r="G16" s="26"/>
      <c r="H16" s="26"/>
    </row>
    <row r="17" spans="1:8" hidden="1" x14ac:dyDescent="0.15">
      <c r="A17" s="56"/>
      <c r="B17" s="56" t="s">
        <v>139</v>
      </c>
      <c r="C17" s="56"/>
      <c r="D17" s="56"/>
      <c r="E17" s="56">
        <v>2</v>
      </c>
      <c r="F17" s="26"/>
      <c r="G17" s="26"/>
      <c r="H17" s="26"/>
    </row>
    <row r="18" spans="1:8" hidden="1" x14ac:dyDescent="0.15">
      <c r="A18" s="56"/>
      <c r="B18" s="56" t="s">
        <v>140</v>
      </c>
      <c r="C18" s="56"/>
      <c r="D18" s="56"/>
      <c r="E18" s="56">
        <v>3</v>
      </c>
      <c r="F18" s="26"/>
      <c r="G18" s="26"/>
      <c r="H18" s="26"/>
    </row>
    <row r="19" spans="1:8" hidden="1" x14ac:dyDescent="0.15">
      <c r="A19" s="56"/>
      <c r="B19" s="56" t="s">
        <v>178</v>
      </c>
      <c r="C19" s="56"/>
      <c r="D19" s="56"/>
      <c r="E19" s="56">
        <v>4</v>
      </c>
      <c r="F19" s="26"/>
      <c r="G19" s="26"/>
      <c r="H19" s="26"/>
    </row>
    <row r="20" spans="1:8" hidden="1" x14ac:dyDescent="0.15">
      <c r="A20" s="56"/>
      <c r="B20" s="56" t="s">
        <v>93</v>
      </c>
      <c r="C20" s="56"/>
      <c r="D20" s="56"/>
      <c r="E20" s="56">
        <v>5</v>
      </c>
      <c r="F20" s="26"/>
      <c r="G20" s="26"/>
      <c r="H20" s="26"/>
    </row>
    <row r="21" spans="1:8" hidden="1" x14ac:dyDescent="0.15">
      <c r="A21" s="56"/>
      <c r="B21" s="56" t="s">
        <v>28</v>
      </c>
      <c r="C21" s="56"/>
      <c r="D21" s="56"/>
      <c r="E21" s="56">
        <v>6</v>
      </c>
      <c r="F21" s="26"/>
      <c r="G21" s="26"/>
      <c r="H21" s="26"/>
    </row>
    <row r="22" spans="1:8" hidden="1" x14ac:dyDescent="0.15">
      <c r="A22" s="56"/>
      <c r="B22" s="56" t="s">
        <v>179</v>
      </c>
      <c r="C22" s="56"/>
      <c r="D22" s="56"/>
      <c r="E22" s="56">
        <v>7</v>
      </c>
      <c r="F22" s="26"/>
      <c r="G22" s="26"/>
      <c r="H22" s="26"/>
    </row>
    <row r="23" spans="1:8" hidden="1" x14ac:dyDescent="0.15">
      <c r="A23" s="56"/>
      <c r="B23" s="56" t="s">
        <v>180</v>
      </c>
      <c r="C23" s="56"/>
      <c r="D23" s="56"/>
      <c r="E23" s="56">
        <v>8</v>
      </c>
      <c r="F23" s="26"/>
      <c r="G23" s="26"/>
      <c r="H23" s="26"/>
    </row>
    <row r="24" spans="1:8" hidden="1" x14ac:dyDescent="0.15">
      <c r="A24" s="56"/>
      <c r="B24" s="56" t="s">
        <v>181</v>
      </c>
      <c r="C24" s="56"/>
      <c r="D24" s="56"/>
      <c r="E24" s="56">
        <v>9</v>
      </c>
      <c r="F24" s="26"/>
      <c r="G24" s="26"/>
      <c r="H24" s="26"/>
    </row>
    <row r="25" spans="1:8" hidden="1" x14ac:dyDescent="0.15">
      <c r="A25" s="56"/>
      <c r="B25" s="56" t="s">
        <v>98</v>
      </c>
      <c r="C25" s="56"/>
      <c r="D25" s="56"/>
      <c r="E25" s="56">
        <v>10</v>
      </c>
      <c r="F25" s="26"/>
      <c r="G25" s="26"/>
      <c r="H25" s="26"/>
    </row>
    <row r="26" spans="1:8" hidden="1" x14ac:dyDescent="0.15">
      <c r="A26" s="56" t="s">
        <v>52</v>
      </c>
      <c r="B26" s="56" t="s">
        <v>53</v>
      </c>
      <c r="C26" s="56"/>
      <c r="D26" s="56"/>
      <c r="E26" s="56"/>
      <c r="F26" s="26"/>
      <c r="G26" s="26"/>
      <c r="H26" s="26"/>
    </row>
    <row r="27" spans="1:8" s="19" customFormat="1" hidden="1" x14ac:dyDescent="0.15">
      <c r="A27" s="56"/>
      <c r="B27" s="26" t="s">
        <v>54</v>
      </c>
      <c r="C27" s="56"/>
      <c r="D27" s="56"/>
      <c r="E27" s="56"/>
      <c r="F27" s="27"/>
      <c r="G27" s="27"/>
      <c r="H27" s="27"/>
    </row>
    <row r="28" spans="1:8" hidden="1" x14ac:dyDescent="0.15">
      <c r="A28" s="56" t="s">
        <v>55</v>
      </c>
      <c r="B28" s="56" t="s">
        <v>56</v>
      </c>
      <c r="C28" s="56"/>
      <c r="D28" s="56"/>
      <c r="E28" s="56"/>
      <c r="F28" s="27"/>
      <c r="G28" s="27"/>
      <c r="H28" s="27"/>
    </row>
    <row r="29" spans="1:8" hidden="1" x14ac:dyDescent="0.15">
      <c r="A29" s="56"/>
      <c r="B29" s="56" t="s">
        <v>92</v>
      </c>
      <c r="C29" s="56"/>
      <c r="D29" s="56"/>
      <c r="E29" s="56"/>
      <c r="F29" s="27"/>
      <c r="G29" s="27"/>
      <c r="H29" s="27"/>
    </row>
    <row r="30" spans="1:8" hidden="1" x14ac:dyDescent="0.15">
      <c r="A30" s="56"/>
      <c r="B30" s="56" t="s">
        <v>58</v>
      </c>
      <c r="C30" s="56"/>
      <c r="D30" s="56"/>
      <c r="E30" s="56"/>
      <c r="F30" s="27"/>
      <c r="G30" s="27"/>
      <c r="H30" s="27"/>
    </row>
    <row r="31" spans="1:8" hidden="1" x14ac:dyDescent="0.15">
      <c r="A31" s="56"/>
      <c r="B31" s="56" t="s">
        <v>57</v>
      </c>
      <c r="C31" s="56"/>
      <c r="D31" s="56"/>
      <c r="E31" s="56"/>
      <c r="F31" s="27"/>
      <c r="G31" s="27"/>
      <c r="H31" s="27"/>
    </row>
    <row r="32" spans="1:8" hidden="1" x14ac:dyDescent="0.15">
      <c r="A32" s="56"/>
      <c r="B32" s="56"/>
      <c r="C32" s="56"/>
      <c r="D32" s="56"/>
      <c r="E32" s="56"/>
      <c r="F32" s="27"/>
      <c r="G32" s="27"/>
      <c r="H32" s="27"/>
    </row>
    <row r="33" spans="1:8" hidden="1" x14ac:dyDescent="0.15">
      <c r="A33" s="56"/>
      <c r="B33" s="56"/>
      <c r="C33" s="56"/>
      <c r="D33" s="56"/>
      <c r="E33" s="56"/>
      <c r="F33" s="27"/>
      <c r="G33" s="27"/>
      <c r="H33" s="27"/>
    </row>
    <row r="34" spans="1:8" hidden="1" x14ac:dyDescent="0.15">
      <c r="A34" s="56" t="s">
        <v>59</v>
      </c>
      <c r="B34" s="56" t="s">
        <v>60</v>
      </c>
      <c r="C34" s="56"/>
      <c r="D34" s="56"/>
      <c r="E34" s="56"/>
      <c r="F34" s="27"/>
      <c r="G34" s="27"/>
      <c r="H34" s="27"/>
    </row>
    <row r="35" spans="1:8" hidden="1" x14ac:dyDescent="0.15">
      <c r="A35" s="56"/>
      <c r="B35" s="56" t="s">
        <v>61</v>
      </c>
      <c r="C35" s="56"/>
      <c r="D35" s="56"/>
      <c r="E35" s="56"/>
      <c r="F35" s="27"/>
      <c r="G35" s="27"/>
      <c r="H35" s="27"/>
    </row>
    <row r="36" spans="1:8" hidden="1" x14ac:dyDescent="0.15">
      <c r="A36" s="56"/>
      <c r="B36" s="56" t="s">
        <v>62</v>
      </c>
      <c r="C36" s="56"/>
      <c r="D36" s="56"/>
      <c r="E36" s="56"/>
      <c r="F36" s="27"/>
      <c r="G36" s="27"/>
      <c r="H36" s="27"/>
    </row>
    <row r="37" spans="1:8" hidden="1" x14ac:dyDescent="0.15">
      <c r="A37" s="56"/>
      <c r="B37" s="56" t="s">
        <v>63</v>
      </c>
      <c r="C37" s="56"/>
      <c r="D37" s="56"/>
      <c r="E37" s="56"/>
      <c r="F37" s="27"/>
      <c r="G37" s="27"/>
      <c r="H37" s="27"/>
    </row>
    <row r="38" spans="1:8" hidden="1" x14ac:dyDescent="0.15">
      <c r="A38" s="56"/>
      <c r="B38" s="56" t="s">
        <v>64</v>
      </c>
      <c r="C38" s="56"/>
      <c r="D38" s="56"/>
      <c r="E38" s="56"/>
      <c r="F38" s="27"/>
      <c r="G38" s="27"/>
      <c r="H38" s="27"/>
    </row>
    <row r="39" spans="1:8" x14ac:dyDescent="0.15">
      <c r="C39" s="214" t="s">
        <v>82</v>
      </c>
      <c r="D39" s="214" t="s">
        <v>83</v>
      </c>
      <c r="E39" s="214" t="s">
        <v>84</v>
      </c>
    </row>
    <row r="40" spans="1:8" x14ac:dyDescent="0.15">
      <c r="A40" s="2" t="str">
        <f>'Historical Data'!A52</f>
        <v>Program Size (LOC)</v>
      </c>
      <c r="B40" s="2"/>
      <c r="C40" s="153"/>
      <c r="D40" s="153"/>
      <c r="E40" s="153"/>
      <c r="G40" s="2"/>
      <c r="H40" s="2"/>
    </row>
    <row r="41" spans="1:8" x14ac:dyDescent="0.15">
      <c r="A41" s="152" t="str">
        <f>'Historical Data'!A53</f>
        <v>Base code LOC count</v>
      </c>
      <c r="B41" s="150"/>
      <c r="C41" s="172">
        <f>ArcEstimation!B64</f>
        <v>0</v>
      </c>
      <c r="D41" s="172">
        <f>ArcEstimation!G64</f>
        <v>0</v>
      </c>
      <c r="E41" s="172">
        <f>D41+'Historical Data'!E53</f>
        <v>0</v>
      </c>
      <c r="F41" s="8"/>
      <c r="G41" s="46"/>
      <c r="H41" s="46"/>
    </row>
    <row r="42" spans="1:8" x14ac:dyDescent="0.15">
      <c r="A42" s="152" t="str">
        <f>'Historical Data'!A54</f>
        <v xml:space="preserve">   Lines deleted from Base</v>
      </c>
      <c r="B42" s="150"/>
      <c r="C42" s="172">
        <f>ArcEstimation!C64</f>
        <v>0</v>
      </c>
      <c r="D42" s="172">
        <f>ArcEstimation!H64</f>
        <v>0</v>
      </c>
      <c r="E42" s="172">
        <f>D42+'Historical Data'!E54</f>
        <v>60</v>
      </c>
      <c r="F42" s="8"/>
      <c r="G42" s="46"/>
      <c r="H42" s="46"/>
    </row>
    <row r="43" spans="1:8" x14ac:dyDescent="0.15">
      <c r="A43" s="152" t="str">
        <f>'Historical Data'!A55</f>
        <v xml:space="preserve">   Lines modified from Base</v>
      </c>
      <c r="B43" s="150"/>
      <c r="C43" s="172">
        <f>ArcEstimation!D64</f>
        <v>0</v>
      </c>
      <c r="D43" s="172">
        <f>ArcEstimation!I64</f>
        <v>0</v>
      </c>
      <c r="E43" s="172">
        <f>D43+'Historical Data'!E55</f>
        <v>259</v>
      </c>
      <c r="F43" s="8"/>
      <c r="G43" s="46"/>
      <c r="H43" s="46"/>
    </row>
    <row r="44" spans="1:8" x14ac:dyDescent="0.15">
      <c r="A44" s="152" t="str">
        <f>'Historical Data'!A56</f>
        <v xml:space="preserve">   Lines added to Base</v>
      </c>
      <c r="B44" s="150"/>
      <c r="C44" s="172">
        <f>ArcEstimation!E64</f>
        <v>0</v>
      </c>
      <c r="D44" s="172">
        <f>ArcEstimation!J64</f>
        <v>0</v>
      </c>
      <c r="E44" s="172">
        <f>D44+'Historical Data'!E56</f>
        <v>313</v>
      </c>
      <c r="F44" s="8"/>
      <c r="G44" s="46"/>
      <c r="H44" s="46"/>
    </row>
    <row r="45" spans="1:8" x14ac:dyDescent="0.15">
      <c r="A45" s="152" t="str">
        <f>'Historical Data'!A57</f>
        <v>Reused lines</v>
      </c>
      <c r="B45" s="150"/>
      <c r="C45" s="172" t="e">
        <f>ArcEstimation!#REF!</f>
        <v>#REF!</v>
      </c>
      <c r="D45" s="172">
        <f>ArcEstimation!B97</f>
        <v>0</v>
      </c>
      <c r="E45" s="172">
        <f>D45+'Historical Data'!E57</f>
        <v>0</v>
      </c>
      <c r="F45" s="8"/>
      <c r="G45" s="46"/>
      <c r="H45" s="46"/>
    </row>
    <row r="46" spans="1:8" x14ac:dyDescent="0.15">
      <c r="A46" s="152" t="str">
        <f>'Historical Data'!A58</f>
        <v>New lines of production code</v>
      </c>
      <c r="B46" s="150"/>
      <c r="C46" s="172" t="e">
        <f>ArcEstimation!#REF!</f>
        <v>#REF!</v>
      </c>
      <c r="D46" s="172">
        <f>ArcEstimation!G88</f>
        <v>0</v>
      </c>
      <c r="E46" s="172">
        <f>D46+'Historical Data'!E58</f>
        <v>639</v>
      </c>
      <c r="F46" s="8"/>
      <c r="G46" s="46"/>
      <c r="H46" s="46"/>
    </row>
    <row r="47" spans="1:8" x14ac:dyDescent="0.15">
      <c r="C47" s="155"/>
      <c r="D47" s="155"/>
      <c r="E47" s="153"/>
    </row>
    <row r="48" spans="1:8" s="2" customFormat="1" x14ac:dyDescent="0.15">
      <c r="C48" s="212" t="s">
        <v>82</v>
      </c>
      <c r="D48" s="212" t="s">
        <v>83</v>
      </c>
      <c r="E48" s="213" t="s">
        <v>84</v>
      </c>
      <c r="F48" s="214" t="s">
        <v>183</v>
      </c>
    </row>
    <row r="49" spans="1:8" x14ac:dyDescent="0.15">
      <c r="A49" s="2" t="str">
        <f>'Historical Data'!A66</f>
        <v>Time In Phase (minutes)</v>
      </c>
      <c r="B49" s="2"/>
      <c r="C49" s="155"/>
      <c r="D49" s="155"/>
      <c r="E49" s="153"/>
      <c r="F49" s="2"/>
      <c r="H49" s="2"/>
    </row>
    <row r="50" spans="1:8" x14ac:dyDescent="0.15">
      <c r="A50" s="152" t="str">
        <f>'Historical Data'!A67</f>
        <v>Analysis</v>
      </c>
      <c r="C50" s="156">
        <f>$C$61*'Historical Data'!F67</f>
        <v>0</v>
      </c>
      <c r="D50" s="156">
        <f>SUMIF('Time Log'!$H$63:$H$155,A50,'Time Log'!$G$63:$G$155)</f>
        <v>10.000000000000124</v>
      </c>
      <c r="E50" s="147">
        <f>D50+'Historical Data'!E67</f>
        <v>150.00000000000017</v>
      </c>
      <c r="F50" s="23">
        <f>IF($E$59=0,0,E50/$E$59)</f>
        <v>0.66666666666666707</v>
      </c>
    </row>
    <row r="51" spans="1:8" x14ac:dyDescent="0.15">
      <c r="A51" s="152" t="str">
        <f>'Historical Data'!A68</f>
        <v>Architecture</v>
      </c>
      <c r="C51" s="156">
        <f>$C$61*'Historical Data'!F68</f>
        <v>0</v>
      </c>
      <c r="D51" s="156">
        <f>SUMIF('Time Log'!$H$63:$H$155,A51,'Time Log'!$G$63:$G$155)</f>
        <v>4.9999999999998224</v>
      </c>
      <c r="E51" s="147">
        <f>D51+'Historical Data'!E68</f>
        <v>4.9999999999998224</v>
      </c>
      <c r="F51" s="23">
        <f t="shared" ref="F51:F61" si="0">IF($E$59=0,0,E51/$E$59)</f>
        <v>2.2222222222221422E-2</v>
      </c>
    </row>
    <row r="52" spans="1:8" x14ac:dyDescent="0.15">
      <c r="A52" s="152" t="str">
        <f>'Historical Data'!A69</f>
        <v>Project planning</v>
      </c>
      <c r="C52" s="156">
        <f>$C$61*'Historical Data'!F69</f>
        <v>0</v>
      </c>
      <c r="D52" s="156">
        <f>SUMIF('Time Log'!$H$63:$H$155,A52,'Time Log'!$G$63:$G$155)</f>
        <v>30.000000000000053</v>
      </c>
      <c r="E52" s="147">
        <f>D52+'Historical Data'!E69</f>
        <v>200.00000000000006</v>
      </c>
      <c r="F52" s="23">
        <f t="shared" si="0"/>
        <v>0.88888888888888873</v>
      </c>
    </row>
    <row r="53" spans="1:8" x14ac:dyDescent="0.15">
      <c r="A53" s="152" t="str">
        <f>'Historical Data'!A70</f>
        <v>Interation planning</v>
      </c>
      <c r="C53" s="156">
        <f>$C$61*'Historical Data'!F70</f>
        <v>0</v>
      </c>
      <c r="D53" s="156">
        <f>SUMIF('Time Log'!$H$63:$H$155,A53,'Time Log'!$G$63:$G$155)</f>
        <v>0</v>
      </c>
      <c r="E53" s="147">
        <f>D53+'Historical Data'!E70</f>
        <v>0</v>
      </c>
      <c r="F53" s="23">
        <f t="shared" si="0"/>
        <v>0</v>
      </c>
    </row>
    <row r="54" spans="1:8" x14ac:dyDescent="0.15">
      <c r="A54" s="152" t="str">
        <f>'Historical Data'!A71</f>
        <v>Construction</v>
      </c>
      <c r="C54" s="156">
        <f>$C$61*'Historical Data'!F71</f>
        <v>0</v>
      </c>
      <c r="D54" s="156">
        <f>SUMIF('Time Log'!$H$63:$H$155,A54,'Time Log'!$G$63:$G$155)</f>
        <v>465.00000000000011</v>
      </c>
      <c r="E54" s="147">
        <f>D54+'Historical Data'!E71</f>
        <v>2075.0000000000005</v>
      </c>
      <c r="F54" s="23">
        <f t="shared" si="0"/>
        <v>9.2222222222222197</v>
      </c>
    </row>
    <row r="55" spans="1:8" x14ac:dyDescent="0.15">
      <c r="A55" s="152" t="str">
        <f>'Historical Data'!A72</f>
        <v>Refactoring</v>
      </c>
      <c r="C55" s="156">
        <f>$C$61*'Historical Data'!F72</f>
        <v>0</v>
      </c>
      <c r="D55" s="156">
        <f>SUMIF('Time Log'!$H$63:$H$155,A55,'Time Log'!$G$63:$G$155)</f>
        <v>95.000000000000142</v>
      </c>
      <c r="E55" s="147">
        <f>D55+'Historical Data'!E72</f>
        <v>1164.9999999999998</v>
      </c>
      <c r="F55" s="23">
        <f t="shared" si="0"/>
        <v>5.1777777777777745</v>
      </c>
    </row>
    <row r="56" spans="1:8" x14ac:dyDescent="0.15">
      <c r="A56" s="152" t="str">
        <f>'Historical Data'!A73</f>
        <v>Review</v>
      </c>
      <c r="C56" s="156">
        <f>$C$61*'Historical Data'!F73</f>
        <v>0</v>
      </c>
      <c r="D56" s="156">
        <f>SUMIF('Time Log'!$H$63:$H$155,A56,'Time Log'!$G$63:$G$155)</f>
        <v>0</v>
      </c>
      <c r="E56" s="147">
        <f>D56+'Historical Data'!E73</f>
        <v>5.0000000000001421</v>
      </c>
      <c r="F56" s="23">
        <f t="shared" si="0"/>
        <v>2.2222222222222844E-2</v>
      </c>
    </row>
    <row r="57" spans="1:8" x14ac:dyDescent="0.15">
      <c r="A57" s="152" t="str">
        <f>'Historical Data'!A74</f>
        <v>Integration test</v>
      </c>
      <c r="C57" s="156">
        <f>$C$61*'Historical Data'!F74</f>
        <v>0</v>
      </c>
      <c r="D57" s="156">
        <f>SUMIF('Time Log'!$H$63:$H$155,A57,'Time Log'!$G$63:$G$155)</f>
        <v>0</v>
      </c>
      <c r="E57" s="147">
        <f>D57+'Historical Data'!E74</f>
        <v>0</v>
      </c>
      <c r="F57" s="23">
        <f t="shared" si="0"/>
        <v>0</v>
      </c>
    </row>
    <row r="58" spans="1:8" x14ac:dyDescent="0.15">
      <c r="A58" s="152" t="str">
        <f>'Historical Data'!A75</f>
        <v>Repatterning</v>
      </c>
      <c r="C58" s="156">
        <f>$C$61*'Historical Data'!F75</f>
        <v>0</v>
      </c>
      <c r="D58" s="156">
        <f>SUMIF('Time Log'!$H$63:$H$155,A58,'Time Log'!$G$63:$G$155)</f>
        <v>0</v>
      </c>
      <c r="E58" s="147">
        <f>D58+'Historical Data'!E75</f>
        <v>30</v>
      </c>
      <c r="F58" s="23">
        <f t="shared" si="0"/>
        <v>0.13333333333333328</v>
      </c>
    </row>
    <row r="59" spans="1:8" x14ac:dyDescent="0.15">
      <c r="A59" s="152" t="str">
        <f>'Historical Data'!A76</f>
        <v>Postmortem</v>
      </c>
      <c r="C59" s="156">
        <f>$C$61*'Historical Data'!F76</f>
        <v>0</v>
      </c>
      <c r="D59" s="156">
        <f>SUMIF('Time Log'!$H$63:$H$155,A59,'Time Log'!$G$63:$G$155)</f>
        <v>60.00000000000027</v>
      </c>
      <c r="E59" s="147">
        <f>D59+'Historical Data'!E76</f>
        <v>225.00000000000011</v>
      </c>
      <c r="F59" s="23">
        <f t="shared" si="0"/>
        <v>1</v>
      </c>
    </row>
    <row r="60" spans="1:8" x14ac:dyDescent="0.15">
      <c r="A60" s="152" t="str">
        <f>'Historical Data'!A77</f>
        <v>Sandbox</v>
      </c>
      <c r="C60" s="156">
        <f>$C$61*'Historical Data'!F77</f>
        <v>0</v>
      </c>
      <c r="D60" s="156">
        <f>SUMIF('Time Log'!$H$63:$H$155,A60,'Time Log'!$G$63:$G$155)</f>
        <v>0</v>
      </c>
      <c r="E60" s="147">
        <f>D60+'Historical Data'!E77</f>
        <v>35</v>
      </c>
      <c r="F60" s="23">
        <f t="shared" si="0"/>
        <v>0.15555555555555547</v>
      </c>
    </row>
    <row r="61" spans="1:8" x14ac:dyDescent="0.15">
      <c r="A61" s="152" t="str">
        <f>'Historical Data'!A78</f>
        <v>TOTAL</v>
      </c>
      <c r="C61" s="156">
        <f>ArcEstimation!D116</f>
        <v>0</v>
      </c>
      <c r="D61" s="156">
        <f>SUM(D50:D60)</f>
        <v>665.00000000000045</v>
      </c>
      <c r="E61" s="156">
        <f>D61+'Historical Data'!E78</f>
        <v>3890.0000000000005</v>
      </c>
      <c r="F61" s="23">
        <f t="shared" si="0"/>
        <v>17.288888888888881</v>
      </c>
    </row>
    <row r="62" spans="1:8" x14ac:dyDescent="0.15">
      <c r="C62" s="157"/>
      <c r="D62" s="157"/>
      <c r="E62" s="19"/>
    </row>
    <row r="63" spans="1:8" x14ac:dyDescent="0.15">
      <c r="A63" s="2" t="str">
        <f>'Historical Data'!A81</f>
        <v>Changes traced to the activities below:</v>
      </c>
      <c r="B63" s="2"/>
      <c r="C63" s="2"/>
      <c r="D63" s="2"/>
      <c r="F63" s="2"/>
      <c r="H63" s="2"/>
    </row>
    <row r="64" spans="1:8" x14ac:dyDescent="0.15">
      <c r="A64" s="152" t="str">
        <f>'Historical Data'!A82</f>
        <v>Analysis</v>
      </c>
      <c r="D64" s="21">
        <f>COUNTIF('Change Log'!$D$61:$D$61,A64)</f>
        <v>0</v>
      </c>
      <c r="E64" s="21">
        <f>D64+'Historical Data'!E82</f>
        <v>1</v>
      </c>
    </row>
    <row r="65" spans="1:8" x14ac:dyDescent="0.15">
      <c r="A65" s="152" t="str">
        <f>'Historical Data'!A83</f>
        <v>Architecture</v>
      </c>
      <c r="D65" s="21">
        <f>COUNTIF('Change Log'!$D$61:$D$61,A65)</f>
        <v>0</v>
      </c>
      <c r="E65" s="21">
        <f>D65+'Historical Data'!E83</f>
        <v>0</v>
      </c>
    </row>
    <row r="66" spans="1:8" x14ac:dyDescent="0.15">
      <c r="A66" s="152" t="str">
        <f>'Historical Data'!A84</f>
        <v>Project planning</v>
      </c>
      <c r="B66" s="8"/>
      <c r="C66" s="8"/>
      <c r="D66" s="21">
        <f>COUNTIF('Change Log'!$D$61:$D$61,A66)</f>
        <v>0</v>
      </c>
      <c r="E66" s="21">
        <f>D66+'Historical Data'!E84</f>
        <v>2</v>
      </c>
      <c r="F66" s="8"/>
      <c r="H66" s="8"/>
    </row>
    <row r="67" spans="1:8" x14ac:dyDescent="0.15">
      <c r="A67" s="152" t="str">
        <f>'Historical Data'!A85</f>
        <v>Interation planning</v>
      </c>
      <c r="D67" s="21">
        <f>COUNTIF('Change Log'!$D$61:$D$61,A67)</f>
        <v>0</v>
      </c>
      <c r="E67" s="21">
        <f>D67+'Historical Data'!E85</f>
        <v>0</v>
      </c>
    </row>
    <row r="68" spans="1:8" x14ac:dyDescent="0.15">
      <c r="A68" s="152" t="str">
        <f>'Historical Data'!A86</f>
        <v>Construction</v>
      </c>
      <c r="D68" s="21">
        <f>COUNTIF('Change Log'!$D$61:$D$61,A68)</f>
        <v>1</v>
      </c>
      <c r="E68" s="21">
        <f>D68+'Historical Data'!E86</f>
        <v>43</v>
      </c>
    </row>
    <row r="69" spans="1:8" x14ac:dyDescent="0.15">
      <c r="A69" s="152" t="str">
        <f>'Historical Data'!A87</f>
        <v>Refactoring</v>
      </c>
      <c r="D69" s="21">
        <f>COUNTIF('Change Log'!$D$61:$D$61,A69)</f>
        <v>0</v>
      </c>
      <c r="E69" s="21">
        <f>D69+'Historical Data'!E87</f>
        <v>27</v>
      </c>
    </row>
    <row r="70" spans="1:8" x14ac:dyDescent="0.15">
      <c r="A70" s="152" t="str">
        <f>'Historical Data'!A88</f>
        <v>Review</v>
      </c>
      <c r="D70" s="21">
        <f>COUNTIF('Change Log'!$D$61:$D$61,A70)</f>
        <v>0</v>
      </c>
      <c r="E70" s="21">
        <f>D70+'Historical Data'!E88</f>
        <v>1</v>
      </c>
    </row>
    <row r="71" spans="1:8" x14ac:dyDescent="0.15">
      <c r="A71" s="152" t="str">
        <f>'Historical Data'!A89</f>
        <v>Integration test</v>
      </c>
      <c r="D71" s="21">
        <f>COUNTIF('Change Log'!$D$61:$D$61,A71)</f>
        <v>0</v>
      </c>
      <c r="E71" s="21">
        <f>D71+'Historical Data'!E89</f>
        <v>0</v>
      </c>
    </row>
    <row r="72" spans="1:8" x14ac:dyDescent="0.15">
      <c r="A72" s="152" t="str">
        <f>'Historical Data'!A90</f>
        <v>Repatterning</v>
      </c>
      <c r="D72" s="21">
        <f>COUNTIF('Change Log'!$D$61:$D$61,A72)</f>
        <v>0</v>
      </c>
      <c r="E72" s="21">
        <f>D72+'Historical Data'!E90</f>
        <v>0</v>
      </c>
    </row>
    <row r="73" spans="1:8" x14ac:dyDescent="0.15">
      <c r="A73" s="152" t="str">
        <f>'Historical Data'!A91</f>
        <v>Postmortem</v>
      </c>
      <c r="D73" s="21">
        <f>COUNTIF('Change Log'!$D$61:$D$61,A73)</f>
        <v>0</v>
      </c>
      <c r="E73" s="21">
        <f>D73+'Historical Data'!E91</f>
        <v>0</v>
      </c>
    </row>
    <row r="74" spans="1:8" x14ac:dyDescent="0.15">
      <c r="A74" s="152" t="str">
        <f>'Historical Data'!A92</f>
        <v>Sandbox</v>
      </c>
      <c r="B74" s="2"/>
      <c r="C74" s="2"/>
      <c r="D74" s="21">
        <f>COUNTIF('Change Log'!$D$61:$D$61,A74)</f>
        <v>0</v>
      </c>
      <c r="E74" s="21">
        <f>D74+'Historical Data'!E92</f>
        <v>0</v>
      </c>
      <c r="F74" s="2"/>
      <c r="H74" s="2"/>
    </row>
    <row r="75" spans="1:8" x14ac:dyDescent="0.15">
      <c r="A75" s="152" t="str">
        <f>'Historical Data'!A93</f>
        <v>TOTAL</v>
      </c>
      <c r="B75" s="2"/>
      <c r="C75" s="2"/>
      <c r="D75" s="21">
        <f>SUM(D64:D74)</f>
        <v>1</v>
      </c>
      <c r="E75" s="21">
        <f>D75+'Historical Data'!E93</f>
        <v>74</v>
      </c>
      <c r="F75" s="2"/>
      <c r="H75" s="2"/>
    </row>
    <row r="76" spans="1:8" x14ac:dyDescent="0.15">
      <c r="A76" s="2"/>
      <c r="B76" s="2"/>
      <c r="C76" s="2"/>
      <c r="D76" s="2"/>
      <c r="E76" s="21"/>
      <c r="F76" s="2"/>
      <c r="H76" s="2"/>
    </row>
    <row r="77" spans="1:8" x14ac:dyDescent="0.15">
      <c r="A77" s="2" t="str">
        <f>'Historical Data'!A96</f>
        <v>Changes implemented in the activities below:</v>
      </c>
      <c r="B77" s="2"/>
      <c r="C77" s="2"/>
      <c r="D77" s="2"/>
      <c r="E77" s="21"/>
      <c r="F77" s="2"/>
      <c r="H77" s="2"/>
    </row>
    <row r="78" spans="1:8" x14ac:dyDescent="0.15">
      <c r="A78" s="152" t="str">
        <f>'Historical Data'!A97</f>
        <v>Analysis</v>
      </c>
      <c r="D78" s="21">
        <f>COUNTIF('Change Log'!$F$61:$F$61,A78)</f>
        <v>0</v>
      </c>
      <c r="E78" s="21">
        <f>D78+'Historical Data'!E97</f>
        <v>1</v>
      </c>
    </row>
    <row r="79" spans="1:8" x14ac:dyDescent="0.15">
      <c r="A79" s="152" t="str">
        <f>'Historical Data'!A98</f>
        <v>Architecture</v>
      </c>
      <c r="D79" s="21">
        <f>COUNTIF('Change Log'!$F$61:$F$61,A79)</f>
        <v>0</v>
      </c>
      <c r="E79" s="21">
        <f>D79+'Historical Data'!E98</f>
        <v>0</v>
      </c>
    </row>
    <row r="80" spans="1:8" x14ac:dyDescent="0.15">
      <c r="A80" s="152" t="str">
        <f>'Historical Data'!A99</f>
        <v>Project planning</v>
      </c>
      <c r="D80" s="21">
        <f>COUNTIF('Change Log'!$F$61:$F$61,A80)</f>
        <v>0</v>
      </c>
      <c r="E80" s="21">
        <f>D80+'Historical Data'!E99</f>
        <v>2</v>
      </c>
    </row>
    <row r="81" spans="1:5" x14ac:dyDescent="0.15">
      <c r="A81" s="152" t="str">
        <f>'Historical Data'!A100</f>
        <v>Interation planning</v>
      </c>
      <c r="D81" s="21">
        <f>COUNTIF('Change Log'!$F$61:$F$61,A81)</f>
        <v>0</v>
      </c>
      <c r="E81" s="21">
        <f>D81+'Historical Data'!E100</f>
        <v>0</v>
      </c>
    </row>
    <row r="82" spans="1:5" x14ac:dyDescent="0.15">
      <c r="A82" s="152" t="str">
        <f>'Historical Data'!A101</f>
        <v>Construction</v>
      </c>
      <c r="D82" s="21">
        <f>COUNTIF('Change Log'!$F$61:$F$61,A82)</f>
        <v>1</v>
      </c>
      <c r="E82" s="21">
        <f>D82+'Historical Data'!E101</f>
        <v>43</v>
      </c>
    </row>
    <row r="83" spans="1:5" x14ac:dyDescent="0.15">
      <c r="A83" s="152" t="str">
        <f>'Historical Data'!A102</f>
        <v>Refactoring</v>
      </c>
      <c r="D83" s="21">
        <f>COUNTIF('Change Log'!$F$61:$F$61,A83)</f>
        <v>0</v>
      </c>
      <c r="E83" s="21">
        <f>D83+'Historical Data'!E102</f>
        <v>27</v>
      </c>
    </row>
    <row r="84" spans="1:5" x14ac:dyDescent="0.15">
      <c r="A84" s="152" t="str">
        <f>'Historical Data'!A103</f>
        <v>Review</v>
      </c>
      <c r="D84" s="21">
        <f>COUNTIF('Change Log'!$F$61:$F$61,A84)</f>
        <v>0</v>
      </c>
      <c r="E84" s="21">
        <f>D84+'Historical Data'!E103</f>
        <v>1</v>
      </c>
    </row>
    <row r="85" spans="1:5" x14ac:dyDescent="0.15">
      <c r="A85" s="152" t="str">
        <f>'Historical Data'!A104</f>
        <v>Integration test</v>
      </c>
      <c r="D85" s="21">
        <f>COUNTIF('Change Log'!$F$61:$F$61,A85)</f>
        <v>0</v>
      </c>
      <c r="E85" s="21">
        <f>D85+'Historical Data'!E104</f>
        <v>0</v>
      </c>
    </row>
    <row r="86" spans="1:5" x14ac:dyDescent="0.15">
      <c r="A86" s="152" t="str">
        <f>'Historical Data'!A105</f>
        <v>Repatterning</v>
      </c>
      <c r="D86" s="21">
        <f>COUNTIF('Change Log'!$F$61:$F$61,A86)</f>
        <v>0</v>
      </c>
      <c r="E86" s="21">
        <f>D86+'Historical Data'!E105</f>
        <v>0</v>
      </c>
    </row>
    <row r="87" spans="1:5" x14ac:dyDescent="0.15">
      <c r="A87" s="152" t="str">
        <f>'Historical Data'!A106</f>
        <v>Postmortem</v>
      </c>
      <c r="D87" s="21">
        <f>COUNTIF('Change Log'!$F$61:$F$61,A87)</f>
        <v>0</v>
      </c>
      <c r="E87" s="21">
        <f>D87+'Historical Data'!E106</f>
        <v>0</v>
      </c>
    </row>
    <row r="88" spans="1:5" x14ac:dyDescent="0.15">
      <c r="A88" s="152" t="str">
        <f>'Historical Data'!A107</f>
        <v>Sandbox</v>
      </c>
      <c r="D88" s="21">
        <f>COUNTIF('Change Log'!$F$61:$F$61,A88)</f>
        <v>0</v>
      </c>
      <c r="E88" s="21">
        <f>D88+'Historical Data'!E107</f>
        <v>0</v>
      </c>
    </row>
    <row r="89" spans="1:5" x14ac:dyDescent="0.15">
      <c r="A89" s="152" t="str">
        <f>'Historical Data'!A108</f>
        <v>TOTAL</v>
      </c>
      <c r="D89" s="21">
        <f>SUM(D78:D88)</f>
        <v>1</v>
      </c>
      <c r="E89" s="21">
        <f>D89+'Historical Data'!E108</f>
        <v>74</v>
      </c>
    </row>
    <row r="90" spans="1:5" x14ac:dyDescent="0.15">
      <c r="A90" s="152"/>
    </row>
    <row r="91" spans="1:5" x14ac:dyDescent="0.15">
      <c r="A91" s="152"/>
    </row>
  </sheetData>
  <sheetProtection sheet="1" objects="1" scenarios="1"/>
  <mergeCells count="2">
    <mergeCell ref="A3:B3"/>
    <mergeCell ref="A1:C1"/>
  </mergeCells>
  <phoneticPr fontId="0" type="noConversion"/>
  <dataValidations disablePrompts="1" count="2">
    <dataValidation type="whole" operator="greaterThanOrEqual" allowBlank="1" showErrorMessage="1" errorTitle=".GE. zero" error="Value must be an integer greater than or equal to zero." sqref="D64:D75 D50:D60 D78:D89" xr:uid="{00000000-0002-0000-0E00-000000000000}">
      <formula1>0</formula1>
    </dataValidation>
    <dataValidation operator="greaterThanOrEqual" allowBlank="1" showErrorMessage="1" errorTitle=".GE. zero integer" error="Value must be an integer greater than or equal to zero." sqref="C50:C60" xr:uid="{00000000-0002-0000-0E00-000001000000}"/>
  </dataValidations>
  <pageMargins left="0.75" right="0.75" top="1" bottom="1" header="0.5" footer="0.5"/>
  <pageSetup scale="81" orientation="landscape"/>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7"/>
    <pageSetUpPr fitToPage="1"/>
  </sheetPr>
  <dimension ref="A1:M135"/>
  <sheetViews>
    <sheetView showGridLines="0" topLeftCell="A45" zoomScaleNormal="100" workbookViewId="0">
      <selection activeCell="F67" sqref="F67"/>
    </sheetView>
  </sheetViews>
  <sheetFormatPr baseColWidth="10" defaultColWidth="6.33203125" defaultRowHeight="13" x14ac:dyDescent="0.15"/>
  <cols>
    <col min="1" max="1" width="8.6640625" style="3" customWidth="1"/>
    <col min="2" max="2" width="11.5" style="3" customWidth="1"/>
    <col min="3" max="3" width="22.83203125" style="3" customWidth="1"/>
    <col min="4" max="4" width="14" style="3" customWidth="1"/>
    <col min="5" max="5" width="15.33203125" style="3" customWidth="1"/>
    <col min="6" max="6" width="16.1640625" style="3" customWidth="1"/>
    <col min="7" max="7" width="17.33203125" style="3" customWidth="1"/>
    <col min="8" max="8" width="14.33203125" style="3" customWidth="1"/>
    <col min="9" max="9" width="15.5" style="3" customWidth="1"/>
    <col min="10" max="10" width="31.1640625" style="3" customWidth="1"/>
    <col min="11" max="11" width="23.6640625" style="3" customWidth="1"/>
    <col min="12" max="16384" width="6.33203125" style="3"/>
  </cols>
  <sheetData>
    <row r="1" spans="1:9" ht="11" hidden="1" customHeight="1" x14ac:dyDescent="0.15">
      <c r="A1" s="3" t="str">
        <f>Constants!A1</f>
        <v>Constants</v>
      </c>
      <c r="B1" s="3" t="str">
        <f>Constants!B1</f>
        <v xml:space="preserve"> </v>
      </c>
      <c r="C1" s="3" t="str">
        <f>Constants!C1</f>
        <v xml:space="preserve"> </v>
      </c>
      <c r="D1" s="3" t="str">
        <f>Constants!D1</f>
        <v xml:space="preserve"> </v>
      </c>
      <c r="E1" s="3" t="str">
        <f>Constants!E1</f>
        <v xml:space="preserve"> </v>
      </c>
      <c r="F1" s="3" t="str">
        <f>Constants!F1</f>
        <v>Assignment 2</v>
      </c>
      <c r="G1" s="3" t="str">
        <f>Constants!G1</f>
        <v xml:space="preserve"> </v>
      </c>
      <c r="H1" s="3" t="str">
        <f>Constants!H1</f>
        <v xml:space="preserve"> </v>
      </c>
      <c r="I1" s="3" t="str">
        <f>Constants!I1</f>
        <v xml:space="preserve"> </v>
      </c>
    </row>
    <row r="2" spans="1:9" ht="11" hidden="1" customHeight="1" x14ac:dyDescent="0.15">
      <c r="A2" s="3" t="str">
        <f>Constants!A2</f>
        <v>Start date:</v>
      </c>
      <c r="B2" s="3">
        <f>Constants!B2</f>
        <v>36526</v>
      </c>
      <c r="C2" s="3" t="str">
        <f>Constants!C2</f>
        <v xml:space="preserve"> </v>
      </c>
      <c r="D2" s="3" t="str">
        <f>Constants!D2</f>
        <v>Grades:</v>
      </c>
      <c r="E2" s="3" t="str">
        <f>Constants!E2</f>
        <v>AA</v>
      </c>
      <c r="F2" s="3">
        <f>Constants!F2</f>
        <v>1</v>
      </c>
      <c r="G2" s="3">
        <f>Constants!G2</f>
        <v>0</v>
      </c>
      <c r="H2" s="3">
        <f ca="1">Constants!H2</f>
        <v>43429</v>
      </c>
      <c r="I2" s="3">
        <f>Constants!I2</f>
        <v>0</v>
      </c>
    </row>
    <row r="3" spans="1:9" ht="11" hidden="1" customHeight="1" x14ac:dyDescent="0.15">
      <c r="A3" s="3" t="str">
        <f>Constants!A3</f>
        <v>End date:</v>
      </c>
      <c r="B3" s="3">
        <f>Constants!B3</f>
        <v>73051</v>
      </c>
      <c r="C3" s="3" t="str">
        <f>Constants!C3</f>
        <v xml:space="preserve"> </v>
      </c>
      <c r="D3" s="3" t="str">
        <f>Constants!D3</f>
        <v xml:space="preserve"> </v>
      </c>
      <c r="E3" s="3" t="str">
        <f>Constants!E3</f>
        <v>A</v>
      </c>
      <c r="F3" s="3">
        <f>Constants!F3</f>
        <v>0.95</v>
      </c>
      <c r="G3" s="3">
        <f>Constants!G3</f>
        <v>0</v>
      </c>
      <c r="H3" s="3">
        <f>Constants!H3</f>
        <v>0</v>
      </c>
      <c r="I3" s="3">
        <f>Constants!I3</f>
        <v>0</v>
      </c>
    </row>
    <row r="4" spans="1:9" ht="11" hidden="1" customHeight="1" x14ac:dyDescent="0.15">
      <c r="A4" s="3" t="str">
        <f>Constants!A4</f>
        <v>Phases:</v>
      </c>
      <c r="B4" s="3" t="str">
        <f>Constants!B4</f>
        <v>Analysis</v>
      </c>
      <c r="C4" s="3" t="str">
        <f>Constants!C4</f>
        <v xml:space="preserve"> </v>
      </c>
      <c r="D4" s="3" t="str">
        <f>Constants!D4</f>
        <v xml:space="preserve"> </v>
      </c>
      <c r="E4" s="3" t="str">
        <f>Constants!E4</f>
        <v>AB</v>
      </c>
      <c r="F4" s="3">
        <f>Constants!F4</f>
        <v>0.9</v>
      </c>
      <c r="G4" s="3">
        <f>Constants!G4</f>
        <v>0</v>
      </c>
      <c r="H4" s="3">
        <f>Constants!H4</f>
        <v>0</v>
      </c>
      <c r="I4" s="3">
        <f>Constants!I4</f>
        <v>0</v>
      </c>
    </row>
    <row r="5" spans="1:9" ht="11" hidden="1" customHeight="1" x14ac:dyDescent="0.15">
      <c r="A5" s="3" t="str">
        <f>Constants!A5</f>
        <v xml:space="preserve"> </v>
      </c>
      <c r="B5" s="3" t="str">
        <f>Constants!B5</f>
        <v>Architecture</v>
      </c>
      <c r="C5" s="3" t="str">
        <f>Constants!C5</f>
        <v xml:space="preserve"> </v>
      </c>
      <c r="D5" s="3" t="str">
        <f>Constants!D5</f>
        <v xml:space="preserve"> </v>
      </c>
      <c r="E5" s="3" t="str">
        <f>Constants!E5</f>
        <v>B</v>
      </c>
      <c r="F5" s="3">
        <f>Constants!F5</f>
        <v>0.85</v>
      </c>
      <c r="G5" s="3">
        <f>Constants!G5</f>
        <v>0</v>
      </c>
      <c r="H5" s="3">
        <f>Constants!H5</f>
        <v>0</v>
      </c>
      <c r="I5" s="3">
        <f>Constants!I5</f>
        <v>0</v>
      </c>
    </row>
    <row r="6" spans="1:9" ht="11" hidden="1" customHeight="1" x14ac:dyDescent="0.15">
      <c r="A6" s="3" t="str">
        <f>Constants!A6</f>
        <v xml:space="preserve"> </v>
      </c>
      <c r="B6" s="3" t="str">
        <f>Constants!B6</f>
        <v>Project planning</v>
      </c>
      <c r="C6" s="3" t="str">
        <f>Constants!C6</f>
        <v xml:space="preserve"> </v>
      </c>
      <c r="D6" s="3" t="str">
        <f>Constants!D6</f>
        <v xml:space="preserve"> </v>
      </c>
      <c r="E6" s="3" t="str">
        <f>Constants!E6</f>
        <v>BC</v>
      </c>
      <c r="F6" s="3">
        <f>Constants!F6</f>
        <v>0.8</v>
      </c>
      <c r="G6" s="3">
        <f>Constants!G6</f>
        <v>0</v>
      </c>
      <c r="H6" s="3">
        <f>Constants!H6</f>
        <v>0</v>
      </c>
      <c r="I6" s="3">
        <f>Constants!I6</f>
        <v>0</v>
      </c>
    </row>
    <row r="7" spans="1:9" ht="11" hidden="1" customHeight="1" x14ac:dyDescent="0.15">
      <c r="A7" s="3" t="str">
        <f>Constants!A7</f>
        <v xml:space="preserve"> </v>
      </c>
      <c r="B7" s="3" t="str">
        <f>Constants!B7</f>
        <v>Interation planning</v>
      </c>
      <c r="C7" s="3" t="str">
        <f>Constants!C7</f>
        <v xml:space="preserve"> </v>
      </c>
      <c r="D7" s="3" t="str">
        <f>Constants!D7</f>
        <v xml:space="preserve"> </v>
      </c>
      <c r="E7" s="3" t="str">
        <f>Constants!E7</f>
        <v>C</v>
      </c>
      <c r="F7" s="3">
        <f>Constants!F7</f>
        <v>0.75</v>
      </c>
      <c r="G7" s="3">
        <f>Constants!G7</f>
        <v>0</v>
      </c>
      <c r="H7" s="3">
        <f>Constants!H7</f>
        <v>0</v>
      </c>
      <c r="I7" s="3">
        <f>Constants!I7</f>
        <v>0</v>
      </c>
    </row>
    <row r="8" spans="1:9" ht="11" hidden="1" customHeight="1" x14ac:dyDescent="0.15">
      <c r="A8" s="3" t="str">
        <f>Constants!A8</f>
        <v xml:space="preserve"> </v>
      </c>
      <c r="B8" s="3" t="str">
        <f>Constants!B8</f>
        <v>Construction</v>
      </c>
      <c r="C8" s="3" t="str">
        <f>Constants!C8</f>
        <v xml:space="preserve"> </v>
      </c>
      <c r="D8" s="3" t="str">
        <f>Constants!D8</f>
        <v xml:space="preserve"> </v>
      </c>
      <c r="E8" s="3" t="str">
        <f>Constants!E8</f>
        <v>CD</v>
      </c>
      <c r="F8" s="3">
        <f>Constants!F8</f>
        <v>0.7</v>
      </c>
      <c r="G8" s="3">
        <f ca="1">Constants!G8</f>
        <v>43420</v>
      </c>
      <c r="H8" s="3">
        <f>Constants!H9</f>
        <v>1</v>
      </c>
      <c r="I8" s="3">
        <f>Constants!I8</f>
        <v>0</v>
      </c>
    </row>
    <row r="9" spans="1:9" ht="11" hidden="1" customHeight="1" x14ac:dyDescent="0.15">
      <c r="A9" s="3" t="str">
        <f>Constants!A9</f>
        <v xml:space="preserve"> </v>
      </c>
      <c r="B9" s="3" t="str">
        <f>Constants!B9</f>
        <v>Refactoring</v>
      </c>
      <c r="C9" s="3" t="str">
        <f>Constants!C9</f>
        <v xml:space="preserve"> </v>
      </c>
      <c r="D9" s="3" t="str">
        <f>Constants!D9</f>
        <v xml:space="preserve"> </v>
      </c>
      <c r="E9" s="3" t="str">
        <f>Constants!E9</f>
        <v>D</v>
      </c>
      <c r="F9" s="3">
        <f>Constants!F9</f>
        <v>0.65</v>
      </c>
      <c r="G9" s="3">
        <f ca="1">Constants!G9</f>
        <v>43421</v>
      </c>
      <c r="H9" s="3">
        <f>Constants!H10</f>
        <v>2</v>
      </c>
      <c r="I9" s="3">
        <f>Constants!I9</f>
        <v>5</v>
      </c>
    </row>
    <row r="10" spans="1:9" ht="11" hidden="1" customHeight="1" x14ac:dyDescent="0.15">
      <c r="A10" s="3" t="str">
        <f>Constants!A10</f>
        <v xml:space="preserve"> </v>
      </c>
      <c r="B10" s="3" t="str">
        <f>Constants!B10</f>
        <v>Review</v>
      </c>
      <c r="C10" s="3" t="str">
        <f>Constants!C10</f>
        <v xml:space="preserve"> </v>
      </c>
      <c r="D10" s="3" t="str">
        <f>Constants!D10</f>
        <v xml:space="preserve"> </v>
      </c>
      <c r="E10" s="3" t="str">
        <f>Constants!E10</f>
        <v>F</v>
      </c>
      <c r="F10" s="3">
        <f>Constants!F10</f>
        <v>0.5</v>
      </c>
      <c r="G10" s="3">
        <f ca="1">Constants!G10</f>
        <v>43422</v>
      </c>
      <c r="H10" s="3">
        <f>Constants!H11</f>
        <v>3</v>
      </c>
      <c r="I10" s="3">
        <f>Constants!I10</f>
        <v>10</v>
      </c>
    </row>
    <row r="11" spans="1:9" ht="11" hidden="1" customHeight="1" x14ac:dyDescent="0.15">
      <c r="A11" s="3" t="str">
        <f>Constants!A11</f>
        <v xml:space="preserve"> </v>
      </c>
      <c r="B11" s="3" t="str">
        <f>Constants!B11</f>
        <v>Integration test</v>
      </c>
      <c r="C11" s="3" t="str">
        <f>Constants!C11</f>
        <v xml:space="preserve"> </v>
      </c>
      <c r="D11" s="3" t="str">
        <f>Constants!D11</f>
        <v xml:space="preserve"> </v>
      </c>
      <c r="E11" s="3" t="str">
        <f>Constants!E11</f>
        <v xml:space="preserve"> </v>
      </c>
      <c r="F11" s="3" t="str">
        <f>Constants!F11</f>
        <v xml:space="preserve"> </v>
      </c>
      <c r="G11" s="3">
        <f ca="1">Constants!G11</f>
        <v>43423</v>
      </c>
      <c r="H11" s="3">
        <f>Constants!H12</f>
        <v>4</v>
      </c>
      <c r="I11" s="3">
        <f>Constants!I11</f>
        <v>15</v>
      </c>
    </row>
    <row r="12" spans="1:9" ht="11" hidden="1" customHeight="1" x14ac:dyDescent="0.15">
      <c r="A12" s="3" t="str">
        <f>Constants!A12</f>
        <v xml:space="preserve"> </v>
      </c>
      <c r="B12" s="3" t="str">
        <f>Constants!B12</f>
        <v>Repatterning</v>
      </c>
      <c r="C12" s="3" t="str">
        <f>Constants!C12</f>
        <v xml:space="preserve"> </v>
      </c>
      <c r="D12" s="3" t="str">
        <f>Constants!D12</f>
        <v xml:space="preserve"> </v>
      </c>
      <c r="E12" s="3" t="str">
        <f>Constants!E12</f>
        <v xml:space="preserve"> </v>
      </c>
      <c r="F12" s="3" t="str">
        <f>Constants!F12</f>
        <v xml:space="preserve"> </v>
      </c>
      <c r="G12" s="3">
        <f ca="1">Constants!G12</f>
        <v>43424</v>
      </c>
      <c r="H12" s="3">
        <f>Constants!H13</f>
        <v>5</v>
      </c>
      <c r="I12" s="3">
        <f>Constants!I12</f>
        <v>20</v>
      </c>
    </row>
    <row r="13" spans="1:9" ht="11" hidden="1" customHeight="1" x14ac:dyDescent="0.15">
      <c r="A13" s="3" t="str">
        <f>Constants!A13</f>
        <v xml:space="preserve"> </v>
      </c>
      <c r="B13" s="3" t="str">
        <f>Constants!B13</f>
        <v>Postmortem</v>
      </c>
      <c r="C13" s="3" t="str">
        <f>Constants!C13</f>
        <v xml:space="preserve"> </v>
      </c>
      <c r="D13" s="3" t="str">
        <f>Constants!D13</f>
        <v xml:space="preserve"> </v>
      </c>
      <c r="E13" s="3" t="str">
        <f>Constants!E13</f>
        <v xml:space="preserve"> </v>
      </c>
      <c r="F13" s="3" t="str">
        <f>Constants!F13</f>
        <v xml:space="preserve"> </v>
      </c>
      <c r="G13" s="3">
        <f ca="1">Constants!G13</f>
        <v>43425</v>
      </c>
      <c r="H13" s="3">
        <f>Constants!H14</f>
        <v>6</v>
      </c>
      <c r="I13" s="3">
        <f>Constants!I13</f>
        <v>25</v>
      </c>
    </row>
    <row r="14" spans="1:9" ht="11" hidden="1" customHeight="1" x14ac:dyDescent="0.15">
      <c r="A14" s="3" t="str">
        <f>Constants!A14</f>
        <v xml:space="preserve"> </v>
      </c>
      <c r="B14" s="3" t="str">
        <f>Constants!B14</f>
        <v>Sandbox</v>
      </c>
      <c r="C14" s="3" t="str">
        <f>Constants!C14</f>
        <v xml:space="preserve"> </v>
      </c>
      <c r="D14" s="3" t="str">
        <f>Constants!D14</f>
        <v xml:space="preserve"> </v>
      </c>
      <c r="E14" s="3" t="str">
        <f>Constants!E14</f>
        <v xml:space="preserve"> </v>
      </c>
      <c r="F14" s="3" t="str">
        <f>Constants!F14</f>
        <v xml:space="preserve"> </v>
      </c>
      <c r="G14" s="3">
        <f ca="1">Constants!G14</f>
        <v>43426</v>
      </c>
      <c r="H14" s="3">
        <f>Constants!H15</f>
        <v>7</v>
      </c>
      <c r="I14" s="3">
        <f>Constants!I14</f>
        <v>30</v>
      </c>
    </row>
    <row r="15" spans="1:9" ht="11" hidden="1" customHeight="1" x14ac:dyDescent="0.15">
      <c r="A15" s="3" t="str">
        <f>Constants!A15</f>
        <v xml:space="preserve"> </v>
      </c>
      <c r="B15" s="3" t="s">
        <v>545</v>
      </c>
      <c r="C15" s="3" t="str">
        <f>Constants!C15</f>
        <v xml:space="preserve"> </v>
      </c>
      <c r="D15" s="3" t="str">
        <f>Constants!D15</f>
        <v xml:space="preserve"> </v>
      </c>
      <c r="E15" s="3" t="str">
        <f>Constants!E15</f>
        <v xml:space="preserve"> </v>
      </c>
      <c r="F15" s="3" t="str">
        <f>Constants!F15</f>
        <v xml:space="preserve"> </v>
      </c>
      <c r="G15" s="3">
        <f ca="1">Constants!G15</f>
        <v>43427</v>
      </c>
      <c r="H15" s="3">
        <f>Constants!H16</f>
        <v>8</v>
      </c>
      <c r="I15" s="3">
        <f>Constants!I15</f>
        <v>35</v>
      </c>
    </row>
    <row r="16" spans="1:9" ht="11" hidden="1" customHeight="1" x14ac:dyDescent="0.15">
      <c r="A16" s="3" t="str">
        <f>Constants!A16</f>
        <v xml:space="preserve"> </v>
      </c>
      <c r="B16" s="3" t="str">
        <f>Constants!B16</f>
        <v xml:space="preserve"> </v>
      </c>
      <c r="C16" s="3" t="str">
        <f>Constants!C16</f>
        <v xml:space="preserve"> </v>
      </c>
      <c r="D16" s="3" t="str">
        <f>Constants!D16</f>
        <v xml:space="preserve"> </v>
      </c>
      <c r="E16" s="3" t="str">
        <f>Constants!E16</f>
        <v xml:space="preserve"> </v>
      </c>
      <c r="F16" s="3" t="str">
        <f>Constants!F16</f>
        <v xml:space="preserve"> </v>
      </c>
      <c r="G16" s="3">
        <f ca="1">Constants!G16</f>
        <v>43428</v>
      </c>
      <c r="H16" s="3">
        <f>Constants!H17</f>
        <v>9</v>
      </c>
      <c r="I16" s="3">
        <f>Constants!I16</f>
        <v>40</v>
      </c>
    </row>
    <row r="17" spans="1:9" ht="11" hidden="1" customHeight="1" x14ac:dyDescent="0.15">
      <c r="A17" s="3" t="str">
        <f>Constants!A17</f>
        <v xml:space="preserve"> </v>
      </c>
      <c r="B17" s="3" t="str">
        <f>Constants!B17</f>
        <v xml:space="preserve"> </v>
      </c>
      <c r="C17" s="3" t="str">
        <f>Constants!C17</f>
        <v xml:space="preserve"> </v>
      </c>
      <c r="D17" s="3" t="str">
        <f>Constants!D17</f>
        <v xml:space="preserve"> </v>
      </c>
      <c r="E17" s="3" t="str">
        <f>Constants!E17</f>
        <v xml:space="preserve"> </v>
      </c>
      <c r="F17" s="3" t="str">
        <f>Constants!F17</f>
        <v xml:space="preserve"> </v>
      </c>
      <c r="G17" s="3">
        <f ca="1">Constants!G17</f>
        <v>43429</v>
      </c>
      <c r="H17" s="3">
        <f>Constants!H18</f>
        <v>10</v>
      </c>
      <c r="I17" s="3">
        <f>Constants!I17</f>
        <v>45</v>
      </c>
    </row>
    <row r="18" spans="1:9" ht="11" hidden="1" customHeight="1" x14ac:dyDescent="0.15">
      <c r="A18" s="3" t="str">
        <f>Constants!A18</f>
        <v xml:space="preserve"> </v>
      </c>
      <c r="B18" s="3" t="str">
        <f>Constants!B18</f>
        <v xml:space="preserve"> </v>
      </c>
      <c r="C18" s="3" t="str">
        <f>Constants!C18</f>
        <v xml:space="preserve"> </v>
      </c>
      <c r="D18" s="3" t="str">
        <f>Constants!D18</f>
        <v xml:space="preserve"> </v>
      </c>
      <c r="E18" s="3" t="str">
        <f>Constants!E18</f>
        <v xml:space="preserve"> </v>
      </c>
      <c r="F18" s="3" t="str">
        <f>Constants!F18</f>
        <v xml:space="preserve"> </v>
      </c>
      <c r="G18" s="3">
        <f ca="1">Constants!G18</f>
        <v>43430</v>
      </c>
      <c r="H18" s="3">
        <f>Constants!H19</f>
        <v>11</v>
      </c>
      <c r="I18" s="3">
        <f>Constants!I18</f>
        <v>50</v>
      </c>
    </row>
    <row r="19" spans="1:9" ht="11" hidden="1" customHeight="1" x14ac:dyDescent="0.15">
      <c r="A19" s="3" t="str">
        <f>Constants!A19</f>
        <v>Defect Types:</v>
      </c>
      <c r="B19" s="3" t="str">
        <f>Constants!B19</f>
        <v>Requirements Change</v>
      </c>
      <c r="C19" s="3" t="str">
        <f>Constants!C19</f>
        <v>Changes to requirements</v>
      </c>
      <c r="D19" s="3" t="str">
        <f>Constants!D19</f>
        <v>Iteration</v>
      </c>
      <c r="E19" s="3" t="str">
        <f>Constants!E19</f>
        <v>NA</v>
      </c>
      <c r="F19" s="3" t="str">
        <f>Constants!F19</f>
        <v xml:space="preserve">did not follow </v>
      </c>
      <c r="G19" s="3">
        <f ca="1">Constants!G19</f>
        <v>43431</v>
      </c>
      <c r="H19" s="3">
        <f>Constants!H20</f>
        <v>12</v>
      </c>
      <c r="I19" s="3">
        <f>Constants!I19</f>
        <v>55</v>
      </c>
    </row>
    <row r="20" spans="1:9" ht="11" hidden="1" customHeight="1" x14ac:dyDescent="0.15">
      <c r="A20" s="3" t="str">
        <f>Constants!A20</f>
        <v xml:space="preserve"> </v>
      </c>
      <c r="B20" s="3" t="str">
        <f>Constants!B20</f>
        <v>Requirements Clarification</v>
      </c>
      <c r="C20" s="3" t="str">
        <f>Constants!C20</f>
        <v>Clarifications to requirements</v>
      </c>
      <c r="D20" s="3" t="str">
        <f>Constants!D20</f>
        <v xml:space="preserve"> </v>
      </c>
      <c r="E20" s="3">
        <f>Constants!E20</f>
        <v>1</v>
      </c>
      <c r="F20" s="3" t="str">
        <f>Constants!F20</f>
        <v>very painful</v>
      </c>
      <c r="G20" s="3">
        <f ca="1">Constants!G20</f>
        <v>43432</v>
      </c>
      <c r="H20" s="3">
        <f>Constants!H21</f>
        <v>13</v>
      </c>
      <c r="I20" s="3">
        <f>Constants!I20</f>
        <v>0</v>
      </c>
    </row>
    <row r="21" spans="1:9" ht="11" hidden="1" customHeight="1" x14ac:dyDescent="0.15">
      <c r="A21" s="3" t="str">
        <f>Constants!A21</f>
        <v xml:space="preserve"> </v>
      </c>
      <c r="B21" s="3" t="str">
        <f>Constants!B21</f>
        <v>Product syntax</v>
      </c>
      <c r="C21" s="3" t="str">
        <f>Constants!C21</f>
        <v>Syntax flaws in the deliverable product</v>
      </c>
      <c r="D21" s="3" t="str">
        <f>Constants!D21</f>
        <v xml:space="preserve"> </v>
      </c>
      <c r="E21" s="3">
        <f>Constants!E21</f>
        <v>2</v>
      </c>
      <c r="F21" s="3" t="str">
        <f>Constants!F21</f>
        <v>painful</v>
      </c>
      <c r="G21" s="3">
        <f ca="1">Constants!G21</f>
        <v>43433</v>
      </c>
      <c r="H21" s="3">
        <f>Constants!H22</f>
        <v>14</v>
      </c>
      <c r="I21" s="3">
        <f>Constants!I21</f>
        <v>0</v>
      </c>
    </row>
    <row r="22" spans="1:9" ht="11" hidden="1" customHeight="1" x14ac:dyDescent="0.15">
      <c r="A22" s="3" t="str">
        <f>Constants!A22</f>
        <v xml:space="preserve"> </v>
      </c>
      <c r="B22" s="3" t="str">
        <f>Constants!B22</f>
        <v>Product logic</v>
      </c>
      <c r="C22" s="3" t="str">
        <f>Constants!C22</f>
        <v>Logic flaws in the deliverable product</v>
      </c>
      <c r="D22" s="3" t="str">
        <f>Constants!D22</f>
        <v xml:space="preserve"> </v>
      </c>
      <c r="E22" s="3">
        <f>Constants!E22</f>
        <v>3</v>
      </c>
      <c r="F22" s="3" t="str">
        <f>Constants!F22</f>
        <v>neutral</v>
      </c>
      <c r="G22" s="3">
        <f ca="1">Constants!G22</f>
        <v>43434</v>
      </c>
      <c r="H22" s="3">
        <f>Constants!H23</f>
        <v>15</v>
      </c>
      <c r="I22" s="3">
        <f>Constants!I22</f>
        <v>0</v>
      </c>
    </row>
    <row r="23" spans="1:9" ht="11" hidden="1" customHeight="1" x14ac:dyDescent="0.15">
      <c r="A23" s="3" t="str">
        <f>Constants!A23</f>
        <v xml:space="preserve"> </v>
      </c>
      <c r="B23" s="3" t="str">
        <f>Constants!B23</f>
        <v>Product interface</v>
      </c>
      <c r="C23" s="3" t="str">
        <f>Constants!C23</f>
        <v>Flaws in the interface of a component of the deliverable product</v>
      </c>
      <c r="D23" s="3" t="str">
        <f>Constants!D23</f>
        <v xml:space="preserve"> </v>
      </c>
      <c r="E23" s="3">
        <f>Constants!E23</f>
        <v>4</v>
      </c>
      <c r="F23" s="3" t="str">
        <f>Constants!F23</f>
        <v>helpful</v>
      </c>
      <c r="G23" s="3">
        <f ca="1">Constants!G23</f>
        <v>43435</v>
      </c>
      <c r="H23" s="3">
        <f>Constants!H24</f>
        <v>16</v>
      </c>
      <c r="I23" s="3">
        <f>Constants!I23</f>
        <v>0</v>
      </c>
    </row>
    <row r="24" spans="1:9" ht="11" hidden="1" customHeight="1" x14ac:dyDescent="0.15">
      <c r="A24" s="3" t="str">
        <f>Constants!A24</f>
        <v xml:space="preserve"> </v>
      </c>
      <c r="B24" s="3" t="str">
        <f>Constants!B24</f>
        <v>Product checking</v>
      </c>
      <c r="C24" s="3" t="str">
        <f>Constants!C24</f>
        <v>Flaws with boundary/type checking within a component of the deliverable product</v>
      </c>
      <c r="D24" s="3" t="str">
        <f>Constants!D24</f>
        <v xml:space="preserve"> </v>
      </c>
      <c r="E24" s="3">
        <f>Constants!E24</f>
        <v>5</v>
      </c>
      <c r="F24" s="3" t="str">
        <f>Constants!F24</f>
        <v>very helpful</v>
      </c>
      <c r="G24" s="3">
        <f ca="1">Constants!G24</f>
        <v>43436</v>
      </c>
      <c r="H24" s="3">
        <f>Constants!H25</f>
        <v>17</v>
      </c>
      <c r="I24" s="3">
        <f>Constants!I24</f>
        <v>0</v>
      </c>
    </row>
    <row r="25" spans="1:9" ht="11" hidden="1" customHeight="1" x14ac:dyDescent="0.15">
      <c r="A25" s="3" t="str">
        <f>Constants!A25</f>
        <v xml:space="preserve"> </v>
      </c>
      <c r="B25" s="3" t="str">
        <f>Constants!B25</f>
        <v>Test syntax</v>
      </c>
      <c r="C25" s="3" t="str">
        <f>Constants!C25</f>
        <v xml:space="preserve">Syntax flaws in the test code </v>
      </c>
      <c r="D25" s="3" t="str">
        <f>Constants!D25</f>
        <v xml:space="preserve"> </v>
      </c>
      <c r="E25" s="3">
        <f>Constants!E25</f>
        <v>6</v>
      </c>
      <c r="F25" s="3" t="str">
        <f>Constants!F25</f>
        <v xml:space="preserve"> </v>
      </c>
      <c r="G25" s="3">
        <f ca="1">Constants!G25</f>
        <v>43437</v>
      </c>
      <c r="H25" s="3">
        <f>Constants!H26</f>
        <v>18</v>
      </c>
      <c r="I25" s="3">
        <f>Constants!I25</f>
        <v>0</v>
      </c>
    </row>
    <row r="26" spans="1:9" ht="11" hidden="1" customHeight="1" x14ac:dyDescent="0.15">
      <c r="A26" s="3" t="str">
        <f>Constants!A26</f>
        <v xml:space="preserve"> </v>
      </c>
      <c r="B26" s="3" t="str">
        <f>Constants!B26</f>
        <v>Test logic</v>
      </c>
      <c r="C26" s="3" t="str">
        <f>Constants!C26</f>
        <v>Logic flaws in the test code</v>
      </c>
      <c r="D26" s="3" t="str">
        <f>Constants!D26</f>
        <v xml:space="preserve"> </v>
      </c>
      <c r="E26" s="3">
        <f>Constants!E26</f>
        <v>7</v>
      </c>
      <c r="F26" s="3" t="str">
        <f>Constants!F26</f>
        <v xml:space="preserve"> </v>
      </c>
      <c r="G26" s="3">
        <f ca="1">Constants!G26</f>
        <v>43438</v>
      </c>
      <c r="H26" s="3">
        <f>Constants!H27</f>
        <v>19</v>
      </c>
      <c r="I26" s="3">
        <f>Constants!I26</f>
        <v>0</v>
      </c>
    </row>
    <row r="27" spans="1:9" ht="11" hidden="1" customHeight="1" x14ac:dyDescent="0.15">
      <c r="A27" s="3" t="str">
        <f>Constants!A27</f>
        <v xml:space="preserve"> </v>
      </c>
      <c r="B27" s="3" t="str">
        <f>Constants!B27</f>
        <v>Test interface</v>
      </c>
      <c r="C27" s="3" t="str">
        <f>Constants!C27</f>
        <v>Flaws in the interface of a component of the test code</v>
      </c>
      <c r="D27" s="3" t="str">
        <f>Constants!D27</f>
        <v xml:space="preserve"> </v>
      </c>
      <c r="E27" s="3">
        <f>Constants!E27</f>
        <v>8</v>
      </c>
      <c r="F27" s="3" t="str">
        <f>Constants!F27</f>
        <v xml:space="preserve"> </v>
      </c>
      <c r="G27" s="3">
        <f ca="1">Constants!G27</f>
        <v>43439</v>
      </c>
      <c r="H27" s="3">
        <f>Constants!H28</f>
        <v>20</v>
      </c>
      <c r="I27" s="3">
        <f>Constants!I27</f>
        <v>0</v>
      </c>
    </row>
    <row r="28" spans="1:9" ht="11" hidden="1" customHeight="1" x14ac:dyDescent="0.15">
      <c r="A28" s="3" t="str">
        <f>Constants!A28</f>
        <v xml:space="preserve"> </v>
      </c>
      <c r="B28" s="3" t="str">
        <f>Constants!B28</f>
        <v>Test checking</v>
      </c>
      <c r="C28" s="3" t="str">
        <f>Constants!C28</f>
        <v>Flaws with boundary/type checking within a component of the test code</v>
      </c>
      <c r="D28" s="3" t="str">
        <f>Constants!D28</f>
        <v xml:space="preserve"> </v>
      </c>
      <c r="E28" s="3">
        <f>Constants!E28</f>
        <v>9</v>
      </c>
      <c r="F28" s="3" t="str">
        <f>Constants!F28</f>
        <v xml:space="preserve"> </v>
      </c>
      <c r="G28" s="3">
        <f ca="1">Constants!G28</f>
        <v>43440</v>
      </c>
      <c r="H28" s="3">
        <f>Constants!H29</f>
        <v>21</v>
      </c>
      <c r="I28" s="3">
        <f>Constants!I28</f>
        <v>0</v>
      </c>
    </row>
    <row r="29" spans="1:9" ht="11" hidden="1" customHeight="1" x14ac:dyDescent="0.15">
      <c r="A29" s="3" t="str">
        <f>Constants!A29</f>
        <v xml:space="preserve"> </v>
      </c>
      <c r="B29" s="3" t="str">
        <f>Constants!B29</f>
        <v>Bad Smell</v>
      </c>
      <c r="C29" s="3" t="str">
        <f>Constants!C29</f>
        <v>Refactoring changes (please note the bad smell in the defect description)</v>
      </c>
      <c r="D29" s="3" t="str">
        <f>Constants!D29</f>
        <v xml:space="preserve"> </v>
      </c>
      <c r="E29" s="3">
        <f>Constants!E29</f>
        <v>10</v>
      </c>
      <c r="F29" s="3">
        <f>Constants!F29</f>
        <v>0</v>
      </c>
      <c r="G29" s="3">
        <f ca="1">Constants!G29</f>
        <v>43441</v>
      </c>
      <c r="H29" s="3">
        <f>Constants!H30</f>
        <v>22</v>
      </c>
      <c r="I29" s="3">
        <f>Constants!I29</f>
        <v>0</v>
      </c>
    </row>
    <row r="30" spans="1:9" ht="11" hidden="1" customHeight="1" x14ac:dyDescent="0.15">
      <c r="A30" s="3" t="str">
        <f>Constants!A30</f>
        <v>Y/N:</v>
      </c>
      <c r="B30" s="3" t="str">
        <f>Constants!B30</f>
        <v>Yes</v>
      </c>
      <c r="C30" s="3" t="str">
        <f>Constants!C30</f>
        <v xml:space="preserve"> </v>
      </c>
      <c r="D30" s="3" t="str">
        <f>Constants!D30</f>
        <v xml:space="preserve"> </v>
      </c>
      <c r="E30" s="3" t="str">
        <f>Constants!E30</f>
        <v>Passed</v>
      </c>
      <c r="F30" s="3">
        <f>Constants!F30</f>
        <v>0</v>
      </c>
      <c r="G30" s="3">
        <f ca="1">Constants!G30</f>
        <v>43442</v>
      </c>
      <c r="H30" s="3">
        <f>Constants!H31</f>
        <v>23</v>
      </c>
      <c r="I30" s="3">
        <f>Constants!I30</f>
        <v>0</v>
      </c>
    </row>
    <row r="31" spans="1:9" s="19" customFormat="1" ht="11" hidden="1" customHeight="1" x14ac:dyDescent="0.15">
      <c r="A31" s="3" t="str">
        <f>Constants!A31</f>
        <v xml:space="preserve"> </v>
      </c>
      <c r="B31" s="3" t="str">
        <f>Constants!B31</f>
        <v>No</v>
      </c>
      <c r="C31" s="3" t="str">
        <f>Constants!C31</f>
        <v xml:space="preserve"> </v>
      </c>
      <c r="D31" s="3" t="str">
        <f>Constants!D31</f>
        <v xml:space="preserve"> </v>
      </c>
      <c r="E31" s="3" t="str">
        <f>Constants!E31</f>
        <v>Passed with issues</v>
      </c>
      <c r="F31" s="3">
        <f>Constants!F31</f>
        <v>0</v>
      </c>
      <c r="G31" s="3">
        <f ca="1">Constants!G31</f>
        <v>43443</v>
      </c>
      <c r="H31" s="3">
        <f>Constants!H32</f>
        <v>0</v>
      </c>
      <c r="I31" s="3">
        <f>Constants!I31</f>
        <v>0</v>
      </c>
    </row>
    <row r="32" spans="1:9" ht="11" hidden="1" customHeight="1" x14ac:dyDescent="0.15">
      <c r="A32" s="3" t="str">
        <f>Constants!A32</f>
        <v>Proxy Types:</v>
      </c>
      <c r="B32" s="3" t="str">
        <f>Constants!B32</f>
        <v>-</v>
      </c>
      <c r="C32" s="3" t="str">
        <f>Constants!C32</f>
        <v xml:space="preserve"> </v>
      </c>
      <c r="D32" s="3" t="str">
        <f>Constants!D32</f>
        <v xml:space="preserve"> </v>
      </c>
      <c r="E32" s="3" t="str">
        <f>Constants!E32</f>
        <v>Failed</v>
      </c>
      <c r="F32" s="3" t="str">
        <f>Constants!F32</f>
        <v>Base</v>
      </c>
      <c r="G32" s="3">
        <f ca="1">Constants!G32</f>
        <v>43444</v>
      </c>
      <c r="H32" s="3">
        <f>Constants!H33</f>
        <v>0</v>
      </c>
      <c r="I32" s="3">
        <f>Constants!I32</f>
        <v>0</v>
      </c>
    </row>
    <row r="33" spans="1:11" ht="11" hidden="1" customHeight="1" x14ac:dyDescent="0.15">
      <c r="A33" s="3" t="str">
        <f>Constants!A33</f>
        <v xml:space="preserve"> </v>
      </c>
      <c r="B33" s="3" t="str">
        <f>Constants!B33</f>
        <v>Calculation</v>
      </c>
      <c r="C33" s="3" t="str">
        <f>Constants!C33</f>
        <v xml:space="preserve"> </v>
      </c>
      <c r="D33" s="3" t="str">
        <f>Constants!D33</f>
        <v xml:space="preserve"> </v>
      </c>
      <c r="E33" s="3" t="str">
        <f>Constants!E33</f>
        <v>Not tested</v>
      </c>
      <c r="F33" s="3" t="str">
        <f>Constants!F33</f>
        <v>New</v>
      </c>
      <c r="G33" s="3">
        <f ca="1">Constants!G33</f>
        <v>43445</v>
      </c>
      <c r="H33" s="3">
        <f>Constants!H34</f>
        <v>0</v>
      </c>
      <c r="I33" s="3">
        <f>Constants!I33</f>
        <v>0</v>
      </c>
    </row>
    <row r="34" spans="1:11" ht="11" hidden="1" customHeight="1" x14ac:dyDescent="0.15">
      <c r="A34" s="3" t="str">
        <f>Constants!A34</f>
        <v xml:space="preserve"> </v>
      </c>
      <c r="B34" s="3" t="str">
        <f>Constants!B34</f>
        <v>Data</v>
      </c>
      <c r="C34" s="3" t="str">
        <f>Constants!C34</f>
        <v xml:space="preserve"> </v>
      </c>
      <c r="D34" s="3" t="str">
        <f>Constants!D34</f>
        <v xml:space="preserve"> </v>
      </c>
      <c r="E34" s="3" t="str">
        <f>Constants!E34</f>
        <v>Not applicable</v>
      </c>
      <c r="F34" s="3" t="str">
        <f>Constants!F34</f>
        <v>Reusable</v>
      </c>
      <c r="G34" s="3">
        <f ca="1">Constants!G34</f>
        <v>43446</v>
      </c>
      <c r="H34" s="3">
        <f>Constants!H35</f>
        <v>0</v>
      </c>
      <c r="I34" s="3">
        <f>Constants!I34</f>
        <v>0</v>
      </c>
    </row>
    <row r="35" spans="1:11" ht="11" hidden="1" customHeight="1" x14ac:dyDescent="0.15">
      <c r="A35" s="3" t="str">
        <f>Constants!A35</f>
        <v xml:space="preserve"> </v>
      </c>
      <c r="B35" s="3" t="str">
        <f>Constants!B35</f>
        <v>I/O</v>
      </c>
      <c r="C35" s="3" t="str">
        <f>Constants!C35</f>
        <v xml:space="preserve"> </v>
      </c>
      <c r="D35" s="3" t="str">
        <f>Constants!D35</f>
        <v xml:space="preserve"> </v>
      </c>
      <c r="E35" s="3" t="str">
        <f>Constants!E35</f>
        <v xml:space="preserve"> </v>
      </c>
      <c r="F35" s="3" t="str">
        <f>Constants!F35</f>
        <v xml:space="preserve"> </v>
      </c>
      <c r="G35" s="3">
        <f ca="1">Constants!G35</f>
        <v>43447</v>
      </c>
      <c r="H35" s="3">
        <f>Constants!H36</f>
        <v>0</v>
      </c>
      <c r="I35" s="3">
        <f>Constants!I35</f>
        <v>0</v>
      </c>
    </row>
    <row r="36" spans="1:11" ht="11" hidden="1" customHeight="1" x14ac:dyDescent="0.15">
      <c r="A36" s="3" t="str">
        <f>Constants!A36</f>
        <v xml:space="preserve"> </v>
      </c>
      <c r="B36" s="3" t="str">
        <f>Constants!B36</f>
        <v>Logic</v>
      </c>
      <c r="C36" s="3" t="str">
        <f>Constants!C36</f>
        <v xml:space="preserve"> </v>
      </c>
      <c r="D36" s="3" t="str">
        <f>Constants!D36</f>
        <v xml:space="preserve"> </v>
      </c>
      <c r="E36" s="3" t="str">
        <f>Constants!E36</f>
        <v xml:space="preserve"> </v>
      </c>
      <c r="F36" s="3" t="str">
        <f>Constants!F36</f>
        <v xml:space="preserve"> </v>
      </c>
      <c r="G36" s="3">
        <f ca="1">Constants!G36</f>
        <v>43448</v>
      </c>
      <c r="H36" s="3">
        <f>Constants!H37</f>
        <v>0</v>
      </c>
      <c r="I36" s="3">
        <f>Constants!I36</f>
        <v>0</v>
      </c>
    </row>
    <row r="37" spans="1:11" ht="11" hidden="1" customHeight="1" x14ac:dyDescent="0.15">
      <c r="A37" s="3" t="str">
        <f>Constants!A37</f>
        <v xml:space="preserve"> </v>
      </c>
      <c r="B37" s="3" t="str">
        <f>Constants!B37</f>
        <v xml:space="preserve"> </v>
      </c>
      <c r="C37" s="3" t="str">
        <f>Constants!C37</f>
        <v xml:space="preserve"> </v>
      </c>
      <c r="D37" s="3" t="str">
        <f>Constants!D37</f>
        <v xml:space="preserve"> </v>
      </c>
      <c r="E37" s="3" t="str">
        <f>Constants!E37</f>
        <v xml:space="preserve"> </v>
      </c>
      <c r="F37" s="3" t="str">
        <f>Constants!F37</f>
        <v xml:space="preserve"> </v>
      </c>
      <c r="G37" s="3">
        <f ca="1">Constants!G37</f>
        <v>43449</v>
      </c>
      <c r="H37" s="3">
        <f>Constants!H38</f>
        <v>0</v>
      </c>
      <c r="I37" s="3">
        <f>Constants!I37</f>
        <v>0</v>
      </c>
    </row>
    <row r="38" spans="1:11" ht="11" hidden="1" customHeight="1" x14ac:dyDescent="0.15">
      <c r="A38" s="3" t="str">
        <f>Constants!A38</f>
        <v>Sizes:</v>
      </c>
      <c r="B38" s="3" t="str">
        <f>Constants!B38</f>
        <v>VS</v>
      </c>
      <c r="C38" s="3" t="str">
        <f>Constants!C38</f>
        <v>S</v>
      </c>
      <c r="D38" s="3" t="str">
        <f>Constants!D38</f>
        <v>M</v>
      </c>
      <c r="E38" s="3" t="str">
        <f>Constants!E38</f>
        <v>L</v>
      </c>
      <c r="F38" s="3" t="str">
        <f>Constants!F38</f>
        <v>VL</v>
      </c>
      <c r="G38" s="3" t="str">
        <f>Constants!G38</f>
        <v>VS</v>
      </c>
      <c r="H38" s="3">
        <f>Constants!H39</f>
        <v>0</v>
      </c>
      <c r="I38" s="3">
        <f>Constants!I38</f>
        <v>0</v>
      </c>
    </row>
    <row r="39" spans="1:11" ht="11" hidden="1" customHeight="1" x14ac:dyDescent="0.15">
      <c r="A39" s="3" t="str">
        <f>Constants!A39</f>
        <v>upper</v>
      </c>
      <c r="B39" s="3">
        <f>Constants!B39</f>
        <v>-1.5</v>
      </c>
      <c r="C39" s="3">
        <f>Constants!C39</f>
        <v>-0.5</v>
      </c>
      <c r="D39" s="3">
        <f>Constants!D39</f>
        <v>0.5</v>
      </c>
      <c r="E39" s="3">
        <f>Constants!E39</f>
        <v>1.5</v>
      </c>
      <c r="F39" s="3">
        <f>Constants!F39</f>
        <v>99999</v>
      </c>
      <c r="G39" s="3" t="str">
        <f>Constants!G39</f>
        <v>S</v>
      </c>
      <c r="H39" s="3">
        <f>Constants!H40</f>
        <v>0</v>
      </c>
      <c r="I39" s="3">
        <f>Constants!I39</f>
        <v>0</v>
      </c>
    </row>
    <row r="40" spans="1:11" ht="11" hidden="1" customHeight="1" x14ac:dyDescent="0.15">
      <c r="A40" s="3" t="str">
        <f>Constants!A40</f>
        <v>mid</v>
      </c>
      <c r="B40" s="3">
        <f>Constants!B40</f>
        <v>-2</v>
      </c>
      <c r="C40" s="3">
        <f>Constants!C40</f>
        <v>-1</v>
      </c>
      <c r="D40" s="3">
        <f>Constants!D40</f>
        <v>0</v>
      </c>
      <c r="E40" s="3">
        <f>Constants!E40</f>
        <v>1</v>
      </c>
      <c r="F40" s="3">
        <f>Constants!F40</f>
        <v>2</v>
      </c>
      <c r="G40" s="3" t="str">
        <f>Constants!G40</f>
        <v>M</v>
      </c>
      <c r="H40" s="3">
        <f>Constants!H41</f>
        <v>0</v>
      </c>
      <c r="I40" s="3">
        <f>Constants!I40</f>
        <v>0</v>
      </c>
    </row>
    <row r="41" spans="1:11" ht="11" hidden="1" customHeight="1" x14ac:dyDescent="0.15">
      <c r="A41" s="3" t="str">
        <f>Constants!A41</f>
        <v>lower</v>
      </c>
      <c r="B41" s="3">
        <f>Constants!B41</f>
        <v>0</v>
      </c>
      <c r="C41" s="3">
        <f>Constants!C41</f>
        <v>-1.5</v>
      </c>
      <c r="D41" s="3">
        <f>Constants!D41</f>
        <v>-0.5</v>
      </c>
      <c r="E41" s="3">
        <f>Constants!E41</f>
        <v>0.5</v>
      </c>
      <c r="F41" s="3">
        <f>Constants!F41</f>
        <v>1.5</v>
      </c>
      <c r="G41" s="3" t="str">
        <f>Constants!G41</f>
        <v>L</v>
      </c>
      <c r="H41" s="3">
        <f>Constants!H42</f>
        <v>0</v>
      </c>
      <c r="I41" s="3">
        <f>Constants!I41</f>
        <v>0</v>
      </c>
    </row>
    <row r="42" spans="1:11" ht="11" hidden="1" customHeight="1" x14ac:dyDescent="0.15">
      <c r="A42" s="3" t="str">
        <f>Constants!A42</f>
        <v xml:space="preserve"> </v>
      </c>
      <c r="B42" s="3">
        <f>Constants!B42</f>
        <v>0</v>
      </c>
      <c r="C42" s="3">
        <f>Constants!C42</f>
        <v>0</v>
      </c>
      <c r="D42" s="3">
        <f>Constants!D42</f>
        <v>0</v>
      </c>
      <c r="E42" s="3">
        <f>Constants!E42</f>
        <v>0</v>
      </c>
      <c r="F42" s="3" t="str">
        <f>Constants!F42</f>
        <v xml:space="preserve"> </v>
      </c>
      <c r="G42" s="3" t="str">
        <f>Constants!G42</f>
        <v>VL</v>
      </c>
      <c r="H42" s="3">
        <f>Constants!H43</f>
        <v>0</v>
      </c>
      <c r="I42" s="3">
        <f>Constants!I42</f>
        <v>0</v>
      </c>
    </row>
    <row r="43" spans="1:11" customFormat="1" ht="11" hidden="1" customHeight="1" x14ac:dyDescent="0.15">
      <c r="A43" s="3" t="str">
        <f>Constants!A43</f>
        <v xml:space="preserve"> </v>
      </c>
      <c r="B43" s="3" t="str">
        <f>Constants!B43</f>
        <v xml:space="preserve"> </v>
      </c>
      <c r="C43" s="3" t="str">
        <f>Constants!C43</f>
        <v xml:space="preserve"> </v>
      </c>
      <c r="D43" s="3" t="str">
        <f>Constants!D43</f>
        <v xml:space="preserve"> </v>
      </c>
      <c r="E43" s="3" t="str">
        <f>Constants!E43</f>
        <v xml:space="preserve"> </v>
      </c>
      <c r="F43" s="3" t="str">
        <f>Constants!F43</f>
        <v xml:space="preserve"> </v>
      </c>
      <c r="G43" s="3">
        <f>Constants!G43</f>
        <v>0</v>
      </c>
      <c r="H43" s="3">
        <f>Constants!H44</f>
        <v>0</v>
      </c>
      <c r="I43" s="3">
        <f>Constants!I43</f>
        <v>0</v>
      </c>
    </row>
    <row r="44" spans="1:11" s="14" customFormat="1" ht="9" hidden="1" customHeight="1" x14ac:dyDescent="0.15">
      <c r="A44" s="3" t="str">
        <f>Constants!A44</f>
        <v>&lt;-- Mandatory</v>
      </c>
      <c r="B44" s="3" t="str">
        <f>Constants!B44</f>
        <v xml:space="preserve"> </v>
      </c>
      <c r="C44" s="3" t="str">
        <f>Constants!C44</f>
        <v>✔</v>
      </c>
      <c r="D44" s="3" t="str">
        <f>Constants!D44</f>
        <v xml:space="preserve"> </v>
      </c>
      <c r="E44" s="3" t="str">
        <f>Constants!E44</f>
        <v xml:space="preserve"> </v>
      </c>
      <c r="F44" s="3" t="str">
        <f>Constants!F44</f>
        <v xml:space="preserve"> </v>
      </c>
      <c r="G44" s="3">
        <f>Constants!G44</f>
        <v>0</v>
      </c>
      <c r="H44" s="3">
        <f>Constants!H45</f>
        <v>0</v>
      </c>
      <c r="I44" s="3">
        <f>Constants!I44</f>
        <v>0</v>
      </c>
      <c r="J44" s="24"/>
      <c r="K44" s="24"/>
    </row>
    <row r="45" spans="1:11" ht="20" x14ac:dyDescent="0.2">
      <c r="A45" s="599" t="s">
        <v>134</v>
      </c>
      <c r="B45" s="599"/>
      <c r="C45" s="599"/>
    </row>
    <row r="46" spans="1:11" ht="25" customHeight="1" x14ac:dyDescent="0.15">
      <c r="A46" s="601" t="s">
        <v>448</v>
      </c>
      <c r="B46" s="601"/>
      <c r="C46" s="601"/>
      <c r="D46" s="601"/>
      <c r="E46" s="601"/>
      <c r="F46" s="601"/>
      <c r="G46" s="601"/>
      <c r="H46" s="601"/>
      <c r="I46" s="601"/>
      <c r="J46" s="601"/>
    </row>
    <row r="47" spans="1:11" ht="13" customHeight="1" x14ac:dyDescent="0.15">
      <c r="A47" s="225"/>
      <c r="B47" s="254"/>
      <c r="C47" s="255" t="s">
        <v>457</v>
      </c>
      <c r="D47" s="640" t="s">
        <v>89</v>
      </c>
      <c r="E47" s="640"/>
      <c r="F47" s="640"/>
      <c r="G47" s="640"/>
      <c r="H47" s="640"/>
      <c r="I47" s="640"/>
      <c r="J47" s="640"/>
    </row>
    <row r="48" spans="1:11" ht="12" customHeight="1" x14ac:dyDescent="0.15">
      <c r="A48" s="225"/>
      <c r="B48" s="249"/>
      <c r="C48" s="249" t="str">
        <f>B19</f>
        <v>Requirements Change</v>
      </c>
      <c r="D48" s="601" t="str">
        <f>C19</f>
        <v>Changes to requirements</v>
      </c>
      <c r="E48" s="601"/>
      <c r="F48" s="601"/>
      <c r="G48" s="601"/>
      <c r="H48" s="601"/>
      <c r="I48" s="601"/>
      <c r="J48" s="601"/>
    </row>
    <row r="49" spans="1:13" ht="11" customHeight="1" x14ac:dyDescent="0.15">
      <c r="B49" s="249"/>
      <c r="C49" s="249" t="str">
        <f t="shared" ref="C49:C58" si="0">B20</f>
        <v>Requirements Clarification</v>
      </c>
      <c r="D49" s="601" t="str">
        <f t="shared" ref="D49:D58" si="1">C20</f>
        <v>Clarifications to requirements</v>
      </c>
      <c r="E49" s="601"/>
      <c r="F49" s="601"/>
      <c r="G49" s="601"/>
      <c r="H49" s="601"/>
      <c r="I49" s="601"/>
      <c r="J49" s="601"/>
    </row>
    <row r="50" spans="1:13" ht="11" customHeight="1" x14ac:dyDescent="0.15">
      <c r="B50" s="249"/>
      <c r="C50" s="249" t="str">
        <f t="shared" si="0"/>
        <v>Product syntax</v>
      </c>
      <c r="D50" s="601" t="str">
        <f t="shared" si="1"/>
        <v>Syntax flaws in the deliverable product</v>
      </c>
      <c r="E50" s="601"/>
      <c r="F50" s="601"/>
      <c r="G50" s="601"/>
      <c r="H50" s="601"/>
      <c r="I50" s="601"/>
      <c r="J50" s="601"/>
    </row>
    <row r="51" spans="1:13" ht="11" customHeight="1" x14ac:dyDescent="0.15">
      <c r="B51" s="249"/>
      <c r="C51" s="249" t="str">
        <f t="shared" si="0"/>
        <v>Product logic</v>
      </c>
      <c r="D51" s="601" t="str">
        <f t="shared" si="1"/>
        <v>Logic flaws in the deliverable product</v>
      </c>
      <c r="E51" s="601"/>
      <c r="F51" s="601"/>
      <c r="G51" s="601"/>
      <c r="H51" s="601"/>
      <c r="I51" s="601"/>
      <c r="J51" s="601"/>
    </row>
    <row r="52" spans="1:13" ht="11" customHeight="1" x14ac:dyDescent="0.15">
      <c r="B52" s="249"/>
      <c r="C52" s="249" t="str">
        <f t="shared" si="0"/>
        <v>Product interface</v>
      </c>
      <c r="D52" s="601" t="str">
        <f t="shared" si="1"/>
        <v>Flaws in the interface of a component of the deliverable product</v>
      </c>
      <c r="E52" s="601"/>
      <c r="F52" s="601"/>
      <c r="G52" s="601"/>
      <c r="H52" s="601"/>
      <c r="I52" s="601"/>
      <c r="J52" s="601"/>
    </row>
    <row r="53" spans="1:13" ht="11" customHeight="1" x14ac:dyDescent="0.15">
      <c r="B53" s="249"/>
      <c r="C53" s="249" t="str">
        <f t="shared" si="0"/>
        <v>Product checking</v>
      </c>
      <c r="D53" s="601" t="str">
        <f t="shared" si="1"/>
        <v>Flaws with boundary/type checking within a component of the deliverable product</v>
      </c>
      <c r="E53" s="601"/>
      <c r="F53" s="601"/>
      <c r="G53" s="601"/>
      <c r="H53" s="601"/>
      <c r="I53" s="601"/>
      <c r="J53" s="601"/>
    </row>
    <row r="54" spans="1:13" ht="11" customHeight="1" x14ac:dyDescent="0.15">
      <c r="B54" s="249"/>
      <c r="C54" s="249" t="str">
        <f t="shared" si="0"/>
        <v>Test syntax</v>
      </c>
      <c r="D54" s="601" t="str">
        <f t="shared" si="1"/>
        <v xml:space="preserve">Syntax flaws in the test code </v>
      </c>
      <c r="E54" s="601"/>
      <c r="F54" s="601"/>
      <c r="G54" s="601"/>
      <c r="H54" s="601"/>
      <c r="I54" s="601"/>
      <c r="J54" s="601"/>
    </row>
    <row r="55" spans="1:13" ht="11" customHeight="1" x14ac:dyDescent="0.15">
      <c r="B55" s="249"/>
      <c r="C55" s="249" t="str">
        <f t="shared" si="0"/>
        <v>Test logic</v>
      </c>
      <c r="D55" s="601" t="str">
        <f t="shared" si="1"/>
        <v>Logic flaws in the test code</v>
      </c>
      <c r="E55" s="601"/>
      <c r="F55" s="601"/>
      <c r="G55" s="601"/>
      <c r="H55" s="601"/>
      <c r="I55" s="601"/>
      <c r="J55" s="601"/>
    </row>
    <row r="56" spans="1:13" ht="11" customHeight="1" x14ac:dyDescent="0.15">
      <c r="B56" s="249"/>
      <c r="C56" s="249" t="str">
        <f t="shared" si="0"/>
        <v>Test interface</v>
      </c>
      <c r="D56" s="601" t="str">
        <f t="shared" si="1"/>
        <v>Flaws in the interface of a component of the test code</v>
      </c>
      <c r="E56" s="601"/>
      <c r="F56" s="601"/>
      <c r="G56" s="601"/>
      <c r="H56" s="601"/>
      <c r="I56" s="601"/>
      <c r="J56" s="601"/>
    </row>
    <row r="57" spans="1:13" ht="11" customHeight="1" x14ac:dyDescent="0.15">
      <c r="B57" s="249"/>
      <c r="C57" s="249" t="str">
        <f t="shared" si="0"/>
        <v>Test checking</v>
      </c>
      <c r="D57" s="601" t="str">
        <f t="shared" si="1"/>
        <v>Flaws with boundary/type checking within a component of the test code</v>
      </c>
      <c r="E57" s="601"/>
      <c r="F57" s="601"/>
      <c r="G57" s="601"/>
      <c r="H57" s="601"/>
      <c r="I57" s="601"/>
      <c r="J57" s="601"/>
    </row>
    <row r="58" spans="1:13" ht="11" customHeight="1" x14ac:dyDescent="0.15">
      <c r="B58" s="249"/>
      <c r="C58" s="249" t="str">
        <f t="shared" si="0"/>
        <v>Bad Smell</v>
      </c>
      <c r="D58" s="601" t="str">
        <f t="shared" si="1"/>
        <v>Refactoring changes (please note the bad smell in the defect description)</v>
      </c>
      <c r="E58" s="601"/>
      <c r="F58" s="601"/>
      <c r="G58" s="601"/>
      <c r="H58" s="601"/>
      <c r="I58" s="601"/>
      <c r="J58" s="601"/>
    </row>
    <row r="59" spans="1:13" ht="11" customHeight="1" x14ac:dyDescent="0.15">
      <c r="B59" s="249"/>
      <c r="C59" s="249"/>
      <c r="D59" s="225"/>
      <c r="E59" s="225"/>
      <c r="F59" s="225"/>
      <c r="G59" s="225"/>
      <c r="H59" s="225"/>
      <c r="I59" s="225"/>
      <c r="J59" s="225"/>
    </row>
    <row r="60" spans="1:13" s="4" customFormat="1" ht="32" customHeight="1" x14ac:dyDescent="0.15">
      <c r="A60" s="344" t="s">
        <v>745</v>
      </c>
      <c r="B60" s="344" t="s">
        <v>768</v>
      </c>
      <c r="C60" s="344" t="s">
        <v>744</v>
      </c>
      <c r="D60" s="344" t="s">
        <v>740</v>
      </c>
      <c r="E60" s="345" t="s">
        <v>741</v>
      </c>
      <c r="F60" s="345" t="s">
        <v>742</v>
      </c>
      <c r="G60" s="345" t="s">
        <v>743</v>
      </c>
      <c r="H60" s="345" t="s">
        <v>88</v>
      </c>
      <c r="I60" s="345" t="s">
        <v>767</v>
      </c>
      <c r="J60" s="345" t="s">
        <v>89</v>
      </c>
      <c r="K60" s="6"/>
      <c r="L60" s="6"/>
      <c r="M60" s="6"/>
    </row>
    <row r="61" spans="1:13" s="4" customFormat="1" ht="26" customHeight="1" x14ac:dyDescent="0.15">
      <c r="A61" s="37">
        <f>1</f>
        <v>1</v>
      </c>
      <c r="B61" s="10">
        <v>43416</v>
      </c>
      <c r="C61" s="401" t="s">
        <v>982</v>
      </c>
      <c r="D61" s="401" t="s">
        <v>121</v>
      </c>
      <c r="E61" s="5">
        <v>7</v>
      </c>
      <c r="F61" s="401" t="s">
        <v>121</v>
      </c>
      <c r="G61" s="5">
        <v>7</v>
      </c>
      <c r="H61" s="7">
        <v>5</v>
      </c>
      <c r="I61" s="7"/>
      <c r="J61" s="161" t="s">
        <v>983</v>
      </c>
      <c r="K61" s="28" t="str">
        <f ca="1">IF(ISBLANK(I61),"",IF(I61=A61,"&lt;-- Circular reference",IF(ISBLANK(OFFSET($C$60,I61,0)),"&lt;-- Invalid reference","")))</f>
        <v/>
      </c>
      <c r="L61" s="28"/>
      <c r="M61" s="28"/>
    </row>
    <row r="62" spans="1:13" s="4" customFormat="1" ht="26" customHeight="1" x14ac:dyDescent="0.15">
      <c r="A62" s="37">
        <f t="shared" ref="A62:A93" si="2">A61+1</f>
        <v>2</v>
      </c>
      <c r="B62" s="10">
        <v>43416</v>
      </c>
      <c r="C62" s="401" t="s">
        <v>984</v>
      </c>
      <c r="D62" s="401" t="s">
        <v>121</v>
      </c>
      <c r="E62" s="5">
        <v>7</v>
      </c>
      <c r="F62" s="401" t="s">
        <v>121</v>
      </c>
      <c r="G62" s="5">
        <v>7</v>
      </c>
      <c r="H62" s="7">
        <v>2</v>
      </c>
      <c r="I62" s="7"/>
      <c r="J62" s="161" t="s">
        <v>985</v>
      </c>
      <c r="K62" s="28" t="str">
        <f t="shared" ref="K62:K110" ca="1" si="3">IF(ISBLANK(I62),"",IF(I62=A62,"&lt;-- Circular reference",IF(ISBLANK(OFFSET($C$60,I62,0)),"&lt;-- Invalid reference","")))</f>
        <v/>
      </c>
      <c r="L62" s="28"/>
      <c r="M62" s="28"/>
    </row>
    <row r="63" spans="1:13" s="4" customFormat="1" ht="58" customHeight="1" x14ac:dyDescent="0.15">
      <c r="A63" s="37">
        <f t="shared" si="2"/>
        <v>3</v>
      </c>
      <c r="B63" s="10">
        <v>43416</v>
      </c>
      <c r="C63" s="401" t="s">
        <v>984</v>
      </c>
      <c r="D63" s="401" t="s">
        <v>121</v>
      </c>
      <c r="E63" s="5">
        <v>7</v>
      </c>
      <c r="F63" s="401" t="s">
        <v>121</v>
      </c>
      <c r="G63" s="5">
        <v>7</v>
      </c>
      <c r="H63" s="7">
        <v>1</v>
      </c>
      <c r="I63" s="7"/>
      <c r="J63" s="161" t="s">
        <v>990</v>
      </c>
      <c r="K63" s="28" t="str">
        <f t="shared" ca="1" si="3"/>
        <v/>
      </c>
      <c r="L63" s="28"/>
      <c r="M63" s="28"/>
    </row>
    <row r="64" spans="1:13" s="4" customFormat="1" ht="26" customHeight="1" x14ac:dyDescent="0.15">
      <c r="A64" s="37">
        <f t="shared" si="2"/>
        <v>4</v>
      </c>
      <c r="B64" s="10">
        <v>43416</v>
      </c>
      <c r="C64" s="401" t="s">
        <v>982</v>
      </c>
      <c r="D64" s="401" t="s">
        <v>121</v>
      </c>
      <c r="E64" s="5">
        <v>7</v>
      </c>
      <c r="F64" s="401" t="s">
        <v>121</v>
      </c>
      <c r="G64" s="5">
        <v>7</v>
      </c>
      <c r="H64" s="7">
        <v>25</v>
      </c>
      <c r="I64" s="7"/>
      <c r="J64" s="161" t="s">
        <v>1003</v>
      </c>
      <c r="K64" s="28" t="str">
        <f t="shared" ca="1" si="3"/>
        <v/>
      </c>
      <c r="L64" s="28"/>
      <c r="M64" s="28"/>
    </row>
    <row r="65" spans="1:13" s="4" customFormat="1" ht="26" customHeight="1" x14ac:dyDescent="0.15">
      <c r="A65" s="37">
        <f t="shared" si="2"/>
        <v>5</v>
      </c>
      <c r="B65" s="10">
        <v>43417</v>
      </c>
      <c r="C65" s="401" t="s">
        <v>984</v>
      </c>
      <c r="D65" s="401" t="s">
        <v>121</v>
      </c>
      <c r="E65" s="5">
        <v>7</v>
      </c>
      <c r="F65" s="401" t="s">
        <v>121</v>
      </c>
      <c r="G65" s="5">
        <v>7</v>
      </c>
      <c r="H65" s="7">
        <v>2</v>
      </c>
      <c r="I65" s="7"/>
      <c r="J65" s="161" t="s">
        <v>1007</v>
      </c>
      <c r="K65" s="28" t="str">
        <f t="shared" ca="1" si="3"/>
        <v/>
      </c>
      <c r="L65" s="28"/>
      <c r="M65" s="28"/>
    </row>
    <row r="66" spans="1:13" s="4" customFormat="1" ht="26" customHeight="1" x14ac:dyDescent="0.15">
      <c r="A66" s="37">
        <f t="shared" si="2"/>
        <v>6</v>
      </c>
      <c r="B66" s="10">
        <v>43417</v>
      </c>
      <c r="C66" s="401" t="s">
        <v>982</v>
      </c>
      <c r="D66" s="401" t="s">
        <v>121</v>
      </c>
      <c r="E66" s="5">
        <v>7</v>
      </c>
      <c r="F66" s="401" t="s">
        <v>121</v>
      </c>
      <c r="G66" s="5">
        <v>7</v>
      </c>
      <c r="H66" s="7">
        <v>10</v>
      </c>
      <c r="I66" s="7"/>
      <c r="J66" s="161" t="s">
        <v>1006</v>
      </c>
      <c r="K66" s="28" t="str">
        <f t="shared" ca="1" si="3"/>
        <v/>
      </c>
      <c r="L66" s="28"/>
      <c r="M66" s="28"/>
    </row>
    <row r="67" spans="1:13" s="4" customFormat="1" ht="26" customHeight="1" x14ac:dyDescent="0.15">
      <c r="A67" s="37">
        <f t="shared" si="2"/>
        <v>7</v>
      </c>
      <c r="B67" s="10">
        <v>43423</v>
      </c>
      <c r="C67" s="401" t="s">
        <v>982</v>
      </c>
      <c r="D67" s="401" t="s">
        <v>121</v>
      </c>
      <c r="E67" s="5">
        <v>7</v>
      </c>
      <c r="F67" s="401" t="s">
        <v>121</v>
      </c>
      <c r="G67" s="5">
        <v>7</v>
      </c>
      <c r="H67" s="7">
        <v>20</v>
      </c>
      <c r="I67" s="7"/>
      <c r="J67" s="483" t="s">
        <v>1017</v>
      </c>
      <c r="K67" s="28" t="str">
        <f t="shared" ca="1" si="3"/>
        <v/>
      </c>
      <c r="L67" s="28"/>
      <c r="M67" s="28"/>
    </row>
    <row r="68" spans="1:13" s="4" customFormat="1" ht="26" customHeight="1" x14ac:dyDescent="0.15">
      <c r="A68" s="37">
        <f t="shared" si="2"/>
        <v>8</v>
      </c>
      <c r="B68" s="10">
        <v>43423</v>
      </c>
      <c r="C68" s="401" t="s">
        <v>444</v>
      </c>
      <c r="D68" s="401" t="s">
        <v>159</v>
      </c>
      <c r="E68" s="5">
        <v>7</v>
      </c>
      <c r="F68" s="401" t="s">
        <v>159</v>
      </c>
      <c r="G68" s="5">
        <v>7</v>
      </c>
      <c r="H68" s="7">
        <v>2</v>
      </c>
      <c r="I68" s="7"/>
      <c r="J68" s="483" t="s">
        <v>1019</v>
      </c>
      <c r="K68" s="28" t="str">
        <f t="shared" ca="1" si="3"/>
        <v/>
      </c>
      <c r="L68" s="28"/>
      <c r="M68" s="28"/>
    </row>
    <row r="69" spans="1:13" s="4" customFormat="1" ht="26" customHeight="1" x14ac:dyDescent="0.15">
      <c r="A69" s="37">
        <f t="shared" si="2"/>
        <v>9</v>
      </c>
      <c r="B69" s="10">
        <v>43423</v>
      </c>
      <c r="C69" s="401" t="s">
        <v>1024</v>
      </c>
      <c r="D69" s="401" t="s">
        <v>159</v>
      </c>
      <c r="E69" s="5">
        <v>7</v>
      </c>
      <c r="F69" s="401" t="s">
        <v>159</v>
      </c>
      <c r="G69" s="5">
        <v>7</v>
      </c>
      <c r="H69" s="7">
        <v>25</v>
      </c>
      <c r="I69" s="7"/>
      <c r="J69" s="483" t="s">
        <v>1031</v>
      </c>
      <c r="K69" s="28" t="str">
        <f t="shared" ca="1" si="3"/>
        <v/>
      </c>
      <c r="L69" s="28"/>
      <c r="M69" s="28"/>
    </row>
    <row r="70" spans="1:13" s="4" customFormat="1" ht="26" customHeight="1" x14ac:dyDescent="0.15">
      <c r="A70" s="37">
        <f t="shared" si="2"/>
        <v>10</v>
      </c>
      <c r="B70" s="10">
        <v>43423</v>
      </c>
      <c r="C70" s="401" t="s">
        <v>1024</v>
      </c>
      <c r="D70" s="401" t="s">
        <v>159</v>
      </c>
      <c r="E70" s="5">
        <v>7</v>
      </c>
      <c r="F70" s="401" t="s">
        <v>159</v>
      </c>
      <c r="G70" s="5">
        <v>7</v>
      </c>
      <c r="H70" s="7">
        <v>2</v>
      </c>
      <c r="I70" s="7"/>
      <c r="J70" s="483" t="s">
        <v>1036</v>
      </c>
      <c r="K70" s="28" t="str">
        <f t="shared" ca="1" si="3"/>
        <v/>
      </c>
      <c r="L70" s="28"/>
      <c r="M70" s="28"/>
    </row>
    <row r="71" spans="1:13" s="4" customFormat="1" ht="26" customHeight="1" x14ac:dyDescent="0.15">
      <c r="A71" s="37">
        <f t="shared" si="2"/>
        <v>11</v>
      </c>
      <c r="B71" s="10"/>
      <c r="C71" s="5"/>
      <c r="D71" s="5"/>
      <c r="E71" s="5"/>
      <c r="F71" s="5"/>
      <c r="G71" s="5"/>
      <c r="H71" s="7"/>
      <c r="I71" s="7"/>
      <c r="J71" s="161"/>
      <c r="K71" s="28" t="str">
        <f t="shared" ca="1" si="3"/>
        <v/>
      </c>
      <c r="L71" s="28"/>
      <c r="M71" s="28"/>
    </row>
    <row r="72" spans="1:13" s="4" customFormat="1" ht="26" customHeight="1" x14ac:dyDescent="0.15">
      <c r="A72" s="37">
        <f t="shared" si="2"/>
        <v>12</v>
      </c>
      <c r="B72" s="10"/>
      <c r="C72" s="5"/>
      <c r="D72" s="5"/>
      <c r="E72" s="5"/>
      <c r="F72" s="5"/>
      <c r="G72" s="5"/>
      <c r="H72" s="7"/>
      <c r="I72" s="7"/>
      <c r="J72" s="161"/>
      <c r="K72" s="28" t="str">
        <f t="shared" ca="1" si="3"/>
        <v/>
      </c>
      <c r="L72" s="28"/>
      <c r="M72" s="28"/>
    </row>
    <row r="73" spans="1:13" s="4" customFormat="1" ht="26" customHeight="1" x14ac:dyDescent="0.15">
      <c r="A73" s="37">
        <f t="shared" si="2"/>
        <v>13</v>
      </c>
      <c r="B73" s="10"/>
      <c r="C73" s="5"/>
      <c r="D73" s="5"/>
      <c r="E73" s="5"/>
      <c r="F73" s="5"/>
      <c r="G73" s="5"/>
      <c r="H73" s="7"/>
      <c r="I73" s="7"/>
      <c r="J73" s="161"/>
      <c r="K73" s="28" t="str">
        <f t="shared" ca="1" si="3"/>
        <v/>
      </c>
      <c r="L73" s="28"/>
      <c r="M73" s="28"/>
    </row>
    <row r="74" spans="1:13" s="4" customFormat="1" ht="26" customHeight="1" x14ac:dyDescent="0.15">
      <c r="A74" s="37">
        <f t="shared" si="2"/>
        <v>14</v>
      </c>
      <c r="B74" s="10"/>
      <c r="C74" s="5"/>
      <c r="D74" s="5"/>
      <c r="E74" s="5"/>
      <c r="F74" s="5"/>
      <c r="G74" s="5"/>
      <c r="H74" s="7"/>
      <c r="I74" s="7"/>
      <c r="J74" s="161"/>
      <c r="K74" s="28" t="str">
        <f t="shared" ca="1" si="3"/>
        <v/>
      </c>
      <c r="L74" s="28"/>
      <c r="M74" s="28"/>
    </row>
    <row r="75" spans="1:13" s="4" customFormat="1" ht="26" customHeight="1" x14ac:dyDescent="0.15">
      <c r="A75" s="37">
        <f t="shared" si="2"/>
        <v>15</v>
      </c>
      <c r="B75" s="10"/>
      <c r="C75" s="5"/>
      <c r="D75" s="5"/>
      <c r="E75" s="5"/>
      <c r="F75" s="5"/>
      <c r="G75" s="5"/>
      <c r="H75" s="7"/>
      <c r="I75" s="7"/>
      <c r="J75" s="161"/>
      <c r="K75" s="28" t="str">
        <f t="shared" ca="1" si="3"/>
        <v/>
      </c>
      <c r="L75" s="28"/>
      <c r="M75" s="28"/>
    </row>
    <row r="76" spans="1:13" s="4" customFormat="1" ht="26" customHeight="1" x14ac:dyDescent="0.15">
      <c r="A76" s="37">
        <f t="shared" si="2"/>
        <v>16</v>
      </c>
      <c r="B76" s="10"/>
      <c r="C76" s="5"/>
      <c r="D76" s="5"/>
      <c r="E76" s="5"/>
      <c r="F76" s="5"/>
      <c r="G76" s="5"/>
      <c r="H76" s="7"/>
      <c r="I76" s="7"/>
      <c r="J76" s="161"/>
      <c r="K76" s="28" t="str">
        <f t="shared" ca="1" si="3"/>
        <v/>
      </c>
      <c r="L76" s="28"/>
      <c r="M76" s="28"/>
    </row>
    <row r="77" spans="1:13" s="4" customFormat="1" ht="26" customHeight="1" x14ac:dyDescent="0.15">
      <c r="A77" s="37">
        <f t="shared" si="2"/>
        <v>17</v>
      </c>
      <c r="B77" s="10"/>
      <c r="C77" s="5"/>
      <c r="D77" s="5"/>
      <c r="E77" s="5"/>
      <c r="F77" s="5"/>
      <c r="G77" s="5"/>
      <c r="H77" s="7"/>
      <c r="I77" s="7"/>
      <c r="J77" s="161"/>
      <c r="K77" s="28" t="str">
        <f t="shared" ca="1" si="3"/>
        <v/>
      </c>
      <c r="L77" s="28"/>
      <c r="M77" s="28"/>
    </row>
    <row r="78" spans="1:13" s="4" customFormat="1" ht="26" customHeight="1" x14ac:dyDescent="0.15">
      <c r="A78" s="37">
        <f t="shared" si="2"/>
        <v>18</v>
      </c>
      <c r="B78" s="10"/>
      <c r="C78" s="5"/>
      <c r="D78" s="5"/>
      <c r="E78" s="5"/>
      <c r="F78" s="5"/>
      <c r="G78" s="5"/>
      <c r="H78" s="7"/>
      <c r="I78" s="7"/>
      <c r="J78" s="161"/>
      <c r="K78" s="28" t="str">
        <f t="shared" ca="1" si="3"/>
        <v/>
      </c>
      <c r="L78" s="28"/>
      <c r="M78" s="28"/>
    </row>
    <row r="79" spans="1:13" s="4" customFormat="1" ht="26" customHeight="1" x14ac:dyDescent="0.15">
      <c r="A79" s="37">
        <f t="shared" si="2"/>
        <v>19</v>
      </c>
      <c r="B79" s="10"/>
      <c r="C79" s="5"/>
      <c r="D79" s="5"/>
      <c r="E79" s="5"/>
      <c r="F79" s="5"/>
      <c r="G79" s="5"/>
      <c r="H79" s="7"/>
      <c r="I79" s="7"/>
      <c r="J79" s="161"/>
      <c r="K79" s="28" t="str">
        <f t="shared" ca="1" si="3"/>
        <v/>
      </c>
      <c r="L79" s="28"/>
      <c r="M79" s="28"/>
    </row>
    <row r="80" spans="1:13" s="4" customFormat="1" ht="26" customHeight="1" x14ac:dyDescent="0.15">
      <c r="A80" s="37">
        <f t="shared" si="2"/>
        <v>20</v>
      </c>
      <c r="B80" s="10"/>
      <c r="C80" s="5"/>
      <c r="D80" s="5"/>
      <c r="E80" s="5"/>
      <c r="F80" s="5"/>
      <c r="G80" s="5"/>
      <c r="H80" s="7"/>
      <c r="I80" s="7"/>
      <c r="J80" s="161"/>
      <c r="K80" s="28" t="str">
        <f t="shared" ca="1" si="3"/>
        <v/>
      </c>
      <c r="L80" s="28"/>
      <c r="M80" s="28"/>
    </row>
    <row r="81" spans="1:13" s="4" customFormat="1" ht="26" customHeight="1" x14ac:dyDescent="0.15">
      <c r="A81" s="37">
        <f t="shared" si="2"/>
        <v>21</v>
      </c>
      <c r="B81" s="10"/>
      <c r="C81" s="5"/>
      <c r="D81" s="5"/>
      <c r="E81" s="5"/>
      <c r="F81" s="5"/>
      <c r="G81" s="5"/>
      <c r="H81" s="7"/>
      <c r="I81" s="7"/>
      <c r="J81" s="161"/>
      <c r="K81" s="28" t="str">
        <f t="shared" ca="1" si="3"/>
        <v/>
      </c>
      <c r="L81" s="28"/>
      <c r="M81" s="28"/>
    </row>
    <row r="82" spans="1:13" s="4" customFormat="1" ht="26" customHeight="1" x14ac:dyDescent="0.15">
      <c r="A82" s="37">
        <f t="shared" si="2"/>
        <v>22</v>
      </c>
      <c r="B82" s="10"/>
      <c r="C82" s="5"/>
      <c r="D82" s="5"/>
      <c r="E82" s="5"/>
      <c r="F82" s="5"/>
      <c r="G82" s="5"/>
      <c r="H82" s="7"/>
      <c r="I82" s="7"/>
      <c r="J82" s="161"/>
      <c r="K82" s="28" t="str">
        <f t="shared" ca="1" si="3"/>
        <v/>
      </c>
      <c r="L82" s="28"/>
      <c r="M82" s="28"/>
    </row>
    <row r="83" spans="1:13" s="4" customFormat="1" ht="26" customHeight="1" x14ac:dyDescent="0.15">
      <c r="A83" s="37">
        <f t="shared" si="2"/>
        <v>23</v>
      </c>
      <c r="B83" s="10"/>
      <c r="C83" s="5"/>
      <c r="D83" s="5"/>
      <c r="E83" s="5"/>
      <c r="F83" s="5"/>
      <c r="G83" s="5"/>
      <c r="H83" s="7"/>
      <c r="I83" s="7"/>
      <c r="J83" s="161"/>
      <c r="K83" s="28" t="str">
        <f t="shared" ca="1" si="3"/>
        <v/>
      </c>
      <c r="L83" s="28"/>
      <c r="M83" s="28"/>
    </row>
    <row r="84" spans="1:13" s="4" customFormat="1" ht="26" customHeight="1" x14ac:dyDescent="0.15">
      <c r="A84" s="37">
        <f t="shared" si="2"/>
        <v>24</v>
      </c>
      <c r="B84" s="10"/>
      <c r="C84" s="5"/>
      <c r="D84" s="5"/>
      <c r="E84" s="5"/>
      <c r="F84" s="5"/>
      <c r="G84" s="5"/>
      <c r="H84" s="7"/>
      <c r="I84" s="7"/>
      <c r="J84" s="161"/>
      <c r="K84" s="28" t="str">
        <f t="shared" ca="1" si="3"/>
        <v/>
      </c>
      <c r="L84" s="28"/>
      <c r="M84" s="28"/>
    </row>
    <row r="85" spans="1:13" s="4" customFormat="1" ht="26" customHeight="1" x14ac:dyDescent="0.15">
      <c r="A85" s="37">
        <f t="shared" si="2"/>
        <v>25</v>
      </c>
      <c r="B85" s="10"/>
      <c r="C85" s="5"/>
      <c r="D85" s="5"/>
      <c r="E85" s="5"/>
      <c r="F85" s="5"/>
      <c r="G85" s="5"/>
      <c r="H85" s="7"/>
      <c r="I85" s="7"/>
      <c r="J85" s="161"/>
      <c r="K85" s="28" t="str">
        <f t="shared" ca="1" si="3"/>
        <v/>
      </c>
      <c r="L85" s="28"/>
      <c r="M85" s="28"/>
    </row>
    <row r="86" spans="1:13" s="4" customFormat="1" ht="26" customHeight="1" x14ac:dyDescent="0.15">
      <c r="A86" s="37">
        <f t="shared" si="2"/>
        <v>26</v>
      </c>
      <c r="B86" s="10"/>
      <c r="C86" s="5"/>
      <c r="D86" s="5"/>
      <c r="E86" s="5"/>
      <c r="F86" s="5"/>
      <c r="G86" s="5"/>
      <c r="H86" s="7"/>
      <c r="I86" s="7"/>
      <c r="J86" s="161"/>
      <c r="K86" s="28" t="str">
        <f t="shared" ca="1" si="3"/>
        <v/>
      </c>
      <c r="L86" s="28"/>
      <c r="M86" s="28"/>
    </row>
    <row r="87" spans="1:13" s="4" customFormat="1" ht="26" customHeight="1" x14ac:dyDescent="0.15">
      <c r="A87" s="37">
        <f t="shared" si="2"/>
        <v>27</v>
      </c>
      <c r="B87" s="10"/>
      <c r="C87" s="5"/>
      <c r="D87" s="5"/>
      <c r="E87" s="5"/>
      <c r="F87" s="5"/>
      <c r="G87" s="5"/>
      <c r="H87" s="7"/>
      <c r="I87" s="7"/>
      <c r="J87" s="161"/>
      <c r="K87" s="28" t="str">
        <f t="shared" ca="1" si="3"/>
        <v/>
      </c>
      <c r="L87" s="28"/>
      <c r="M87" s="28"/>
    </row>
    <row r="88" spans="1:13" s="4" customFormat="1" ht="26" customHeight="1" x14ac:dyDescent="0.15">
      <c r="A88" s="37">
        <f t="shared" si="2"/>
        <v>28</v>
      </c>
      <c r="B88" s="10"/>
      <c r="C88" s="5"/>
      <c r="D88" s="5"/>
      <c r="E88" s="5"/>
      <c r="F88" s="5"/>
      <c r="G88" s="5"/>
      <c r="H88" s="7"/>
      <c r="I88" s="7"/>
      <c r="J88" s="161"/>
      <c r="K88" s="28" t="str">
        <f t="shared" ca="1" si="3"/>
        <v/>
      </c>
      <c r="L88" s="28"/>
      <c r="M88" s="28"/>
    </row>
    <row r="89" spans="1:13" s="4" customFormat="1" ht="26" customHeight="1" x14ac:dyDescent="0.15">
      <c r="A89" s="37">
        <f t="shared" si="2"/>
        <v>29</v>
      </c>
      <c r="B89" s="10"/>
      <c r="C89" s="5"/>
      <c r="D89" s="5"/>
      <c r="E89" s="5"/>
      <c r="F89" s="5"/>
      <c r="G89" s="5"/>
      <c r="H89" s="7"/>
      <c r="I89" s="7"/>
      <c r="J89" s="161"/>
      <c r="K89" s="28" t="str">
        <f t="shared" ca="1" si="3"/>
        <v/>
      </c>
      <c r="L89" s="28"/>
      <c r="M89" s="28"/>
    </row>
    <row r="90" spans="1:13" s="4" customFormat="1" ht="26" customHeight="1" x14ac:dyDescent="0.15">
      <c r="A90" s="37">
        <f t="shared" si="2"/>
        <v>30</v>
      </c>
      <c r="B90" s="10"/>
      <c r="C90" s="5"/>
      <c r="D90" s="5"/>
      <c r="E90" s="5"/>
      <c r="F90" s="5"/>
      <c r="G90" s="5"/>
      <c r="H90" s="7"/>
      <c r="I90" s="7"/>
      <c r="J90" s="161"/>
      <c r="K90" s="28" t="str">
        <f t="shared" ca="1" si="3"/>
        <v/>
      </c>
      <c r="L90" s="28"/>
      <c r="M90" s="28"/>
    </row>
    <row r="91" spans="1:13" s="4" customFormat="1" ht="26" customHeight="1" x14ac:dyDescent="0.15">
      <c r="A91" s="37">
        <f t="shared" si="2"/>
        <v>31</v>
      </c>
      <c r="B91" s="10"/>
      <c r="C91" s="5"/>
      <c r="D91" s="5"/>
      <c r="E91" s="5"/>
      <c r="F91" s="5"/>
      <c r="G91" s="5"/>
      <c r="H91" s="7"/>
      <c r="I91" s="7"/>
      <c r="J91" s="161"/>
      <c r="K91" s="28" t="str">
        <f t="shared" ca="1" si="3"/>
        <v/>
      </c>
      <c r="L91" s="28"/>
      <c r="M91" s="28"/>
    </row>
    <row r="92" spans="1:13" s="4" customFormat="1" ht="26" customHeight="1" x14ac:dyDescent="0.15">
      <c r="A92" s="37">
        <f t="shared" si="2"/>
        <v>32</v>
      </c>
      <c r="B92" s="10"/>
      <c r="C92" s="5"/>
      <c r="D92" s="5"/>
      <c r="E92" s="5"/>
      <c r="F92" s="5"/>
      <c r="G92" s="5"/>
      <c r="H92" s="7"/>
      <c r="I92" s="7"/>
      <c r="J92" s="161"/>
      <c r="K92" s="28" t="str">
        <f t="shared" ca="1" si="3"/>
        <v/>
      </c>
      <c r="L92" s="28"/>
      <c r="M92" s="28"/>
    </row>
    <row r="93" spans="1:13" s="4" customFormat="1" ht="26" customHeight="1" x14ac:dyDescent="0.15">
      <c r="A93" s="37">
        <f t="shared" si="2"/>
        <v>33</v>
      </c>
      <c r="B93" s="10"/>
      <c r="C93" s="5"/>
      <c r="D93" s="5"/>
      <c r="E93" s="5"/>
      <c r="F93" s="5"/>
      <c r="G93" s="5"/>
      <c r="H93" s="7"/>
      <c r="I93" s="7"/>
      <c r="J93" s="161"/>
      <c r="K93" s="28" t="str">
        <f t="shared" ca="1" si="3"/>
        <v/>
      </c>
      <c r="L93" s="28"/>
      <c r="M93" s="28"/>
    </row>
    <row r="94" spans="1:13" s="4" customFormat="1" ht="26" customHeight="1" x14ac:dyDescent="0.15">
      <c r="A94" s="37">
        <f t="shared" ref="A94:A125" si="4">A93+1</f>
        <v>34</v>
      </c>
      <c r="B94" s="10"/>
      <c r="C94" s="5"/>
      <c r="D94" s="5"/>
      <c r="E94" s="5"/>
      <c r="F94" s="5"/>
      <c r="G94" s="5"/>
      <c r="H94" s="7"/>
      <c r="I94" s="7"/>
      <c r="J94" s="161"/>
      <c r="K94" s="28" t="str">
        <f t="shared" ca="1" si="3"/>
        <v/>
      </c>
      <c r="L94" s="28"/>
      <c r="M94" s="28"/>
    </row>
    <row r="95" spans="1:13" s="4" customFormat="1" ht="26" customHeight="1" x14ac:dyDescent="0.15">
      <c r="A95" s="37">
        <f t="shared" si="4"/>
        <v>35</v>
      </c>
      <c r="B95" s="10"/>
      <c r="C95" s="5"/>
      <c r="D95" s="5"/>
      <c r="E95" s="5"/>
      <c r="F95" s="5"/>
      <c r="G95" s="5"/>
      <c r="H95" s="7"/>
      <c r="I95" s="7"/>
      <c r="J95" s="161"/>
      <c r="K95" s="28" t="str">
        <f t="shared" ca="1" si="3"/>
        <v/>
      </c>
      <c r="L95" s="28"/>
      <c r="M95" s="28"/>
    </row>
    <row r="96" spans="1:13" s="4" customFormat="1" ht="26" customHeight="1" x14ac:dyDescent="0.15">
      <c r="A96" s="37">
        <f t="shared" si="4"/>
        <v>36</v>
      </c>
      <c r="B96" s="10"/>
      <c r="C96" s="5"/>
      <c r="D96" s="5"/>
      <c r="E96" s="5"/>
      <c r="F96" s="5"/>
      <c r="G96" s="5"/>
      <c r="H96" s="7"/>
      <c r="I96" s="7"/>
      <c r="J96" s="161"/>
      <c r="K96" s="28" t="str">
        <f t="shared" ca="1" si="3"/>
        <v/>
      </c>
      <c r="L96" s="28"/>
      <c r="M96" s="28"/>
    </row>
    <row r="97" spans="1:13" s="4" customFormat="1" ht="26" customHeight="1" x14ac:dyDescent="0.15">
      <c r="A97" s="37">
        <f t="shared" si="4"/>
        <v>37</v>
      </c>
      <c r="B97" s="10"/>
      <c r="C97" s="5"/>
      <c r="D97" s="5"/>
      <c r="E97" s="5"/>
      <c r="F97" s="5"/>
      <c r="G97" s="5"/>
      <c r="H97" s="7"/>
      <c r="I97" s="7"/>
      <c r="J97" s="161"/>
      <c r="K97" s="28" t="str">
        <f t="shared" ca="1" si="3"/>
        <v/>
      </c>
      <c r="L97" s="28"/>
      <c r="M97" s="28"/>
    </row>
    <row r="98" spans="1:13" s="4" customFormat="1" ht="26" customHeight="1" x14ac:dyDescent="0.15">
      <c r="A98" s="37">
        <f t="shared" si="4"/>
        <v>38</v>
      </c>
      <c r="B98" s="10"/>
      <c r="C98" s="5"/>
      <c r="D98" s="5"/>
      <c r="E98" s="5"/>
      <c r="F98" s="5"/>
      <c r="G98" s="5"/>
      <c r="H98" s="7"/>
      <c r="I98" s="7"/>
      <c r="J98" s="161"/>
      <c r="K98" s="28" t="str">
        <f t="shared" ca="1" si="3"/>
        <v/>
      </c>
      <c r="L98" s="28"/>
      <c r="M98" s="28"/>
    </row>
    <row r="99" spans="1:13" s="4" customFormat="1" ht="26" customHeight="1" x14ac:dyDescent="0.15">
      <c r="A99" s="37">
        <f t="shared" si="4"/>
        <v>39</v>
      </c>
      <c r="B99" s="10"/>
      <c r="C99" s="5"/>
      <c r="D99" s="5"/>
      <c r="E99" s="5"/>
      <c r="F99" s="5"/>
      <c r="G99" s="5"/>
      <c r="H99" s="7"/>
      <c r="I99" s="7"/>
      <c r="J99" s="161"/>
      <c r="K99" s="28" t="str">
        <f t="shared" ca="1" si="3"/>
        <v/>
      </c>
      <c r="L99" s="28"/>
      <c r="M99" s="28"/>
    </row>
    <row r="100" spans="1:13" s="4" customFormat="1" ht="26" customHeight="1" x14ac:dyDescent="0.15">
      <c r="A100" s="37">
        <f t="shared" si="4"/>
        <v>40</v>
      </c>
      <c r="B100" s="10"/>
      <c r="C100" s="5"/>
      <c r="D100" s="5"/>
      <c r="E100" s="5"/>
      <c r="F100" s="5"/>
      <c r="G100" s="5"/>
      <c r="H100" s="7"/>
      <c r="I100" s="7"/>
      <c r="J100" s="161"/>
      <c r="K100" s="28" t="str">
        <f t="shared" ca="1" si="3"/>
        <v/>
      </c>
      <c r="L100" s="28"/>
      <c r="M100" s="28"/>
    </row>
    <row r="101" spans="1:13" s="4" customFormat="1" ht="26" customHeight="1" x14ac:dyDescent="0.15">
      <c r="A101" s="37">
        <f t="shared" si="4"/>
        <v>41</v>
      </c>
      <c r="B101" s="10"/>
      <c r="C101" s="5"/>
      <c r="D101" s="5"/>
      <c r="E101" s="5"/>
      <c r="F101" s="5"/>
      <c r="G101" s="5"/>
      <c r="H101" s="7"/>
      <c r="I101" s="7"/>
      <c r="J101" s="161"/>
      <c r="K101" s="28" t="str">
        <f t="shared" ca="1" si="3"/>
        <v/>
      </c>
      <c r="L101" s="28"/>
      <c r="M101" s="28"/>
    </row>
    <row r="102" spans="1:13" s="4" customFormat="1" ht="26" customHeight="1" x14ac:dyDescent="0.15">
      <c r="A102" s="37">
        <f t="shared" si="4"/>
        <v>42</v>
      </c>
      <c r="B102" s="10"/>
      <c r="C102" s="5"/>
      <c r="D102" s="5"/>
      <c r="E102" s="5"/>
      <c r="F102" s="5"/>
      <c r="G102" s="5"/>
      <c r="H102" s="7"/>
      <c r="I102" s="7"/>
      <c r="J102" s="161"/>
      <c r="K102" s="28" t="str">
        <f t="shared" ca="1" si="3"/>
        <v/>
      </c>
      <c r="L102" s="28"/>
      <c r="M102" s="28"/>
    </row>
    <row r="103" spans="1:13" s="4" customFormat="1" ht="26" customHeight="1" x14ac:dyDescent="0.15">
      <c r="A103" s="37">
        <f t="shared" si="4"/>
        <v>43</v>
      </c>
      <c r="B103" s="10"/>
      <c r="C103" s="5"/>
      <c r="D103" s="5"/>
      <c r="E103" s="5"/>
      <c r="F103" s="5"/>
      <c r="G103" s="5"/>
      <c r="H103" s="7"/>
      <c r="I103" s="7"/>
      <c r="J103" s="161"/>
      <c r="K103" s="28" t="str">
        <f t="shared" ca="1" si="3"/>
        <v/>
      </c>
      <c r="L103" s="28"/>
      <c r="M103" s="28"/>
    </row>
    <row r="104" spans="1:13" s="4" customFormat="1" ht="26" customHeight="1" x14ac:dyDescent="0.15">
      <c r="A104" s="37">
        <f t="shared" si="4"/>
        <v>44</v>
      </c>
      <c r="B104" s="10"/>
      <c r="C104" s="5"/>
      <c r="D104" s="5"/>
      <c r="E104" s="5"/>
      <c r="F104" s="5"/>
      <c r="G104" s="5"/>
      <c r="H104" s="7"/>
      <c r="I104" s="7"/>
      <c r="J104" s="161"/>
      <c r="K104" s="28" t="str">
        <f t="shared" ca="1" si="3"/>
        <v/>
      </c>
      <c r="L104" s="28"/>
      <c r="M104" s="28"/>
    </row>
    <row r="105" spans="1:13" s="4" customFormat="1" ht="26" customHeight="1" x14ac:dyDescent="0.15">
      <c r="A105" s="37">
        <f t="shared" si="4"/>
        <v>45</v>
      </c>
      <c r="B105" s="10"/>
      <c r="C105" s="5"/>
      <c r="D105" s="5"/>
      <c r="E105" s="5"/>
      <c r="F105" s="5"/>
      <c r="G105" s="5"/>
      <c r="H105" s="7"/>
      <c r="I105" s="7"/>
      <c r="J105" s="161"/>
      <c r="K105" s="28" t="str">
        <f t="shared" ca="1" si="3"/>
        <v/>
      </c>
      <c r="L105" s="28"/>
      <c r="M105" s="28"/>
    </row>
    <row r="106" spans="1:13" s="4" customFormat="1" ht="26" customHeight="1" x14ac:dyDescent="0.15">
      <c r="A106" s="37">
        <f t="shared" si="4"/>
        <v>46</v>
      </c>
      <c r="B106" s="10"/>
      <c r="C106" s="5"/>
      <c r="D106" s="5"/>
      <c r="E106" s="5"/>
      <c r="F106" s="5"/>
      <c r="G106" s="5"/>
      <c r="H106" s="7"/>
      <c r="I106" s="7"/>
      <c r="J106" s="161"/>
      <c r="K106" s="28" t="str">
        <f t="shared" ca="1" si="3"/>
        <v/>
      </c>
      <c r="L106" s="28"/>
      <c r="M106" s="28"/>
    </row>
    <row r="107" spans="1:13" s="4" customFormat="1" ht="26" customHeight="1" x14ac:dyDescent="0.15">
      <c r="A107" s="37">
        <f t="shared" si="4"/>
        <v>47</v>
      </c>
      <c r="B107" s="10"/>
      <c r="C107" s="5"/>
      <c r="D107" s="5"/>
      <c r="E107" s="5"/>
      <c r="F107" s="5"/>
      <c r="G107" s="5"/>
      <c r="H107" s="7"/>
      <c r="I107" s="7"/>
      <c r="J107" s="161"/>
      <c r="K107" s="28" t="str">
        <f t="shared" ca="1" si="3"/>
        <v/>
      </c>
      <c r="L107" s="28"/>
      <c r="M107" s="28"/>
    </row>
    <row r="108" spans="1:13" s="4" customFormat="1" ht="26" customHeight="1" x14ac:dyDescent="0.15">
      <c r="A108" s="37">
        <f t="shared" si="4"/>
        <v>48</v>
      </c>
      <c r="B108" s="10"/>
      <c r="C108" s="5"/>
      <c r="D108" s="5"/>
      <c r="E108" s="5"/>
      <c r="F108" s="5"/>
      <c r="G108" s="5"/>
      <c r="H108" s="7"/>
      <c r="I108" s="7"/>
      <c r="J108" s="161"/>
      <c r="K108" s="28" t="str">
        <f t="shared" ca="1" si="3"/>
        <v/>
      </c>
      <c r="L108" s="28"/>
      <c r="M108" s="28"/>
    </row>
    <row r="109" spans="1:13" s="4" customFormat="1" ht="26" customHeight="1" x14ac:dyDescent="0.15">
      <c r="A109" s="37">
        <f t="shared" si="4"/>
        <v>49</v>
      </c>
      <c r="B109" s="10"/>
      <c r="C109" s="5"/>
      <c r="D109" s="5"/>
      <c r="E109" s="5"/>
      <c r="F109" s="5"/>
      <c r="G109" s="5"/>
      <c r="H109" s="7"/>
      <c r="I109" s="7"/>
      <c r="J109" s="161"/>
      <c r="K109" s="28" t="str">
        <f t="shared" ca="1" si="3"/>
        <v/>
      </c>
      <c r="L109" s="28"/>
      <c r="M109" s="28"/>
    </row>
    <row r="110" spans="1:13" s="4" customFormat="1" ht="26" customHeight="1" x14ac:dyDescent="0.15">
      <c r="A110" s="37">
        <f t="shared" si="4"/>
        <v>50</v>
      </c>
      <c r="B110" s="10"/>
      <c r="C110" s="5"/>
      <c r="D110" s="5"/>
      <c r="E110" s="5"/>
      <c r="F110" s="5"/>
      <c r="G110" s="5"/>
      <c r="H110" s="7"/>
      <c r="I110" s="7"/>
      <c r="J110" s="161"/>
      <c r="K110" s="28" t="str">
        <f t="shared" ca="1" si="3"/>
        <v/>
      </c>
      <c r="L110" s="28"/>
      <c r="M110" s="28"/>
    </row>
    <row r="111" spans="1:13" s="4" customFormat="1" ht="26" customHeight="1" x14ac:dyDescent="0.15">
      <c r="A111" s="37">
        <f t="shared" si="4"/>
        <v>51</v>
      </c>
      <c r="B111" s="10"/>
      <c r="C111" s="5"/>
      <c r="D111" s="5"/>
      <c r="E111" s="5"/>
      <c r="F111" s="5"/>
      <c r="G111" s="5"/>
      <c r="H111" s="7"/>
      <c r="I111" s="7"/>
      <c r="J111" s="161"/>
      <c r="K111" s="28" t="str">
        <f t="shared" ref="K111:K135" ca="1" si="5">IF(ISBLANK(I111),"",IF(I111=A111,"&lt;-- Circular reference",IF(ISBLANK(OFFSET($C$60,I111,0)),"&lt;-- Invalid reference","")))</f>
        <v/>
      </c>
      <c r="L111" s="28"/>
      <c r="M111" s="28"/>
    </row>
    <row r="112" spans="1:13" s="4" customFormat="1" ht="26" customHeight="1" x14ac:dyDescent="0.15">
      <c r="A112" s="37">
        <f t="shared" si="4"/>
        <v>52</v>
      </c>
      <c r="B112" s="10"/>
      <c r="C112" s="5"/>
      <c r="D112" s="5"/>
      <c r="E112" s="5"/>
      <c r="F112" s="5"/>
      <c r="G112" s="5"/>
      <c r="H112" s="7"/>
      <c r="I112" s="7"/>
      <c r="J112" s="161"/>
      <c r="K112" s="28" t="str">
        <f t="shared" ca="1" si="5"/>
        <v/>
      </c>
      <c r="L112" s="28"/>
      <c r="M112" s="28"/>
    </row>
    <row r="113" spans="1:13" s="4" customFormat="1" ht="26" customHeight="1" x14ac:dyDescent="0.15">
      <c r="A113" s="37">
        <f t="shared" si="4"/>
        <v>53</v>
      </c>
      <c r="B113" s="10"/>
      <c r="C113" s="5"/>
      <c r="D113" s="5"/>
      <c r="E113" s="5"/>
      <c r="F113" s="5"/>
      <c r="G113" s="5"/>
      <c r="H113" s="7"/>
      <c r="I113" s="7"/>
      <c r="J113" s="161"/>
      <c r="K113" s="28" t="str">
        <f t="shared" ca="1" si="5"/>
        <v/>
      </c>
      <c r="L113" s="28"/>
      <c r="M113" s="28"/>
    </row>
    <row r="114" spans="1:13" s="4" customFormat="1" ht="26" customHeight="1" x14ac:dyDescent="0.15">
      <c r="A114" s="37">
        <f t="shared" si="4"/>
        <v>54</v>
      </c>
      <c r="B114" s="10"/>
      <c r="C114" s="5"/>
      <c r="D114" s="5"/>
      <c r="E114" s="5"/>
      <c r="F114" s="5"/>
      <c r="G114" s="5"/>
      <c r="H114" s="7"/>
      <c r="I114" s="7"/>
      <c r="J114" s="161"/>
      <c r="K114" s="28" t="str">
        <f t="shared" ca="1" si="5"/>
        <v/>
      </c>
      <c r="L114" s="28"/>
      <c r="M114" s="28"/>
    </row>
    <row r="115" spans="1:13" s="4" customFormat="1" ht="26" customHeight="1" x14ac:dyDescent="0.15">
      <c r="A115" s="37">
        <f t="shared" si="4"/>
        <v>55</v>
      </c>
      <c r="B115" s="10"/>
      <c r="C115" s="5"/>
      <c r="D115" s="5"/>
      <c r="E115" s="5"/>
      <c r="F115" s="5"/>
      <c r="G115" s="5"/>
      <c r="H115" s="7"/>
      <c r="I115" s="7"/>
      <c r="J115" s="161"/>
      <c r="K115" s="28" t="str">
        <f t="shared" ca="1" si="5"/>
        <v/>
      </c>
      <c r="L115" s="28"/>
      <c r="M115" s="28"/>
    </row>
    <row r="116" spans="1:13" s="4" customFormat="1" ht="26" customHeight="1" x14ac:dyDescent="0.15">
      <c r="A116" s="37">
        <f t="shared" si="4"/>
        <v>56</v>
      </c>
      <c r="B116" s="10"/>
      <c r="C116" s="5"/>
      <c r="D116" s="5"/>
      <c r="E116" s="5"/>
      <c r="F116" s="5"/>
      <c r="G116" s="5"/>
      <c r="H116" s="7"/>
      <c r="I116" s="7"/>
      <c r="J116" s="161"/>
      <c r="K116" s="28" t="str">
        <f t="shared" ca="1" si="5"/>
        <v/>
      </c>
      <c r="L116" s="28"/>
      <c r="M116" s="28"/>
    </row>
    <row r="117" spans="1:13" s="4" customFormat="1" ht="26" customHeight="1" x14ac:dyDescent="0.15">
      <c r="A117" s="37">
        <f t="shared" si="4"/>
        <v>57</v>
      </c>
      <c r="B117" s="10"/>
      <c r="C117" s="5"/>
      <c r="D117" s="5"/>
      <c r="E117" s="5"/>
      <c r="F117" s="5"/>
      <c r="G117" s="5"/>
      <c r="H117" s="7"/>
      <c r="I117" s="7"/>
      <c r="J117" s="161"/>
      <c r="K117" s="28" t="str">
        <f t="shared" ca="1" si="5"/>
        <v/>
      </c>
      <c r="L117" s="28"/>
      <c r="M117" s="28"/>
    </row>
    <row r="118" spans="1:13" s="4" customFormat="1" ht="26" customHeight="1" x14ac:dyDescent="0.15">
      <c r="A118" s="37">
        <f t="shared" si="4"/>
        <v>58</v>
      </c>
      <c r="B118" s="10"/>
      <c r="C118" s="5"/>
      <c r="D118" s="5"/>
      <c r="E118" s="5"/>
      <c r="F118" s="5"/>
      <c r="G118" s="5"/>
      <c r="H118" s="7"/>
      <c r="I118" s="7"/>
      <c r="J118" s="161"/>
      <c r="K118" s="28" t="str">
        <f t="shared" ca="1" si="5"/>
        <v/>
      </c>
      <c r="L118" s="28"/>
      <c r="M118" s="28"/>
    </row>
    <row r="119" spans="1:13" s="4" customFormat="1" ht="26" customHeight="1" x14ac:dyDescent="0.15">
      <c r="A119" s="37">
        <f t="shared" si="4"/>
        <v>59</v>
      </c>
      <c r="B119" s="10"/>
      <c r="C119" s="5"/>
      <c r="D119" s="5"/>
      <c r="E119" s="5"/>
      <c r="F119" s="5"/>
      <c r="G119" s="5"/>
      <c r="H119" s="7"/>
      <c r="I119" s="7"/>
      <c r="J119" s="161"/>
      <c r="K119" s="28" t="str">
        <f t="shared" ca="1" si="5"/>
        <v/>
      </c>
      <c r="L119" s="28"/>
      <c r="M119" s="28"/>
    </row>
    <row r="120" spans="1:13" s="4" customFormat="1" ht="26" customHeight="1" x14ac:dyDescent="0.15">
      <c r="A120" s="37">
        <f t="shared" si="4"/>
        <v>60</v>
      </c>
      <c r="B120" s="10"/>
      <c r="C120" s="5"/>
      <c r="D120" s="5"/>
      <c r="E120" s="5"/>
      <c r="F120" s="5"/>
      <c r="G120" s="5"/>
      <c r="H120" s="7"/>
      <c r="I120" s="7"/>
      <c r="J120" s="161"/>
      <c r="K120" s="28" t="str">
        <f t="shared" ca="1" si="5"/>
        <v/>
      </c>
      <c r="L120" s="28"/>
      <c r="M120" s="28"/>
    </row>
    <row r="121" spans="1:13" s="4" customFormat="1" ht="26" customHeight="1" x14ac:dyDescent="0.15">
      <c r="A121" s="37">
        <f t="shared" si="4"/>
        <v>61</v>
      </c>
      <c r="B121" s="10"/>
      <c r="C121" s="5"/>
      <c r="D121" s="5"/>
      <c r="E121" s="5"/>
      <c r="F121" s="5"/>
      <c r="G121" s="5"/>
      <c r="H121" s="7"/>
      <c r="I121" s="7"/>
      <c r="J121" s="161"/>
      <c r="K121" s="28" t="str">
        <f t="shared" ca="1" si="5"/>
        <v/>
      </c>
      <c r="L121" s="28"/>
      <c r="M121" s="28"/>
    </row>
    <row r="122" spans="1:13" s="4" customFormat="1" ht="26" customHeight="1" x14ac:dyDescent="0.15">
      <c r="A122" s="37">
        <f t="shared" si="4"/>
        <v>62</v>
      </c>
      <c r="B122" s="10"/>
      <c r="C122" s="5"/>
      <c r="D122" s="5"/>
      <c r="E122" s="5"/>
      <c r="F122" s="5"/>
      <c r="G122" s="5"/>
      <c r="H122" s="7"/>
      <c r="I122" s="7"/>
      <c r="J122" s="161"/>
      <c r="K122" s="28" t="str">
        <f t="shared" ca="1" si="5"/>
        <v/>
      </c>
      <c r="L122" s="28"/>
      <c r="M122" s="28"/>
    </row>
    <row r="123" spans="1:13" s="4" customFormat="1" ht="26" customHeight="1" x14ac:dyDescent="0.15">
      <c r="A123" s="37">
        <f t="shared" si="4"/>
        <v>63</v>
      </c>
      <c r="B123" s="10"/>
      <c r="C123" s="5"/>
      <c r="D123" s="5"/>
      <c r="E123" s="5"/>
      <c r="F123" s="5"/>
      <c r="G123" s="5"/>
      <c r="H123" s="7"/>
      <c r="I123" s="7"/>
      <c r="J123" s="161"/>
      <c r="K123" s="28" t="str">
        <f t="shared" ca="1" si="5"/>
        <v/>
      </c>
      <c r="L123" s="28"/>
      <c r="M123" s="28"/>
    </row>
    <row r="124" spans="1:13" s="4" customFormat="1" ht="26" customHeight="1" x14ac:dyDescent="0.15">
      <c r="A124" s="37">
        <f t="shared" si="4"/>
        <v>64</v>
      </c>
      <c r="B124" s="10"/>
      <c r="C124" s="5"/>
      <c r="D124" s="5"/>
      <c r="E124" s="5"/>
      <c r="F124" s="5"/>
      <c r="G124" s="5"/>
      <c r="H124" s="7"/>
      <c r="I124" s="7"/>
      <c r="J124" s="161"/>
      <c r="K124" s="28" t="str">
        <f t="shared" ca="1" si="5"/>
        <v/>
      </c>
      <c r="L124" s="28"/>
      <c r="M124" s="28"/>
    </row>
    <row r="125" spans="1:13" s="4" customFormat="1" ht="26" customHeight="1" x14ac:dyDescent="0.15">
      <c r="A125" s="37">
        <f t="shared" si="4"/>
        <v>65</v>
      </c>
      <c r="B125" s="10"/>
      <c r="C125" s="5"/>
      <c r="D125" s="5"/>
      <c r="E125" s="5"/>
      <c r="F125" s="5"/>
      <c r="G125" s="5"/>
      <c r="H125" s="7"/>
      <c r="I125" s="7"/>
      <c r="J125" s="161"/>
      <c r="K125" s="28" t="str">
        <f t="shared" ca="1" si="5"/>
        <v/>
      </c>
      <c r="L125" s="28"/>
      <c r="M125" s="28"/>
    </row>
    <row r="126" spans="1:13" s="4" customFormat="1" ht="26" customHeight="1" x14ac:dyDescent="0.15">
      <c r="A126" s="37">
        <f t="shared" ref="A126:A135" si="6">A125+1</f>
        <v>66</v>
      </c>
      <c r="B126" s="10"/>
      <c r="C126" s="5"/>
      <c r="D126" s="5"/>
      <c r="E126" s="5"/>
      <c r="F126" s="5"/>
      <c r="G126" s="5"/>
      <c r="H126" s="7"/>
      <c r="I126" s="7"/>
      <c r="J126" s="161"/>
      <c r="K126" s="28" t="str">
        <f t="shared" ca="1" si="5"/>
        <v/>
      </c>
      <c r="L126" s="28"/>
      <c r="M126" s="28"/>
    </row>
    <row r="127" spans="1:13" s="4" customFormat="1" ht="26" customHeight="1" x14ac:dyDescent="0.15">
      <c r="A127" s="37">
        <f t="shared" si="6"/>
        <v>67</v>
      </c>
      <c r="B127" s="10"/>
      <c r="C127" s="5"/>
      <c r="D127" s="5"/>
      <c r="E127" s="5"/>
      <c r="F127" s="5"/>
      <c r="G127" s="5"/>
      <c r="H127" s="7"/>
      <c r="I127" s="7"/>
      <c r="J127" s="161"/>
      <c r="K127" s="28" t="str">
        <f t="shared" ca="1" si="5"/>
        <v/>
      </c>
      <c r="L127" s="28"/>
      <c r="M127" s="28"/>
    </row>
    <row r="128" spans="1:13" s="4" customFormat="1" ht="26" customHeight="1" x14ac:dyDescent="0.15">
      <c r="A128" s="37">
        <f t="shared" si="6"/>
        <v>68</v>
      </c>
      <c r="B128" s="10"/>
      <c r="C128" s="5"/>
      <c r="D128" s="5"/>
      <c r="E128" s="5"/>
      <c r="F128" s="5"/>
      <c r="G128" s="5"/>
      <c r="H128" s="7"/>
      <c r="I128" s="7"/>
      <c r="J128" s="161"/>
      <c r="K128" s="28" t="str">
        <f t="shared" ca="1" si="5"/>
        <v/>
      </c>
      <c r="L128" s="28"/>
      <c r="M128" s="28"/>
    </row>
    <row r="129" spans="1:13" s="4" customFormat="1" ht="26" customHeight="1" x14ac:dyDescent="0.15">
      <c r="A129" s="37">
        <f t="shared" si="6"/>
        <v>69</v>
      </c>
      <c r="B129" s="10"/>
      <c r="C129" s="5"/>
      <c r="D129" s="5"/>
      <c r="E129" s="5"/>
      <c r="F129" s="5"/>
      <c r="G129" s="5"/>
      <c r="H129" s="7"/>
      <c r="I129" s="7"/>
      <c r="J129" s="161"/>
      <c r="K129" s="28" t="str">
        <f t="shared" ca="1" si="5"/>
        <v/>
      </c>
      <c r="L129" s="28"/>
      <c r="M129" s="28"/>
    </row>
    <row r="130" spans="1:13" s="4" customFormat="1" ht="26" customHeight="1" x14ac:dyDescent="0.15">
      <c r="A130" s="37">
        <f t="shared" si="6"/>
        <v>70</v>
      </c>
      <c r="B130" s="10"/>
      <c r="C130" s="5"/>
      <c r="D130" s="5"/>
      <c r="E130" s="5"/>
      <c r="F130" s="5"/>
      <c r="G130" s="5"/>
      <c r="H130" s="7"/>
      <c r="I130" s="7"/>
      <c r="J130" s="161"/>
      <c r="K130" s="28" t="str">
        <f t="shared" ca="1" si="5"/>
        <v/>
      </c>
      <c r="L130" s="28"/>
      <c r="M130" s="28"/>
    </row>
    <row r="131" spans="1:13" s="4" customFormat="1" ht="26" customHeight="1" x14ac:dyDescent="0.15">
      <c r="A131" s="37">
        <f t="shared" si="6"/>
        <v>71</v>
      </c>
      <c r="B131" s="10"/>
      <c r="C131" s="5"/>
      <c r="D131" s="5"/>
      <c r="E131" s="5"/>
      <c r="F131" s="5"/>
      <c r="G131" s="5"/>
      <c r="H131" s="7"/>
      <c r="I131" s="7"/>
      <c r="J131" s="161"/>
      <c r="K131" s="28" t="str">
        <f t="shared" ca="1" si="5"/>
        <v/>
      </c>
      <c r="L131" s="28"/>
      <c r="M131" s="28"/>
    </row>
    <row r="132" spans="1:13" s="4" customFormat="1" ht="26" customHeight="1" x14ac:dyDescent="0.15">
      <c r="A132" s="37">
        <f t="shared" si="6"/>
        <v>72</v>
      </c>
      <c r="B132" s="10"/>
      <c r="C132" s="5"/>
      <c r="D132" s="5"/>
      <c r="E132" s="5"/>
      <c r="F132" s="5"/>
      <c r="G132" s="5"/>
      <c r="H132" s="7"/>
      <c r="I132" s="7"/>
      <c r="J132" s="161"/>
      <c r="K132" s="28" t="str">
        <f t="shared" ca="1" si="5"/>
        <v/>
      </c>
      <c r="L132" s="28"/>
      <c r="M132" s="28"/>
    </row>
    <row r="133" spans="1:13" s="4" customFormat="1" ht="26" customHeight="1" x14ac:dyDescent="0.15">
      <c r="A133" s="37">
        <f t="shared" si="6"/>
        <v>73</v>
      </c>
      <c r="B133" s="10"/>
      <c r="C133" s="5"/>
      <c r="D133" s="5"/>
      <c r="E133" s="5"/>
      <c r="F133" s="5"/>
      <c r="G133" s="5"/>
      <c r="H133" s="7"/>
      <c r="I133" s="7"/>
      <c r="J133" s="161"/>
      <c r="K133" s="28" t="str">
        <f t="shared" ca="1" si="5"/>
        <v/>
      </c>
      <c r="L133" s="28"/>
      <c r="M133" s="28"/>
    </row>
    <row r="134" spans="1:13" s="4" customFormat="1" ht="26" customHeight="1" x14ac:dyDescent="0.15">
      <c r="A134" s="37">
        <f t="shared" si="6"/>
        <v>74</v>
      </c>
      <c r="B134" s="10"/>
      <c r="C134" s="5"/>
      <c r="D134" s="5"/>
      <c r="E134" s="5"/>
      <c r="F134" s="5"/>
      <c r="G134" s="5"/>
      <c r="H134" s="7"/>
      <c r="I134" s="7"/>
      <c r="J134" s="161"/>
      <c r="K134" s="28" t="str">
        <f t="shared" ca="1" si="5"/>
        <v/>
      </c>
      <c r="L134" s="28"/>
      <c r="M134" s="28"/>
    </row>
    <row r="135" spans="1:13" s="4" customFormat="1" ht="26" customHeight="1" x14ac:dyDescent="0.15">
      <c r="A135" s="37">
        <f t="shared" si="6"/>
        <v>75</v>
      </c>
      <c r="B135" s="10"/>
      <c r="C135" s="5"/>
      <c r="D135" s="5"/>
      <c r="E135" s="5"/>
      <c r="F135" s="5"/>
      <c r="G135" s="5"/>
      <c r="H135" s="7"/>
      <c r="I135" s="7"/>
      <c r="J135" s="161"/>
      <c r="K135" s="28" t="str">
        <f t="shared" ca="1" si="5"/>
        <v/>
      </c>
      <c r="L135" s="28"/>
      <c r="M135" s="28"/>
    </row>
  </sheetData>
  <mergeCells count="14">
    <mergeCell ref="D58:J58"/>
    <mergeCell ref="D55:J55"/>
    <mergeCell ref="D56:J56"/>
    <mergeCell ref="D57:J57"/>
    <mergeCell ref="D52:J52"/>
    <mergeCell ref="D53:J53"/>
    <mergeCell ref="D54:J54"/>
    <mergeCell ref="D49:J49"/>
    <mergeCell ref="D50:J50"/>
    <mergeCell ref="D51:J51"/>
    <mergeCell ref="A45:C45"/>
    <mergeCell ref="A46:J46"/>
    <mergeCell ref="D48:J48"/>
    <mergeCell ref="D47:J47"/>
  </mergeCells>
  <phoneticPr fontId="0" type="noConversion"/>
  <dataValidations count="5">
    <dataValidation type="whole" operator="greaterThanOrEqual" allowBlank="1" showInputMessage="1" showErrorMessage="1" errorTitle="Positive Number" error="Value must be greater than or equal to zero." sqref="A61:A135 H61:I135" xr:uid="{00000000-0002-0000-0F00-000000000000}">
      <formula1>0</formula1>
    </dataValidation>
    <dataValidation type="list" allowBlank="1" showInputMessage="1" showErrorMessage="1" errorTitle="Phase Name Error" error="Phase must be one of:_x000a_   Planning_x000a_   Design_x000a_   Code_x000a_   Compile_x000a_   Test_x000a_   Postmortem_x000a_   Design Review_x000a_   Code Review" sqref="F61:F135" xr:uid="{00000000-0002-0000-0F00-000001000000}">
      <formula1>$B$4:$B$14</formula1>
    </dataValidation>
    <dataValidation type="list" allowBlank="1" showInputMessage="1" showErrorMessage="1" errorTitle="Phase Name Error" error="Phase must be one of:_x000a_   Planning_x000a_   Design_x000a_   Code_x000a_   Compile_x000a_   Test_x000a_   Postmortem_x000a_   Design Review_x000a_   Code Review" sqref="G61:G135 E61:E135" xr:uid="{00000000-0002-0000-0F00-000002000000}">
      <formula1>$E$19:$E$29</formula1>
    </dataValidation>
    <dataValidation type="list" allowBlank="1" showInputMessage="1" showErrorMessage="1" errorTitle="Defect Type Error" error="Error type must be one of:_x000a_  Documentation_x000a_  Syntax_x000a_  Build,Package_x000a_  Assignment_x000a_  Interface_x000a_  Checking_x000a_  Data_x000a_  Function_x000a_  System_x000a_  Environment" sqref="C61:C135" xr:uid="{00000000-0002-0000-0F00-000003000000}">
      <formula1>$B$19:$B$29</formula1>
    </dataValidation>
    <dataValidation type="list" allowBlank="1" showInputMessage="1" showErrorMessage="1" errorTitle="Phase Name Error" error="Phase must be one of:_x000a_   Planning_x000a_   Design_x000a_   Code_x000a_   Compile_x000a_   Test_x000a_   Postmortem_x000a_   Design Review_x000a_   Code Review" sqref="D61:D135" xr:uid="{00000000-0002-0000-0F00-000004000000}">
      <formula1>$B$4:$B$15</formula1>
    </dataValidation>
  </dataValidations>
  <pageMargins left="0.75" right="0.75" top="1" bottom="1" header="0.5" footer="0.5"/>
  <pageSetup scale="64" fitToHeight="2" orientation="landscape"/>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ErrorMessage="1" errorTitle="Date" error="Date must be in MM/DD/YY format." xr:uid="{00000000-0002-0000-0F00-000005000000}">
          <x14:formula1>
            <xm:f>Constants!$G$8:$G$37</xm:f>
          </x14:formula1>
          <xm:sqref>B61:B135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8"/>
    <pageSetUpPr fitToPage="1"/>
  </sheetPr>
  <dimension ref="A1:O155"/>
  <sheetViews>
    <sheetView showGridLines="0" topLeftCell="A63" zoomScaleNormal="100" workbookViewId="0">
      <selection activeCell="H94" sqref="H94"/>
    </sheetView>
  </sheetViews>
  <sheetFormatPr baseColWidth="10" defaultColWidth="6.33203125" defaultRowHeight="13" x14ac:dyDescent="0.15"/>
  <cols>
    <col min="1" max="1" width="10" style="3" customWidth="1"/>
    <col min="2" max="2" width="6.33203125" style="3" customWidth="1"/>
    <col min="3" max="3" width="7" style="3" customWidth="1"/>
    <col min="4" max="4" width="6.33203125" style="3" customWidth="1"/>
    <col min="5" max="5" width="7" style="3" customWidth="1"/>
    <col min="6" max="6" width="10" style="3" customWidth="1"/>
    <col min="7" max="7" width="8.6640625" style="3" customWidth="1"/>
    <col min="8" max="8" width="14.6640625" style="3" bestFit="1" customWidth="1"/>
    <col min="9" max="9" width="9.83203125" style="3" customWidth="1"/>
    <col min="10" max="10" width="48.5" style="3" customWidth="1"/>
    <col min="11" max="11" width="13.5" style="3" customWidth="1"/>
    <col min="12" max="16384" width="6.33203125" style="3"/>
  </cols>
  <sheetData>
    <row r="1" spans="1:10" hidden="1" x14ac:dyDescent="0.15">
      <c r="A1" s="60" t="str">
        <f>Constants!A1</f>
        <v>Constants</v>
      </c>
      <c r="B1" s="60" t="str">
        <f>Constants!B1</f>
        <v xml:space="preserve"> </v>
      </c>
      <c r="C1" s="60"/>
      <c r="D1" s="60" t="str">
        <f>Constants!E1</f>
        <v xml:space="preserve"> </v>
      </c>
      <c r="E1" s="60"/>
      <c r="F1" s="60" t="str">
        <f>Constants!D1</f>
        <v xml:space="preserve"> </v>
      </c>
      <c r="G1" s="60" t="str">
        <f>Constants!E1</f>
        <v xml:space="preserve"> </v>
      </c>
      <c r="H1" s="60" t="str">
        <f>Constants!F1</f>
        <v>Assignment 2</v>
      </c>
      <c r="I1" s="29"/>
      <c r="J1" s="29"/>
    </row>
    <row r="2" spans="1:10" hidden="1" x14ac:dyDescent="0.15">
      <c r="A2" s="60" t="str">
        <f>Constants!A2</f>
        <v>Start date:</v>
      </c>
      <c r="B2" s="60">
        <f>Constants!B2</f>
        <v>36526</v>
      </c>
      <c r="C2" s="60"/>
      <c r="D2" s="60" t="str">
        <f>Constants!E2</f>
        <v>AA</v>
      </c>
      <c r="E2" s="60"/>
      <c r="F2" s="60" t="str">
        <f>Constants!D2</f>
        <v>Grades:</v>
      </c>
      <c r="G2" s="60" t="str">
        <f>Constants!E2</f>
        <v>AA</v>
      </c>
      <c r="H2" s="60">
        <f>Constants!F2</f>
        <v>1</v>
      </c>
      <c r="I2" s="29"/>
      <c r="J2" s="29"/>
    </row>
    <row r="3" spans="1:10" hidden="1" x14ac:dyDescent="0.15">
      <c r="A3" s="60" t="str">
        <f>Constants!A3</f>
        <v>End date:</v>
      </c>
      <c r="B3" s="60">
        <f>Constants!B3</f>
        <v>73051</v>
      </c>
      <c r="C3" s="60"/>
      <c r="D3" s="60" t="str">
        <f>Constants!E3</f>
        <v>A</v>
      </c>
      <c r="E3" s="60"/>
      <c r="F3" s="60" t="str">
        <f>Constants!D3</f>
        <v xml:space="preserve"> </v>
      </c>
      <c r="G3" s="60" t="str">
        <f>Constants!E3</f>
        <v>A</v>
      </c>
      <c r="H3" s="60">
        <f>Constants!F3</f>
        <v>0.95</v>
      </c>
      <c r="I3" s="29"/>
      <c r="J3" s="29"/>
    </row>
    <row r="4" spans="1:10" hidden="1" x14ac:dyDescent="0.15">
      <c r="A4" s="60" t="str">
        <f>Constants!A4</f>
        <v>Phases:</v>
      </c>
      <c r="B4" s="60" t="str">
        <f>Constants!B4</f>
        <v>Analysis</v>
      </c>
      <c r="C4" s="60"/>
      <c r="D4" s="60" t="str">
        <f>Constants!E4</f>
        <v>AB</v>
      </c>
      <c r="E4" s="60"/>
      <c r="F4" s="60" t="str">
        <f>Constants!D4</f>
        <v xml:space="preserve"> </v>
      </c>
      <c r="G4" s="60" t="str">
        <f>Constants!E4</f>
        <v>AB</v>
      </c>
      <c r="H4" s="60">
        <f>Constants!F4</f>
        <v>0.9</v>
      </c>
      <c r="I4" s="29"/>
      <c r="J4" s="29"/>
    </row>
    <row r="5" spans="1:10" hidden="1" x14ac:dyDescent="0.15">
      <c r="A5" s="60" t="str">
        <f>Constants!A5</f>
        <v xml:space="preserve"> </v>
      </c>
      <c r="B5" s="60" t="str">
        <f>Constants!B5</f>
        <v>Architecture</v>
      </c>
      <c r="C5" s="60"/>
      <c r="D5" s="60" t="str">
        <f>Constants!E5</f>
        <v>B</v>
      </c>
      <c r="E5" s="60"/>
      <c r="F5" s="60" t="str">
        <f>Constants!D5</f>
        <v xml:space="preserve"> </v>
      </c>
      <c r="G5" s="60" t="str">
        <f>Constants!E5</f>
        <v>B</v>
      </c>
      <c r="H5" s="60">
        <f>Constants!F5</f>
        <v>0.85</v>
      </c>
      <c r="I5" s="29"/>
      <c r="J5" s="29"/>
    </row>
    <row r="6" spans="1:10" hidden="1" x14ac:dyDescent="0.15">
      <c r="A6" s="60" t="str">
        <f>Constants!A6</f>
        <v xml:space="preserve"> </v>
      </c>
      <c r="B6" s="60" t="str">
        <f>Constants!B6</f>
        <v>Project planning</v>
      </c>
      <c r="C6" s="60"/>
      <c r="D6" s="60" t="str">
        <f>Constants!E6</f>
        <v>BC</v>
      </c>
      <c r="E6" s="60"/>
      <c r="F6" s="60" t="str">
        <f>Constants!D6</f>
        <v xml:space="preserve"> </v>
      </c>
      <c r="G6" s="60" t="str">
        <f>Constants!E6</f>
        <v>BC</v>
      </c>
      <c r="H6" s="60">
        <f>Constants!F6</f>
        <v>0.8</v>
      </c>
      <c r="I6" s="29"/>
      <c r="J6" s="29"/>
    </row>
    <row r="7" spans="1:10" hidden="1" x14ac:dyDescent="0.15">
      <c r="A7" s="60" t="str">
        <f>Constants!A7</f>
        <v xml:space="preserve"> </v>
      </c>
      <c r="B7" s="60" t="str">
        <f>Constants!B7</f>
        <v>Interation planning</v>
      </c>
      <c r="C7" s="60"/>
      <c r="D7" s="60" t="str">
        <f>Constants!E7</f>
        <v>C</v>
      </c>
      <c r="E7" s="60"/>
      <c r="F7" s="60" t="str">
        <f>Constants!D7</f>
        <v xml:space="preserve"> </v>
      </c>
      <c r="G7" s="60" t="str">
        <f>Constants!E7</f>
        <v>C</v>
      </c>
      <c r="H7" s="60">
        <f>Constants!F7</f>
        <v>0.75</v>
      </c>
      <c r="I7" s="29"/>
      <c r="J7" s="29"/>
    </row>
    <row r="8" spans="1:10" hidden="1" x14ac:dyDescent="0.15">
      <c r="A8" s="60" t="str">
        <f>Constants!A8</f>
        <v xml:space="preserve"> </v>
      </c>
      <c r="B8" s="60" t="str">
        <f>Constants!B8</f>
        <v>Construction</v>
      </c>
      <c r="C8" s="60"/>
      <c r="D8" s="60" t="str">
        <f>Constants!E8</f>
        <v>CD</v>
      </c>
      <c r="E8" s="60"/>
      <c r="F8" s="60" t="str">
        <f>Constants!D8</f>
        <v xml:space="preserve"> </v>
      </c>
      <c r="G8" s="60" t="str">
        <f>Constants!E8</f>
        <v>CD</v>
      </c>
      <c r="H8" s="60">
        <f>Constants!F8</f>
        <v>0.7</v>
      </c>
      <c r="I8" s="29"/>
      <c r="J8" s="29"/>
    </row>
    <row r="9" spans="1:10" hidden="1" x14ac:dyDescent="0.15">
      <c r="A9" s="60" t="str">
        <f>Constants!A9</f>
        <v xml:space="preserve"> </v>
      </c>
      <c r="B9" s="60" t="str">
        <f>Constants!B9</f>
        <v>Refactoring</v>
      </c>
      <c r="C9" s="60"/>
      <c r="D9" s="60" t="str">
        <f>Constants!E9</f>
        <v>D</v>
      </c>
      <c r="E9" s="60"/>
      <c r="F9" s="60" t="str">
        <f>Constants!D9</f>
        <v xml:space="preserve"> </v>
      </c>
      <c r="G9" s="60" t="str">
        <f>Constants!E9</f>
        <v>D</v>
      </c>
      <c r="H9" s="60">
        <f>Constants!F9</f>
        <v>0.65</v>
      </c>
      <c r="I9" s="29"/>
      <c r="J9" s="29"/>
    </row>
    <row r="10" spans="1:10" hidden="1" x14ac:dyDescent="0.15">
      <c r="A10" s="60" t="str">
        <f>Constants!A10</f>
        <v xml:space="preserve"> </v>
      </c>
      <c r="B10" s="60" t="str">
        <f>Constants!B10</f>
        <v>Review</v>
      </c>
      <c r="C10" s="60"/>
      <c r="D10" s="60" t="str">
        <f>Constants!E10</f>
        <v>F</v>
      </c>
      <c r="E10" s="60"/>
      <c r="F10" s="60" t="str">
        <f>Constants!D10</f>
        <v xml:space="preserve"> </v>
      </c>
      <c r="G10" s="60" t="str">
        <f>Constants!E10</f>
        <v>F</v>
      </c>
      <c r="H10" s="60">
        <f>Constants!F10</f>
        <v>0.5</v>
      </c>
      <c r="I10" s="29"/>
      <c r="J10" s="29"/>
    </row>
    <row r="11" spans="1:10" hidden="1" x14ac:dyDescent="0.15">
      <c r="A11" s="60" t="str">
        <f>Constants!A11</f>
        <v xml:space="preserve"> </v>
      </c>
      <c r="B11" s="60" t="str">
        <f>Constants!B11</f>
        <v>Integration test</v>
      </c>
      <c r="C11" s="60"/>
      <c r="D11" s="60" t="str">
        <f>Constants!E11</f>
        <v xml:space="preserve"> </v>
      </c>
      <c r="E11" s="60"/>
      <c r="F11" s="60" t="str">
        <f>Constants!D11</f>
        <v xml:space="preserve"> </v>
      </c>
      <c r="G11" s="60" t="str">
        <f>Constants!E11</f>
        <v xml:space="preserve"> </v>
      </c>
      <c r="H11" s="60" t="str">
        <f>Constants!F11</f>
        <v xml:space="preserve"> </v>
      </c>
      <c r="I11" s="29"/>
      <c r="J11" s="29"/>
    </row>
    <row r="12" spans="1:10" hidden="1" x14ac:dyDescent="0.15">
      <c r="A12" s="60" t="str">
        <f>Constants!A12</f>
        <v xml:space="preserve"> </v>
      </c>
      <c r="B12" s="60" t="str">
        <f>Constants!B12</f>
        <v>Repatterning</v>
      </c>
      <c r="C12" s="60"/>
      <c r="D12" s="60" t="str">
        <f>Constants!E12</f>
        <v xml:space="preserve"> </v>
      </c>
      <c r="E12" s="60"/>
      <c r="F12" s="60" t="str">
        <f>Constants!D12</f>
        <v xml:space="preserve"> </v>
      </c>
      <c r="G12" s="60" t="str">
        <f>Constants!E12</f>
        <v xml:space="preserve"> </v>
      </c>
      <c r="H12" s="60" t="str">
        <f>Constants!F12</f>
        <v xml:space="preserve"> </v>
      </c>
      <c r="I12" s="29"/>
      <c r="J12" s="29"/>
    </row>
    <row r="13" spans="1:10" hidden="1" x14ac:dyDescent="0.15">
      <c r="A13" s="60" t="str">
        <f>Constants!A13</f>
        <v xml:space="preserve"> </v>
      </c>
      <c r="B13" s="60" t="str">
        <f>Constants!B13</f>
        <v>Postmortem</v>
      </c>
      <c r="C13" s="60"/>
      <c r="D13" s="60" t="str">
        <f>Constants!E13</f>
        <v xml:space="preserve"> </v>
      </c>
      <c r="E13" s="60"/>
      <c r="F13" s="60" t="str">
        <f>Constants!D13</f>
        <v xml:space="preserve"> </v>
      </c>
      <c r="G13" s="60" t="str">
        <f>Constants!E13</f>
        <v xml:space="preserve"> </v>
      </c>
      <c r="H13" s="60" t="str">
        <f>Constants!F13</f>
        <v xml:space="preserve"> </v>
      </c>
      <c r="I13" s="29"/>
      <c r="J13" s="29"/>
    </row>
    <row r="14" spans="1:10" hidden="1" x14ac:dyDescent="0.15">
      <c r="A14" s="60" t="str">
        <f>Constants!A14</f>
        <v xml:space="preserve"> </v>
      </c>
      <c r="B14" s="60" t="str">
        <f>Constants!B14</f>
        <v>Sandbox</v>
      </c>
      <c r="C14" s="60"/>
      <c r="D14" s="60" t="str">
        <f>Constants!E14</f>
        <v xml:space="preserve"> </v>
      </c>
      <c r="E14" s="60"/>
      <c r="F14" s="60" t="str">
        <f>Constants!D14</f>
        <v xml:space="preserve"> </v>
      </c>
      <c r="G14" s="60" t="str">
        <f>Constants!E14</f>
        <v xml:space="preserve"> </v>
      </c>
      <c r="H14" s="60" t="str">
        <f>Constants!F14</f>
        <v xml:space="preserve"> </v>
      </c>
      <c r="I14" s="29"/>
      <c r="J14" s="29"/>
    </row>
    <row r="15" spans="1:10" hidden="1" x14ac:dyDescent="0.15">
      <c r="A15" s="60" t="str">
        <f>Constants!A15</f>
        <v xml:space="preserve"> </v>
      </c>
      <c r="B15" s="60" t="str">
        <f>Constants!B15</f>
        <v xml:space="preserve"> </v>
      </c>
      <c r="C15" s="60"/>
      <c r="D15" s="60" t="str">
        <f>Constants!E15</f>
        <v xml:space="preserve"> </v>
      </c>
      <c r="E15" s="60"/>
      <c r="F15" s="60" t="str">
        <f>Constants!D15</f>
        <v xml:space="preserve"> </v>
      </c>
      <c r="G15" s="60" t="str">
        <f>Constants!E15</f>
        <v xml:space="preserve"> </v>
      </c>
      <c r="H15" s="60" t="str">
        <f>Constants!F15</f>
        <v xml:space="preserve"> </v>
      </c>
      <c r="I15" s="29"/>
      <c r="J15" s="29"/>
    </row>
    <row r="16" spans="1:10" hidden="1" x14ac:dyDescent="0.15">
      <c r="A16" s="60" t="str">
        <f>Constants!A16</f>
        <v xml:space="preserve"> </v>
      </c>
      <c r="B16" s="60" t="str">
        <f>Constants!B16</f>
        <v xml:space="preserve"> </v>
      </c>
      <c r="C16" s="60"/>
      <c r="D16" s="60" t="str">
        <f>Constants!E16</f>
        <v xml:space="preserve"> </v>
      </c>
      <c r="E16" s="60"/>
      <c r="F16" s="60" t="str">
        <f>Constants!D16</f>
        <v xml:space="preserve"> </v>
      </c>
      <c r="G16" s="60" t="str">
        <f>Constants!E16</f>
        <v xml:space="preserve"> </v>
      </c>
      <c r="H16" s="60" t="str">
        <f>Constants!F16</f>
        <v xml:space="preserve"> </v>
      </c>
      <c r="I16" s="29"/>
      <c r="J16" s="29"/>
    </row>
    <row r="17" spans="1:11" hidden="1" x14ac:dyDescent="0.15">
      <c r="A17" s="60" t="str">
        <f>Constants!A17</f>
        <v xml:space="preserve"> </v>
      </c>
      <c r="B17" s="60" t="str">
        <f>Constants!B17</f>
        <v xml:space="preserve"> </v>
      </c>
      <c r="C17" s="60"/>
      <c r="D17" s="60" t="str">
        <f>Constants!E17</f>
        <v xml:space="preserve"> </v>
      </c>
      <c r="E17" s="60"/>
      <c r="F17" s="60" t="str">
        <f>Constants!D17</f>
        <v xml:space="preserve"> </v>
      </c>
      <c r="G17" s="60" t="str">
        <f>Constants!E17</f>
        <v xml:space="preserve"> </v>
      </c>
      <c r="H17" s="60" t="str">
        <f>Constants!F17</f>
        <v xml:space="preserve"> </v>
      </c>
      <c r="I17" s="29"/>
      <c r="J17" s="29"/>
    </row>
    <row r="18" spans="1:11" hidden="1" x14ac:dyDescent="0.15">
      <c r="A18" s="60" t="str">
        <f>Constants!A18</f>
        <v xml:space="preserve"> </v>
      </c>
      <c r="B18" s="60" t="str">
        <f>Constants!B18</f>
        <v xml:space="preserve"> </v>
      </c>
      <c r="C18" s="60"/>
      <c r="D18" s="60" t="str">
        <f>Constants!E18</f>
        <v xml:space="preserve"> </v>
      </c>
      <c r="E18" s="60"/>
      <c r="F18" s="60" t="str">
        <f>Constants!D18</f>
        <v xml:space="preserve"> </v>
      </c>
      <c r="G18" s="60" t="str">
        <f>Constants!E18</f>
        <v xml:space="preserve"> </v>
      </c>
      <c r="H18" s="60" t="str">
        <f>Constants!F18</f>
        <v xml:space="preserve"> </v>
      </c>
      <c r="I18" s="29"/>
      <c r="J18" s="29"/>
    </row>
    <row r="19" spans="1:11" hidden="1" x14ac:dyDescent="0.15">
      <c r="A19" s="60" t="str">
        <f>Constants!A19</f>
        <v>Defect Types:</v>
      </c>
      <c r="B19" s="60" t="str">
        <f>Constants!B19</f>
        <v>Requirements Change</v>
      </c>
      <c r="C19" s="60"/>
      <c r="D19" s="60" t="str">
        <f>Constants!E19</f>
        <v>NA</v>
      </c>
      <c r="E19" s="60"/>
      <c r="F19" s="60" t="str">
        <f>Constants!D19</f>
        <v>Iteration</v>
      </c>
      <c r="G19" s="60" t="str">
        <f>Constants!E19</f>
        <v>NA</v>
      </c>
      <c r="H19" s="60" t="str">
        <f>Constants!F19</f>
        <v xml:space="preserve">did not follow </v>
      </c>
      <c r="I19" s="29"/>
      <c r="J19" s="29"/>
    </row>
    <row r="20" spans="1:11" hidden="1" x14ac:dyDescent="0.15">
      <c r="A20" s="60" t="str">
        <f>Constants!A20</f>
        <v xml:space="preserve"> </v>
      </c>
      <c r="B20" s="60" t="str">
        <f>Constants!B20</f>
        <v>Requirements Clarification</v>
      </c>
      <c r="C20" s="60"/>
      <c r="D20" s="60">
        <f>Constants!E20</f>
        <v>1</v>
      </c>
      <c r="E20" s="60"/>
      <c r="F20" s="60" t="str">
        <f>Constants!D20</f>
        <v xml:space="preserve"> </v>
      </c>
      <c r="G20" s="60">
        <f>Constants!E20</f>
        <v>1</v>
      </c>
      <c r="H20" s="60" t="str">
        <f>Constants!F20</f>
        <v>very painful</v>
      </c>
      <c r="I20" s="29"/>
      <c r="J20" s="29"/>
    </row>
    <row r="21" spans="1:11" hidden="1" x14ac:dyDescent="0.15">
      <c r="A21" s="60" t="str">
        <f>Constants!A21</f>
        <v xml:space="preserve"> </v>
      </c>
      <c r="B21" s="60" t="str">
        <f>Constants!B21</f>
        <v>Product syntax</v>
      </c>
      <c r="C21" s="60"/>
      <c r="D21" s="60">
        <f>Constants!E21</f>
        <v>2</v>
      </c>
      <c r="E21" s="60"/>
      <c r="F21" s="60" t="str">
        <f>Constants!D21</f>
        <v xml:space="preserve"> </v>
      </c>
      <c r="G21" s="60">
        <f>Constants!E21</f>
        <v>2</v>
      </c>
      <c r="H21" s="60" t="str">
        <f>Constants!F21</f>
        <v>painful</v>
      </c>
      <c r="I21" s="29"/>
      <c r="J21" s="29"/>
    </row>
    <row r="22" spans="1:11" hidden="1" x14ac:dyDescent="0.15">
      <c r="A22" s="60" t="str">
        <f>Constants!A22</f>
        <v xml:space="preserve"> </v>
      </c>
      <c r="B22" s="60" t="str">
        <f>Constants!B22</f>
        <v>Product logic</v>
      </c>
      <c r="C22" s="60"/>
      <c r="D22" s="60">
        <f>Constants!E22</f>
        <v>3</v>
      </c>
      <c r="E22" s="60"/>
      <c r="F22" s="60" t="str">
        <f>Constants!D22</f>
        <v xml:space="preserve"> </v>
      </c>
      <c r="G22" s="60">
        <f>Constants!E22</f>
        <v>3</v>
      </c>
      <c r="H22" s="60" t="str">
        <f>Constants!F22</f>
        <v>neutral</v>
      </c>
      <c r="I22" s="29"/>
      <c r="J22" s="29"/>
    </row>
    <row r="23" spans="1:11" hidden="1" x14ac:dyDescent="0.15">
      <c r="A23" s="60" t="str">
        <f>Constants!A23</f>
        <v xml:space="preserve"> </v>
      </c>
      <c r="B23" s="60" t="str">
        <f>Constants!B23</f>
        <v>Product interface</v>
      </c>
      <c r="C23" s="60"/>
      <c r="D23" s="60">
        <f>Constants!E23</f>
        <v>4</v>
      </c>
      <c r="E23" s="60"/>
      <c r="F23" s="60" t="str">
        <f>Constants!D23</f>
        <v xml:space="preserve"> </v>
      </c>
      <c r="G23" s="60">
        <f>Constants!E23</f>
        <v>4</v>
      </c>
      <c r="H23" s="60" t="str">
        <f>Constants!F23</f>
        <v>helpful</v>
      </c>
      <c r="I23" s="29"/>
      <c r="J23" s="29"/>
    </row>
    <row r="24" spans="1:11" hidden="1" x14ac:dyDescent="0.15">
      <c r="A24" s="60" t="str">
        <f>Constants!A24</f>
        <v xml:space="preserve"> </v>
      </c>
      <c r="B24" s="60" t="str">
        <f>Constants!B24</f>
        <v>Product checking</v>
      </c>
      <c r="C24" s="60"/>
      <c r="D24" s="60">
        <f>Constants!E24</f>
        <v>5</v>
      </c>
      <c r="E24" s="60"/>
      <c r="F24" s="60" t="str">
        <f>Constants!D24</f>
        <v xml:space="preserve"> </v>
      </c>
      <c r="G24" s="60">
        <f>Constants!E24</f>
        <v>5</v>
      </c>
      <c r="H24" s="60" t="str">
        <f>Constants!F24</f>
        <v>very helpful</v>
      </c>
      <c r="I24" s="29"/>
      <c r="J24" s="29"/>
    </row>
    <row r="25" spans="1:11" hidden="1" x14ac:dyDescent="0.15">
      <c r="A25" s="60" t="str">
        <f>Constants!A25</f>
        <v xml:space="preserve"> </v>
      </c>
      <c r="B25" s="60" t="str">
        <f>Constants!B25</f>
        <v>Test syntax</v>
      </c>
      <c r="C25" s="60"/>
      <c r="D25" s="60">
        <f>Constants!E25</f>
        <v>6</v>
      </c>
      <c r="E25" s="60"/>
      <c r="F25" s="60" t="str">
        <f>Constants!D25</f>
        <v xml:space="preserve"> </v>
      </c>
      <c r="G25" s="60">
        <f>Constants!E25</f>
        <v>6</v>
      </c>
      <c r="H25" s="60" t="str">
        <f>Constants!F25</f>
        <v xml:space="preserve"> </v>
      </c>
      <c r="I25" s="29"/>
      <c r="J25" s="29"/>
    </row>
    <row r="26" spans="1:11" hidden="1" x14ac:dyDescent="0.15">
      <c r="A26" s="60" t="str">
        <f>Constants!A26</f>
        <v xml:space="preserve"> </v>
      </c>
      <c r="B26" s="60" t="str">
        <f>Constants!B26</f>
        <v>Test logic</v>
      </c>
      <c r="C26" s="60"/>
      <c r="D26" s="60">
        <f>Constants!E26</f>
        <v>7</v>
      </c>
      <c r="E26" s="60"/>
      <c r="F26" s="60" t="str">
        <f>Constants!D26</f>
        <v xml:space="preserve"> </v>
      </c>
      <c r="G26" s="60">
        <f>Constants!E26</f>
        <v>7</v>
      </c>
      <c r="H26" s="60" t="str">
        <f>Constants!F26</f>
        <v xml:space="preserve"> </v>
      </c>
      <c r="I26" s="29"/>
      <c r="J26" s="29"/>
    </row>
    <row r="27" spans="1:11" hidden="1" x14ac:dyDescent="0.15">
      <c r="A27" s="60" t="str">
        <f>Constants!A27</f>
        <v xml:space="preserve"> </v>
      </c>
      <c r="B27" s="60" t="str">
        <f>Constants!B27</f>
        <v>Test interface</v>
      </c>
      <c r="C27" s="60"/>
      <c r="D27" s="60">
        <f>Constants!E27</f>
        <v>8</v>
      </c>
      <c r="E27" s="60"/>
      <c r="F27" s="60" t="str">
        <f>Constants!D27</f>
        <v xml:space="preserve"> </v>
      </c>
      <c r="G27" s="60">
        <f>Constants!E27</f>
        <v>8</v>
      </c>
      <c r="H27" s="60" t="str">
        <f>Constants!F27</f>
        <v xml:space="preserve"> </v>
      </c>
      <c r="I27" s="29"/>
      <c r="J27" s="29"/>
    </row>
    <row r="28" spans="1:11" hidden="1" x14ac:dyDescent="0.15">
      <c r="A28" s="60" t="str">
        <f>Constants!A28</f>
        <v xml:space="preserve"> </v>
      </c>
      <c r="B28" s="60" t="str">
        <f>Constants!B28</f>
        <v>Test checking</v>
      </c>
      <c r="C28" s="60"/>
      <c r="D28" s="60">
        <f>Constants!E28</f>
        <v>9</v>
      </c>
      <c r="E28" s="60"/>
      <c r="F28" s="60" t="str">
        <f>Constants!D28</f>
        <v xml:space="preserve"> </v>
      </c>
      <c r="G28" s="60">
        <f>Constants!E28</f>
        <v>9</v>
      </c>
      <c r="H28" s="60" t="str">
        <f>Constants!F28</f>
        <v xml:space="preserve"> </v>
      </c>
      <c r="I28" s="29"/>
      <c r="J28" s="29"/>
    </row>
    <row r="29" spans="1:11" hidden="1" x14ac:dyDescent="0.15">
      <c r="A29" s="60" t="str">
        <f>Constants!A29</f>
        <v xml:space="preserve"> </v>
      </c>
      <c r="B29" s="60" t="str">
        <f>Constants!B29</f>
        <v>Bad Smell</v>
      </c>
      <c r="C29" s="60"/>
      <c r="D29" s="60">
        <f>Constants!E29</f>
        <v>10</v>
      </c>
      <c r="E29" s="60"/>
      <c r="F29" s="60" t="str">
        <f>Constants!D29</f>
        <v xml:space="preserve"> </v>
      </c>
      <c r="G29" s="60">
        <f>Constants!E29</f>
        <v>10</v>
      </c>
      <c r="H29" s="60">
        <f>Constants!F29</f>
        <v>0</v>
      </c>
      <c r="I29" s="29"/>
      <c r="J29" s="29"/>
    </row>
    <row r="30" spans="1:11" s="19" customFormat="1" hidden="1" x14ac:dyDescent="0.15">
      <c r="A30" s="60" t="str">
        <f>Constants!A30</f>
        <v>Y/N:</v>
      </c>
      <c r="B30" s="60" t="str">
        <f>Constants!B30</f>
        <v>Yes</v>
      </c>
      <c r="C30" s="60"/>
      <c r="D30" s="60" t="str">
        <f>Constants!E30</f>
        <v>Passed</v>
      </c>
      <c r="E30" s="60"/>
      <c r="F30" s="60" t="str">
        <f>Constants!D30</f>
        <v xml:space="preserve"> </v>
      </c>
      <c r="G30" s="60" t="str">
        <f>Constants!E30</f>
        <v>Passed</v>
      </c>
      <c r="H30" s="60">
        <f>Constants!F30</f>
        <v>0</v>
      </c>
      <c r="I30" s="8"/>
      <c r="J30" s="8"/>
      <c r="K30" s="3"/>
    </row>
    <row r="31" spans="1:11" hidden="1" x14ac:dyDescent="0.15">
      <c r="A31" s="60" t="str">
        <f>Constants!A31</f>
        <v xml:space="preserve"> </v>
      </c>
      <c r="B31" s="60" t="str">
        <f>Constants!B31</f>
        <v>No</v>
      </c>
      <c r="C31" s="60"/>
      <c r="D31" s="60" t="str">
        <f>Constants!E31</f>
        <v>Passed with issues</v>
      </c>
      <c r="E31" s="60"/>
      <c r="F31" s="60" t="str">
        <f>Constants!D31</f>
        <v xml:space="preserve"> </v>
      </c>
      <c r="G31" s="60" t="str">
        <f>Constants!E31</f>
        <v>Passed with issues</v>
      </c>
      <c r="H31" s="60">
        <f>Constants!F31</f>
        <v>0</v>
      </c>
      <c r="I31" s="8"/>
      <c r="J31" s="29"/>
    </row>
    <row r="32" spans="1:11" hidden="1" x14ac:dyDescent="0.15">
      <c r="A32" s="60" t="str">
        <f>Constants!A32</f>
        <v>Proxy Types:</v>
      </c>
      <c r="B32" s="60" t="str">
        <f>Constants!B32</f>
        <v>-</v>
      </c>
      <c r="C32" s="60"/>
      <c r="D32" s="60" t="str">
        <f>Constants!E32</f>
        <v>Failed</v>
      </c>
      <c r="E32" s="60"/>
      <c r="F32" s="60" t="str">
        <f>Constants!D32</f>
        <v xml:space="preserve"> </v>
      </c>
      <c r="G32" s="60" t="str">
        <f>Constants!E32</f>
        <v>Failed</v>
      </c>
      <c r="H32" s="60" t="str">
        <f>Constants!F32</f>
        <v>Base</v>
      </c>
      <c r="I32" s="8"/>
      <c r="J32" s="29"/>
    </row>
    <row r="33" spans="1:13" hidden="1" x14ac:dyDescent="0.15">
      <c r="A33" s="60" t="str">
        <f>Constants!A33</f>
        <v xml:space="preserve"> </v>
      </c>
      <c r="B33" s="60" t="str">
        <f>Constants!B33</f>
        <v>Calculation</v>
      </c>
      <c r="C33" s="60"/>
      <c r="D33" s="60" t="str">
        <f>Constants!E33</f>
        <v>Not tested</v>
      </c>
      <c r="E33" s="60"/>
      <c r="F33" s="60" t="str">
        <f>Constants!D33</f>
        <v xml:space="preserve"> </v>
      </c>
      <c r="G33" s="60" t="str">
        <f>Constants!E33</f>
        <v>Not tested</v>
      </c>
      <c r="H33" s="60" t="str">
        <f>Constants!F33</f>
        <v>New</v>
      </c>
      <c r="I33" s="8"/>
      <c r="J33" s="29"/>
    </row>
    <row r="34" spans="1:13" hidden="1" x14ac:dyDescent="0.15">
      <c r="A34" s="60" t="str">
        <f>Constants!A34</f>
        <v xml:space="preserve"> </v>
      </c>
      <c r="B34" s="60" t="str">
        <f>Constants!B34</f>
        <v>Data</v>
      </c>
      <c r="C34" s="60"/>
      <c r="D34" s="60" t="str">
        <f>Constants!E34</f>
        <v>Not applicable</v>
      </c>
      <c r="E34" s="60"/>
      <c r="F34" s="60" t="str">
        <f>Constants!D34</f>
        <v xml:space="preserve"> </v>
      </c>
      <c r="G34" s="60" t="str">
        <f>Constants!E34</f>
        <v>Not applicable</v>
      </c>
      <c r="H34" s="60" t="str">
        <f>Constants!F34</f>
        <v>Reusable</v>
      </c>
      <c r="I34" s="8"/>
      <c r="J34" s="29"/>
    </row>
    <row r="35" spans="1:13" hidden="1" x14ac:dyDescent="0.15">
      <c r="A35" s="60" t="str">
        <f>Constants!A35</f>
        <v xml:space="preserve"> </v>
      </c>
      <c r="B35" s="60" t="str">
        <f>Constants!B35</f>
        <v>I/O</v>
      </c>
      <c r="C35" s="60"/>
      <c r="D35" s="60" t="str">
        <f>Constants!E35</f>
        <v xml:space="preserve"> </v>
      </c>
      <c r="E35" s="60"/>
      <c r="F35" s="60" t="str">
        <f>Constants!D35</f>
        <v xml:space="preserve"> </v>
      </c>
      <c r="G35" s="60" t="str">
        <f>Constants!E35</f>
        <v xml:space="preserve"> </v>
      </c>
      <c r="H35" s="60" t="str">
        <f>Constants!F35</f>
        <v xml:space="preserve"> </v>
      </c>
      <c r="I35" s="8"/>
      <c r="J35" s="29"/>
    </row>
    <row r="36" spans="1:13" hidden="1" x14ac:dyDescent="0.15">
      <c r="A36" s="60" t="str">
        <f>Constants!A36</f>
        <v xml:space="preserve"> </v>
      </c>
      <c r="B36" s="60" t="str">
        <f>Constants!B36</f>
        <v>Logic</v>
      </c>
      <c r="C36" s="60"/>
      <c r="D36" s="60" t="str">
        <f>Constants!E36</f>
        <v xml:space="preserve"> </v>
      </c>
      <c r="E36" s="60"/>
      <c r="F36" s="60" t="str">
        <f>Constants!D36</f>
        <v xml:space="preserve"> </v>
      </c>
      <c r="G36" s="60" t="str">
        <f>Constants!E36</f>
        <v xml:space="preserve"> </v>
      </c>
      <c r="H36" s="60" t="str">
        <f>Constants!F36</f>
        <v xml:space="preserve"> </v>
      </c>
      <c r="I36" s="8"/>
      <c r="J36" s="29"/>
    </row>
    <row r="37" spans="1:13" hidden="1" x14ac:dyDescent="0.15">
      <c r="A37" s="60" t="str">
        <f>Constants!A37</f>
        <v xml:space="preserve"> </v>
      </c>
      <c r="B37" s="60" t="str">
        <f>Constants!B37</f>
        <v xml:space="preserve"> </v>
      </c>
      <c r="C37" s="60"/>
      <c r="D37" s="60" t="str">
        <f>Constants!E37</f>
        <v xml:space="preserve"> </v>
      </c>
      <c r="E37" s="60"/>
      <c r="F37" s="60" t="str">
        <f>Constants!D37</f>
        <v xml:space="preserve"> </v>
      </c>
      <c r="G37" s="60" t="str">
        <f>Constants!E37</f>
        <v xml:space="preserve"> </v>
      </c>
      <c r="H37" s="60" t="str">
        <f>Constants!F37</f>
        <v xml:space="preserve"> </v>
      </c>
      <c r="I37" s="8"/>
      <c r="J37" s="29"/>
    </row>
    <row r="38" spans="1:13" hidden="1" x14ac:dyDescent="0.15">
      <c r="A38" s="60" t="str">
        <f>Constants!A38</f>
        <v>Sizes:</v>
      </c>
      <c r="B38" s="60" t="str">
        <f>Constants!B38</f>
        <v>VS</v>
      </c>
      <c r="C38" s="60"/>
      <c r="D38" s="60" t="str">
        <f>Constants!E38</f>
        <v>L</v>
      </c>
      <c r="E38" s="60"/>
      <c r="F38" s="60" t="str">
        <f>Constants!D38</f>
        <v>M</v>
      </c>
      <c r="G38" s="60" t="str">
        <f>Constants!E38</f>
        <v>L</v>
      </c>
      <c r="H38" s="60" t="str">
        <f>Constants!F38</f>
        <v>VL</v>
      </c>
      <c r="I38" s="8"/>
      <c r="J38" s="29"/>
    </row>
    <row r="39" spans="1:13" hidden="1" x14ac:dyDescent="0.15">
      <c r="A39" s="60" t="str">
        <f>Constants!A39</f>
        <v>upper</v>
      </c>
      <c r="B39" s="60">
        <f>Constants!B39</f>
        <v>-1.5</v>
      </c>
      <c r="C39" s="60"/>
      <c r="D39" s="60">
        <f>Constants!E39</f>
        <v>1.5</v>
      </c>
      <c r="E39" s="60"/>
      <c r="F39" s="60">
        <f>Constants!D39</f>
        <v>0.5</v>
      </c>
      <c r="G39" s="60">
        <f>Constants!E39</f>
        <v>1.5</v>
      </c>
      <c r="H39" s="60">
        <f>Constants!F39</f>
        <v>99999</v>
      </c>
      <c r="I39" s="8"/>
      <c r="J39" s="29"/>
    </row>
    <row r="40" spans="1:13" hidden="1" x14ac:dyDescent="0.15">
      <c r="A40" s="60" t="str">
        <f>Constants!A40</f>
        <v>mid</v>
      </c>
      <c r="B40" s="60">
        <f>Constants!B40</f>
        <v>-2</v>
      </c>
      <c r="C40" s="60"/>
      <c r="D40" s="60">
        <f>Constants!E40</f>
        <v>1</v>
      </c>
      <c r="E40" s="60"/>
      <c r="F40" s="60">
        <f>Constants!D40</f>
        <v>0</v>
      </c>
      <c r="G40" s="60">
        <f>Constants!E40</f>
        <v>1</v>
      </c>
      <c r="H40" s="60">
        <f>Constants!F40</f>
        <v>2</v>
      </c>
      <c r="I40" s="8"/>
      <c r="J40" s="29"/>
    </row>
    <row r="41" spans="1:13" hidden="1" x14ac:dyDescent="0.15">
      <c r="A41" s="60" t="str">
        <f>Constants!A41</f>
        <v>lower</v>
      </c>
      <c r="B41" s="60">
        <f>Constants!B41</f>
        <v>0</v>
      </c>
      <c r="C41" s="60"/>
      <c r="D41" s="60">
        <f>Constants!E41</f>
        <v>0.5</v>
      </c>
      <c r="E41" s="60"/>
      <c r="F41" s="60">
        <f>Constants!D41</f>
        <v>-0.5</v>
      </c>
      <c r="G41" s="60">
        <f>Constants!E41</f>
        <v>0.5</v>
      </c>
      <c r="H41" s="60">
        <f>Constants!F41</f>
        <v>1.5</v>
      </c>
      <c r="I41" s="8"/>
      <c r="J41" s="29"/>
    </row>
    <row r="42" spans="1:13" customFormat="1" hidden="1" x14ac:dyDescent="0.15">
      <c r="A42" s="60" t="str">
        <f>Constants!A42</f>
        <v xml:space="preserve"> </v>
      </c>
      <c r="B42" s="60">
        <f>Constants!B42</f>
        <v>0</v>
      </c>
      <c r="C42" s="60"/>
      <c r="D42" s="60">
        <f>Constants!E42</f>
        <v>0</v>
      </c>
      <c r="E42" s="60"/>
      <c r="F42" s="60">
        <f>Constants!D42</f>
        <v>0</v>
      </c>
      <c r="G42" s="60">
        <f>Constants!E42</f>
        <v>0</v>
      </c>
      <c r="H42" s="60" t="str">
        <f>Constants!F42</f>
        <v xml:space="preserve"> </v>
      </c>
      <c r="I42" s="42"/>
      <c r="J42" s="42"/>
    </row>
    <row r="43" spans="1:13" s="14" customFormat="1" hidden="1" x14ac:dyDescent="0.15">
      <c r="A43" s="60" t="str">
        <f>Constants!A43</f>
        <v xml:space="preserve"> </v>
      </c>
      <c r="B43" s="60" t="str">
        <f>Constants!B43</f>
        <v xml:space="preserve"> </v>
      </c>
      <c r="C43" s="60"/>
      <c r="D43" s="60" t="str">
        <f>Constants!E43</f>
        <v xml:space="preserve"> </v>
      </c>
      <c r="E43" s="60"/>
      <c r="F43" s="60" t="str">
        <f>Constants!D43</f>
        <v xml:space="preserve"> </v>
      </c>
      <c r="G43" s="60" t="str">
        <f>Constants!E43</f>
        <v xml:space="preserve"> </v>
      </c>
      <c r="H43" s="60" t="str">
        <f>Constants!F43</f>
        <v xml:space="preserve"> </v>
      </c>
      <c r="I43" s="24"/>
      <c r="J43" s="24"/>
      <c r="K43" s="24"/>
      <c r="L43" s="24"/>
      <c r="M43" s="24"/>
    </row>
    <row r="44" spans="1:13" hidden="1" x14ac:dyDescent="0.15">
      <c r="A44" s="60" t="str">
        <f>Constants!A44</f>
        <v>&lt;-- Mandatory</v>
      </c>
      <c r="B44" s="60" t="str">
        <f>Constants!B44</f>
        <v xml:space="preserve"> </v>
      </c>
      <c r="C44" s="60"/>
      <c r="D44" s="60" t="str">
        <f>Constants!E44</f>
        <v xml:space="preserve"> </v>
      </c>
      <c r="E44" s="60"/>
      <c r="F44" s="60" t="str">
        <f>Constants!D44</f>
        <v xml:space="preserve"> </v>
      </c>
      <c r="G44" s="60" t="str">
        <f>Constants!E44</f>
        <v xml:space="preserve"> </v>
      </c>
      <c r="H44" s="60" t="str">
        <f>Constants!F44</f>
        <v xml:space="preserve"> </v>
      </c>
    </row>
    <row r="45" spans="1:13" ht="20" x14ac:dyDescent="0.2">
      <c r="A45" s="599" t="s">
        <v>146</v>
      </c>
      <c r="B45" s="599"/>
      <c r="C45" s="599"/>
      <c r="D45" s="599"/>
      <c r="E45" s="599"/>
      <c r="F45" s="1"/>
      <c r="G45" s="1"/>
      <c r="H45" s="1"/>
      <c r="I45" s="1"/>
      <c r="J45" s="35"/>
    </row>
    <row r="46" spans="1:13" x14ac:dyDescent="0.15">
      <c r="A46" s="601" t="s">
        <v>450</v>
      </c>
      <c r="B46" s="601"/>
      <c r="C46" s="601"/>
      <c r="D46" s="601"/>
      <c r="E46" s="601"/>
      <c r="F46" s="601"/>
      <c r="G46" s="601"/>
      <c r="H46" s="601"/>
      <c r="I46" s="601"/>
      <c r="J46" s="601"/>
      <c r="K46" s="249"/>
      <c r="L46" s="249"/>
    </row>
    <row r="47" spans="1:13" x14ac:dyDescent="0.15">
      <c r="A47" s="225"/>
      <c r="B47" s="225"/>
      <c r="C47" s="225"/>
      <c r="D47" s="225"/>
      <c r="E47" s="225"/>
      <c r="F47" s="225"/>
      <c r="G47" s="225"/>
      <c r="H47" s="225"/>
      <c r="I47" s="225"/>
      <c r="J47" s="225"/>
      <c r="K47" s="249"/>
      <c r="L47" s="249"/>
    </row>
    <row r="48" spans="1:13" ht="28" x14ac:dyDescent="0.15">
      <c r="A48" s="225"/>
      <c r="B48" s="225"/>
      <c r="C48" s="301" t="s">
        <v>761</v>
      </c>
      <c r="D48" s="225"/>
      <c r="E48" s="225"/>
      <c r="F48" s="249"/>
      <c r="G48" s="249"/>
    </row>
    <row r="49" spans="1:15" x14ac:dyDescent="0.15">
      <c r="A49" s="225"/>
      <c r="B49" s="225"/>
      <c r="C49" s="349" t="str">
        <f>B4</f>
        <v>Analysis</v>
      </c>
      <c r="D49" s="225"/>
      <c r="E49" s="225"/>
      <c r="F49" s="249"/>
      <c r="G49" s="249"/>
      <c r="I49" s="350"/>
    </row>
    <row r="50" spans="1:15" x14ac:dyDescent="0.15">
      <c r="A50" s="225"/>
      <c r="B50" s="225"/>
      <c r="C50" s="349" t="str">
        <f t="shared" ref="C50:C59" si="0">B5</f>
        <v>Architecture</v>
      </c>
      <c r="D50" s="225"/>
      <c r="E50" s="225"/>
      <c r="F50" s="249"/>
      <c r="G50" s="249"/>
      <c r="I50" s="350"/>
    </row>
    <row r="51" spans="1:15" x14ac:dyDescent="0.15">
      <c r="A51" s="225"/>
      <c r="B51" s="225"/>
      <c r="C51" s="349" t="str">
        <f t="shared" si="0"/>
        <v>Project planning</v>
      </c>
      <c r="D51" s="225"/>
      <c r="E51" s="225"/>
      <c r="F51" s="249"/>
      <c r="G51" s="249"/>
    </row>
    <row r="52" spans="1:15" x14ac:dyDescent="0.15">
      <c r="A52" s="225"/>
      <c r="B52" s="225"/>
      <c r="C52" s="349" t="str">
        <f t="shared" si="0"/>
        <v>Interation planning</v>
      </c>
      <c r="D52" s="225"/>
      <c r="E52" s="225"/>
      <c r="F52" s="249"/>
      <c r="G52" s="249"/>
    </row>
    <row r="53" spans="1:15" x14ac:dyDescent="0.15">
      <c r="A53" s="225"/>
      <c r="B53" s="225"/>
      <c r="C53" s="349" t="str">
        <f t="shared" si="0"/>
        <v>Construction</v>
      </c>
      <c r="D53" s="225"/>
      <c r="E53" s="225"/>
      <c r="F53" s="249"/>
      <c r="G53" s="249"/>
    </row>
    <row r="54" spans="1:15" x14ac:dyDescent="0.15">
      <c r="A54" s="225"/>
      <c r="B54" s="225"/>
      <c r="C54" s="349" t="str">
        <f t="shared" si="0"/>
        <v>Refactoring</v>
      </c>
      <c r="D54" s="225"/>
      <c r="E54" s="225"/>
      <c r="F54" s="249"/>
      <c r="G54" s="249"/>
    </row>
    <row r="55" spans="1:15" x14ac:dyDescent="0.15">
      <c r="A55" s="225"/>
      <c r="B55" s="225"/>
      <c r="C55" s="349" t="str">
        <f t="shared" si="0"/>
        <v>Review</v>
      </c>
      <c r="D55" s="225"/>
      <c r="E55" s="225"/>
      <c r="F55" s="249"/>
      <c r="G55" s="249"/>
    </row>
    <row r="56" spans="1:15" x14ac:dyDescent="0.15">
      <c r="A56" s="225"/>
      <c r="B56" s="225"/>
      <c r="C56" s="349" t="str">
        <f t="shared" si="0"/>
        <v>Integration test</v>
      </c>
      <c r="D56" s="225"/>
      <c r="E56" s="225"/>
      <c r="F56" s="249"/>
      <c r="G56" s="249"/>
    </row>
    <row r="57" spans="1:15" x14ac:dyDescent="0.15">
      <c r="A57" s="225"/>
      <c r="B57" s="225"/>
      <c r="C57" s="349" t="str">
        <f t="shared" si="0"/>
        <v>Repatterning</v>
      </c>
      <c r="D57" s="225"/>
      <c r="E57" s="225"/>
      <c r="F57" s="249"/>
      <c r="G57" s="249"/>
    </row>
    <row r="58" spans="1:15" x14ac:dyDescent="0.15">
      <c r="A58" s="225"/>
      <c r="B58" s="225"/>
      <c r="C58" s="349" t="str">
        <f t="shared" si="0"/>
        <v>Postmortem</v>
      </c>
      <c r="D58" s="225"/>
      <c r="E58" s="225"/>
      <c r="F58" s="249"/>
      <c r="G58" s="249"/>
      <c r="K58" s="4"/>
    </row>
    <row r="59" spans="1:15" x14ac:dyDescent="0.15">
      <c r="A59" s="225"/>
      <c r="B59" s="225"/>
      <c r="C59" s="349" t="str">
        <f t="shared" si="0"/>
        <v>Sandbox</v>
      </c>
      <c r="D59" s="225"/>
      <c r="E59" s="225"/>
      <c r="F59" s="249"/>
      <c r="G59" s="249"/>
    </row>
    <row r="60" spans="1:15" ht="19" customHeight="1" x14ac:dyDescent="0.15">
      <c r="A60" s="225"/>
      <c r="B60" s="225"/>
      <c r="C60" s="349"/>
      <c r="D60" s="225"/>
      <c r="E60" s="225"/>
      <c r="F60" s="249"/>
      <c r="G60" s="249"/>
    </row>
    <row r="61" spans="1:15" x14ac:dyDescent="0.15">
      <c r="A61" s="225"/>
      <c r="B61" s="641" t="s">
        <v>155</v>
      </c>
      <c r="C61" s="641"/>
      <c r="D61" s="641" t="s">
        <v>156</v>
      </c>
      <c r="E61" s="641"/>
      <c r="F61" s="225"/>
      <c r="G61" s="225"/>
      <c r="H61" s="225"/>
      <c r="I61" s="225"/>
      <c r="J61" s="225"/>
      <c r="K61" s="249"/>
      <c r="L61" s="249"/>
    </row>
    <row r="62" spans="1:15" x14ac:dyDescent="0.15">
      <c r="A62" s="45" t="s">
        <v>147</v>
      </c>
      <c r="B62" s="45" t="s">
        <v>763</v>
      </c>
      <c r="C62" s="45" t="s">
        <v>762</v>
      </c>
      <c r="D62" s="45" t="s">
        <v>763</v>
      </c>
      <c r="E62" s="45" t="s">
        <v>762</v>
      </c>
      <c r="F62" s="45" t="s">
        <v>148</v>
      </c>
      <c r="G62" s="45" t="s">
        <v>149</v>
      </c>
      <c r="H62" s="45" t="s">
        <v>42</v>
      </c>
      <c r="I62" s="45" t="s">
        <v>70</v>
      </c>
      <c r="J62" s="2" t="s">
        <v>113</v>
      </c>
      <c r="M62" s="4"/>
      <c r="N62" s="4"/>
      <c r="O62" s="4"/>
    </row>
    <row r="63" spans="1:15" ht="14" x14ac:dyDescent="0.15">
      <c r="A63" s="10">
        <v>43414</v>
      </c>
      <c r="B63" s="7">
        <v>12</v>
      </c>
      <c r="C63" s="7">
        <v>10</v>
      </c>
      <c r="D63" s="7">
        <v>12</v>
      </c>
      <c r="E63" s="7">
        <v>20</v>
      </c>
      <c r="F63" s="7"/>
      <c r="G63" s="37">
        <f>IF(OR(ISBLANK(B63),ISBLANK(C63),ISBLANK(D63),ISBLANK(E63)),"",((TIME(D63,E63,0)-TIME(B63,C63,0))*1440-F63))</f>
        <v>10.000000000000124</v>
      </c>
      <c r="H63" s="9" t="s">
        <v>956</v>
      </c>
      <c r="I63" s="9">
        <v>7</v>
      </c>
      <c r="J63" s="36" t="s">
        <v>957</v>
      </c>
      <c r="K63" s="3" t="str">
        <f>IF(G63&lt;0,"&lt;-- Invalid stop time","")</f>
        <v/>
      </c>
    </row>
    <row r="64" spans="1:15" ht="14" x14ac:dyDescent="0.15">
      <c r="A64" s="10">
        <v>43414</v>
      </c>
      <c r="B64" s="7">
        <v>12</v>
      </c>
      <c r="C64" s="7">
        <v>20</v>
      </c>
      <c r="D64" s="7">
        <v>12</v>
      </c>
      <c r="E64" s="7">
        <v>25</v>
      </c>
      <c r="F64" s="7"/>
      <c r="G64" s="37">
        <f t="shared" ref="G64:G130" si="1">IF(OR(ISBLANK(B64),ISBLANK(C64),ISBLANK(D64),ISBLANK(E64)),"",((TIME(D64,E64,0)-TIME(B64,C64,0))*1440-F64))</f>
        <v>4.9999999999998224</v>
      </c>
      <c r="H64" s="9" t="s">
        <v>161</v>
      </c>
      <c r="I64" s="9">
        <v>7</v>
      </c>
      <c r="J64" s="36" t="s">
        <v>969</v>
      </c>
      <c r="K64" s="3" t="str">
        <f t="shared" ref="K64:K97" si="2">IF(G64&lt;0,"&lt;-- Invalid stop time","")</f>
        <v/>
      </c>
    </row>
    <row r="65" spans="1:11" ht="14" x14ac:dyDescent="0.15">
      <c r="A65" s="10">
        <v>43414</v>
      </c>
      <c r="B65" s="7">
        <v>12</v>
      </c>
      <c r="C65" s="7">
        <v>25</v>
      </c>
      <c r="D65" s="7">
        <v>12</v>
      </c>
      <c r="E65" s="7">
        <v>55</v>
      </c>
      <c r="F65" s="7"/>
      <c r="G65" s="37">
        <f t="shared" si="1"/>
        <v>30.000000000000053</v>
      </c>
      <c r="H65" s="9" t="s">
        <v>972</v>
      </c>
      <c r="I65" s="9">
        <v>7</v>
      </c>
      <c r="J65" s="36" t="s">
        <v>981</v>
      </c>
      <c r="K65" s="3" t="str">
        <f t="shared" si="2"/>
        <v/>
      </c>
    </row>
    <row r="66" spans="1:11" ht="14" x14ac:dyDescent="0.15">
      <c r="A66" s="10">
        <v>43416</v>
      </c>
      <c r="B66" s="7">
        <v>12</v>
      </c>
      <c r="C66" s="7">
        <v>0</v>
      </c>
      <c r="D66" s="7">
        <v>12</v>
      </c>
      <c r="E66" s="7">
        <v>5</v>
      </c>
      <c r="F66" s="7"/>
      <c r="G66" s="37">
        <f t="shared" si="1"/>
        <v>4.9999999999999822</v>
      </c>
      <c r="H66" s="9" t="s">
        <v>121</v>
      </c>
      <c r="I66" s="9">
        <v>7</v>
      </c>
      <c r="J66" s="36" t="s">
        <v>991</v>
      </c>
      <c r="K66" s="3" t="str">
        <f t="shared" si="2"/>
        <v/>
      </c>
    </row>
    <row r="67" spans="1:11" ht="28" x14ac:dyDescent="0.15">
      <c r="A67" s="10">
        <v>43416</v>
      </c>
      <c r="B67" s="7">
        <v>12</v>
      </c>
      <c r="C67" s="7">
        <v>5</v>
      </c>
      <c r="D67" s="7">
        <v>12</v>
      </c>
      <c r="E67" s="7">
        <v>10</v>
      </c>
      <c r="F67" s="7"/>
      <c r="G67" s="37">
        <f t="shared" ref="G67" si="3">IF(OR(ISBLANK(B67),ISBLANK(C67),ISBLANK(D67),ISBLANK(E67)),"",((TIME(D67,E67,0)-TIME(B67,C67,0))*1440-F67))</f>
        <v>4.9999999999999822</v>
      </c>
      <c r="H67" s="9" t="s">
        <v>121</v>
      </c>
      <c r="I67" s="9">
        <v>7</v>
      </c>
      <c r="J67" s="36" t="s">
        <v>992</v>
      </c>
    </row>
    <row r="68" spans="1:11" ht="14" x14ac:dyDescent="0.15">
      <c r="A68" s="10">
        <v>43416</v>
      </c>
      <c r="B68" s="7">
        <v>12</v>
      </c>
      <c r="C68" s="7">
        <v>10</v>
      </c>
      <c r="D68" s="7">
        <v>12</v>
      </c>
      <c r="E68" s="7">
        <v>30</v>
      </c>
      <c r="F68" s="7"/>
      <c r="G68" s="37">
        <f t="shared" si="1"/>
        <v>20.000000000000089</v>
      </c>
      <c r="H68" s="9" t="s">
        <v>121</v>
      </c>
      <c r="I68" s="9">
        <v>7</v>
      </c>
      <c r="J68" s="36" t="s">
        <v>995</v>
      </c>
      <c r="K68" s="3" t="str">
        <f t="shared" si="2"/>
        <v/>
      </c>
    </row>
    <row r="69" spans="1:11" ht="14" x14ac:dyDescent="0.15">
      <c r="A69" s="10">
        <v>43416</v>
      </c>
      <c r="B69" s="7">
        <v>12</v>
      </c>
      <c r="C69" s="7">
        <v>30</v>
      </c>
      <c r="D69" s="7">
        <v>12</v>
      </c>
      <c r="E69" s="7">
        <v>50</v>
      </c>
      <c r="F69" s="7"/>
      <c r="G69" s="37">
        <f t="shared" ref="G69" si="4">IF(OR(ISBLANK(B69),ISBLANK(C69),ISBLANK(D69),ISBLANK(E69)),"",((TIME(D69,E69,0)-TIME(B69,C69,0))*1440-F69))</f>
        <v>19.999999999999929</v>
      </c>
      <c r="H69" s="9" t="s">
        <v>121</v>
      </c>
      <c r="I69" s="9">
        <v>7</v>
      </c>
      <c r="J69" s="36" t="s">
        <v>996</v>
      </c>
    </row>
    <row r="70" spans="1:11" ht="14" x14ac:dyDescent="0.15">
      <c r="A70" s="10">
        <v>43416</v>
      </c>
      <c r="B70" s="7">
        <v>12</v>
      </c>
      <c r="C70" s="7">
        <v>50</v>
      </c>
      <c r="D70" s="7">
        <v>13</v>
      </c>
      <c r="E70" s="7">
        <v>0</v>
      </c>
      <c r="F70" s="7"/>
      <c r="G70" s="37">
        <f t="shared" ref="G70:G71" si="5">IF(OR(ISBLANK(B70),ISBLANK(C70),ISBLANK(D70),ISBLANK(E70)),"",((TIME(D70,E70,0)-TIME(B70,C70,0))*1440-F70))</f>
        <v>9.9999999999999645</v>
      </c>
      <c r="H70" s="9" t="s">
        <v>121</v>
      </c>
      <c r="I70" s="9">
        <v>7</v>
      </c>
      <c r="J70" s="36" t="s">
        <v>993</v>
      </c>
      <c r="K70" s="3" t="str">
        <f t="shared" si="2"/>
        <v/>
      </c>
    </row>
    <row r="71" spans="1:11" ht="14" x14ac:dyDescent="0.15">
      <c r="A71" s="10">
        <v>43416</v>
      </c>
      <c r="B71" s="7">
        <v>13</v>
      </c>
      <c r="C71" s="7">
        <v>0</v>
      </c>
      <c r="D71" s="7">
        <v>13</v>
      </c>
      <c r="E71" s="7">
        <v>40</v>
      </c>
      <c r="F71" s="7"/>
      <c r="G71" s="37">
        <f t="shared" si="5"/>
        <v>40.000000000000014</v>
      </c>
      <c r="H71" s="9" t="s">
        <v>121</v>
      </c>
      <c r="I71" s="9">
        <v>7</v>
      </c>
      <c r="J71" s="36" t="s">
        <v>997</v>
      </c>
    </row>
    <row r="72" spans="1:11" ht="14" x14ac:dyDescent="0.15">
      <c r="A72" s="10">
        <v>43416</v>
      </c>
      <c r="B72" s="7">
        <v>13</v>
      </c>
      <c r="C72" s="7">
        <v>40</v>
      </c>
      <c r="D72" s="7">
        <v>14</v>
      </c>
      <c r="E72" s="7">
        <v>0</v>
      </c>
      <c r="F72" s="7"/>
      <c r="G72" s="37">
        <f t="shared" si="1"/>
        <v>20.000000000000089</v>
      </c>
      <c r="H72" s="9" t="s">
        <v>121</v>
      </c>
      <c r="I72" s="9">
        <v>7</v>
      </c>
      <c r="J72" s="36" t="s">
        <v>994</v>
      </c>
      <c r="K72" s="3" t="str">
        <f t="shared" si="2"/>
        <v/>
      </c>
    </row>
    <row r="73" spans="1:11" ht="14" x14ac:dyDescent="0.15">
      <c r="A73" s="10">
        <v>43416</v>
      </c>
      <c r="B73" s="7">
        <v>22</v>
      </c>
      <c r="C73" s="7">
        <v>0</v>
      </c>
      <c r="D73" s="7">
        <v>22</v>
      </c>
      <c r="E73" s="7">
        <v>10</v>
      </c>
      <c r="F73" s="7"/>
      <c r="G73" s="37">
        <f t="shared" si="1"/>
        <v>10.000000000000124</v>
      </c>
      <c r="H73" s="9" t="s">
        <v>121</v>
      </c>
      <c r="I73" s="9">
        <v>7</v>
      </c>
      <c r="J73" s="36" t="s">
        <v>998</v>
      </c>
      <c r="K73" s="3" t="str">
        <f t="shared" si="2"/>
        <v/>
      </c>
    </row>
    <row r="74" spans="1:11" ht="14" x14ac:dyDescent="0.15">
      <c r="A74" s="10">
        <v>43416</v>
      </c>
      <c r="B74" s="7">
        <v>22</v>
      </c>
      <c r="C74" s="7">
        <v>0</v>
      </c>
      <c r="D74" s="7">
        <v>22</v>
      </c>
      <c r="E74" s="7">
        <v>15</v>
      </c>
      <c r="F74" s="7"/>
      <c r="G74" s="37">
        <f t="shared" ref="G74" si="6">IF(OR(ISBLANK(B74),ISBLANK(C74),ISBLANK(D74),ISBLANK(E74)),"",((TIME(D74,E74,0)-TIME(B74,C74,0))*1440-F74))</f>
        <v>15.000000000000107</v>
      </c>
      <c r="H74" s="9" t="s">
        <v>121</v>
      </c>
      <c r="I74" s="9">
        <v>7</v>
      </c>
      <c r="J74" s="36" t="s">
        <v>999</v>
      </c>
      <c r="K74" s="3" t="str">
        <f t="shared" si="2"/>
        <v/>
      </c>
    </row>
    <row r="75" spans="1:11" ht="14" x14ac:dyDescent="0.15">
      <c r="A75" s="10">
        <v>43416</v>
      </c>
      <c r="B75" s="7">
        <v>22</v>
      </c>
      <c r="C75" s="7">
        <v>15</v>
      </c>
      <c r="D75" s="7">
        <v>22</v>
      </c>
      <c r="E75" s="7">
        <v>55</v>
      </c>
      <c r="F75" s="7"/>
      <c r="G75" s="37">
        <f t="shared" ref="G75" si="7">IF(OR(ISBLANK(B75),ISBLANK(C75),ISBLANK(D75),ISBLANK(E75)),"",((TIME(D75,E75,0)-TIME(B75,C75,0))*1440-F75))</f>
        <v>40.000000000000014</v>
      </c>
      <c r="H75" s="9" t="s">
        <v>121</v>
      </c>
      <c r="I75" s="9">
        <v>7</v>
      </c>
      <c r="J75" s="36" t="s">
        <v>998</v>
      </c>
      <c r="K75" s="3" t="str">
        <f t="shared" si="2"/>
        <v/>
      </c>
    </row>
    <row r="76" spans="1:11" ht="28" x14ac:dyDescent="0.15">
      <c r="A76" s="10">
        <v>43416</v>
      </c>
      <c r="B76" s="7">
        <v>22</v>
      </c>
      <c r="C76" s="7">
        <v>55</v>
      </c>
      <c r="D76" s="7">
        <v>23</v>
      </c>
      <c r="E76" s="7">
        <v>30</v>
      </c>
      <c r="F76" s="7"/>
      <c r="G76" s="37">
        <f t="shared" ref="G76" si="8">IF(OR(ISBLANK(B76),ISBLANK(C76),ISBLANK(D76),ISBLANK(E76)),"",((TIME(D76,E76,0)-TIME(B76,C76,0))*1440-F76))</f>
        <v>34.999999999999872</v>
      </c>
      <c r="H76" s="9" t="s">
        <v>121</v>
      </c>
      <c r="I76" s="9">
        <v>7</v>
      </c>
      <c r="J76" s="36" t="s">
        <v>1000</v>
      </c>
      <c r="K76" s="3" t="str">
        <f t="shared" si="2"/>
        <v/>
      </c>
    </row>
    <row r="77" spans="1:11" ht="14" x14ac:dyDescent="0.15">
      <c r="A77" s="10">
        <v>43416</v>
      </c>
      <c r="B77" s="7">
        <v>23</v>
      </c>
      <c r="C77" s="7">
        <v>30</v>
      </c>
      <c r="D77" s="7">
        <v>23</v>
      </c>
      <c r="E77" s="7">
        <v>55</v>
      </c>
      <c r="F77" s="7"/>
      <c r="G77" s="37">
        <f t="shared" ref="G77" si="9">IF(OR(ISBLANK(B77),ISBLANK(C77),ISBLANK(D77),ISBLANK(E77)),"",((TIME(D77,E77,0)-TIME(B77,C77,0))*1440-F77))</f>
        <v>25.000000000000071</v>
      </c>
      <c r="H77" s="9" t="s">
        <v>121</v>
      </c>
      <c r="I77" s="9">
        <v>7</v>
      </c>
      <c r="J77" s="36" t="s">
        <v>1002</v>
      </c>
      <c r="K77" s="3" t="str">
        <f t="shared" si="2"/>
        <v/>
      </c>
    </row>
    <row r="78" spans="1:11" ht="14" x14ac:dyDescent="0.15">
      <c r="A78" s="10">
        <v>43416</v>
      </c>
      <c r="B78" s="7">
        <v>23</v>
      </c>
      <c r="C78" s="7">
        <v>55</v>
      </c>
      <c r="D78" s="7">
        <v>23</v>
      </c>
      <c r="E78" s="7">
        <v>55</v>
      </c>
      <c r="F78" s="7"/>
      <c r="G78" s="37">
        <f t="shared" ref="G78" si="10">IF(OR(ISBLANK(B78),ISBLANK(C78),ISBLANK(D78),ISBLANK(E78)),"",((TIME(D78,E78,0)-TIME(B78,C78,0))*1440-F78))</f>
        <v>0</v>
      </c>
      <c r="H78" s="9" t="s">
        <v>121</v>
      </c>
      <c r="I78" s="9">
        <v>7</v>
      </c>
      <c r="J78" s="36" t="s">
        <v>1004</v>
      </c>
      <c r="K78" s="3" t="str">
        <f t="shared" si="2"/>
        <v/>
      </c>
    </row>
    <row r="79" spans="1:11" ht="28" x14ac:dyDescent="0.15">
      <c r="A79" s="10">
        <v>43417</v>
      </c>
      <c r="B79" s="7">
        <v>9</v>
      </c>
      <c r="C79" s="7">
        <v>30</v>
      </c>
      <c r="D79" s="7">
        <v>11</v>
      </c>
      <c r="E79" s="7">
        <v>45</v>
      </c>
      <c r="F79" s="7"/>
      <c r="G79" s="37">
        <f t="shared" si="1"/>
        <v>135</v>
      </c>
      <c r="H79" s="9" t="s">
        <v>121</v>
      </c>
      <c r="I79" s="9">
        <v>7</v>
      </c>
      <c r="J79" s="36" t="s">
        <v>1005</v>
      </c>
      <c r="K79" s="3" t="str">
        <f t="shared" si="2"/>
        <v/>
      </c>
    </row>
    <row r="80" spans="1:11" ht="28" x14ac:dyDescent="0.15">
      <c r="A80" s="10">
        <v>43417</v>
      </c>
      <c r="B80" s="7">
        <v>13</v>
      </c>
      <c r="C80" s="7">
        <v>15</v>
      </c>
      <c r="D80" s="7">
        <v>13</v>
      </c>
      <c r="E80" s="7">
        <v>55</v>
      </c>
      <c r="F80" s="7"/>
      <c r="G80" s="37">
        <f t="shared" ref="G80" si="11">IF(OR(ISBLANK(B80),ISBLANK(C80),ISBLANK(D80),ISBLANK(E80)),"",((TIME(D80,E80,0)-TIME(B80,C80,0))*1440-F80))</f>
        <v>39.999999999999858</v>
      </c>
      <c r="H80" s="9" t="s">
        <v>121</v>
      </c>
      <c r="I80" s="9">
        <v>7</v>
      </c>
      <c r="J80" s="36" t="s">
        <v>1005</v>
      </c>
      <c r="K80" s="3" t="str">
        <f t="shared" si="2"/>
        <v/>
      </c>
    </row>
    <row r="81" spans="1:11" ht="14" x14ac:dyDescent="0.15">
      <c r="A81" s="10">
        <v>43417</v>
      </c>
      <c r="B81" s="7">
        <v>13</v>
      </c>
      <c r="C81" s="7">
        <v>55</v>
      </c>
      <c r="D81" s="7">
        <v>14</v>
      </c>
      <c r="E81" s="7">
        <v>10</v>
      </c>
      <c r="F81" s="7"/>
      <c r="G81" s="37">
        <f t="shared" si="1"/>
        <v>15.000000000000107</v>
      </c>
      <c r="H81" s="9" t="s">
        <v>159</v>
      </c>
      <c r="I81" s="9">
        <v>7</v>
      </c>
      <c r="J81" s="36" t="s">
        <v>1008</v>
      </c>
      <c r="K81" s="3" t="str">
        <f t="shared" si="2"/>
        <v/>
      </c>
    </row>
    <row r="82" spans="1:11" ht="28" x14ac:dyDescent="0.15">
      <c r="A82" s="10">
        <v>43417</v>
      </c>
      <c r="B82" s="7">
        <v>17</v>
      </c>
      <c r="C82" s="7">
        <v>40</v>
      </c>
      <c r="D82" s="7">
        <v>17</v>
      </c>
      <c r="E82" s="7">
        <v>55</v>
      </c>
      <c r="F82" s="7"/>
      <c r="G82" s="37">
        <f t="shared" si="1"/>
        <v>14.999999999999947</v>
      </c>
      <c r="H82" s="9" t="s">
        <v>121</v>
      </c>
      <c r="I82" s="9">
        <v>7</v>
      </c>
      <c r="J82" s="36" t="s">
        <v>1013</v>
      </c>
      <c r="K82" s="3" t="str">
        <f t="shared" si="2"/>
        <v/>
      </c>
    </row>
    <row r="83" spans="1:11" ht="42" x14ac:dyDescent="0.15">
      <c r="A83" s="10">
        <v>43418</v>
      </c>
      <c r="B83" s="7">
        <v>14</v>
      </c>
      <c r="C83" s="7">
        <v>50</v>
      </c>
      <c r="D83" s="7">
        <v>15</v>
      </c>
      <c r="E83" s="7">
        <v>20</v>
      </c>
      <c r="F83" s="7"/>
      <c r="G83" s="37">
        <f t="shared" si="1"/>
        <v>30.000000000000053</v>
      </c>
      <c r="H83" s="401" t="s">
        <v>121</v>
      </c>
      <c r="I83" s="9">
        <v>7</v>
      </c>
      <c r="J83" s="483" t="s">
        <v>1018</v>
      </c>
      <c r="K83" s="3" t="str">
        <f t="shared" si="2"/>
        <v/>
      </c>
    </row>
    <row r="84" spans="1:11" ht="14" x14ac:dyDescent="0.15">
      <c r="A84" s="10">
        <v>43418</v>
      </c>
      <c r="B84" s="7">
        <v>15</v>
      </c>
      <c r="C84" s="7">
        <v>30</v>
      </c>
      <c r="D84" s="7">
        <v>16</v>
      </c>
      <c r="E84" s="7">
        <v>0</v>
      </c>
      <c r="F84" s="7"/>
      <c r="G84" s="37">
        <f t="shared" si="1"/>
        <v>29.999999999999893</v>
      </c>
      <c r="H84" s="401" t="s">
        <v>159</v>
      </c>
      <c r="I84" s="9">
        <v>7</v>
      </c>
      <c r="J84" s="483" t="s">
        <v>1025</v>
      </c>
      <c r="K84" s="3" t="str">
        <f t="shared" si="2"/>
        <v/>
      </c>
    </row>
    <row r="85" spans="1:11" ht="28" x14ac:dyDescent="0.15">
      <c r="A85" s="10">
        <v>43418</v>
      </c>
      <c r="B85" s="7">
        <v>16</v>
      </c>
      <c r="C85" s="7">
        <v>0</v>
      </c>
      <c r="D85" s="7">
        <v>16</v>
      </c>
      <c r="E85" s="7">
        <v>40</v>
      </c>
      <c r="F85" s="7"/>
      <c r="G85" s="37">
        <f t="shared" ref="G85" si="12">IF(OR(ISBLANK(B85),ISBLANK(C85),ISBLANK(D85),ISBLANK(E85)),"",((TIME(D85,E85,0)-TIME(B85,C85,0))*1440-F85))</f>
        <v>40.000000000000178</v>
      </c>
      <c r="H85" s="401" t="s">
        <v>159</v>
      </c>
      <c r="I85" s="9">
        <v>7</v>
      </c>
      <c r="J85" s="483" t="s">
        <v>1023</v>
      </c>
      <c r="K85" s="3" t="str">
        <f t="shared" si="2"/>
        <v/>
      </c>
    </row>
    <row r="86" spans="1:11" ht="14" x14ac:dyDescent="0.15">
      <c r="A86" s="10">
        <v>43418</v>
      </c>
      <c r="B86" s="7">
        <v>16</v>
      </c>
      <c r="C86" s="7">
        <v>50</v>
      </c>
      <c r="D86" s="7">
        <v>17</v>
      </c>
      <c r="E86" s="7">
        <v>25</v>
      </c>
      <c r="F86" s="7"/>
      <c r="G86" s="37">
        <f t="shared" si="1"/>
        <v>35.000000000000199</v>
      </c>
      <c r="H86" s="401" t="s">
        <v>185</v>
      </c>
      <c r="I86" s="9">
        <v>7</v>
      </c>
      <c r="J86" s="483" t="s">
        <v>1034</v>
      </c>
      <c r="K86" s="3" t="str">
        <f t="shared" si="2"/>
        <v/>
      </c>
    </row>
    <row r="87" spans="1:11" ht="14" x14ac:dyDescent="0.15">
      <c r="A87" s="10">
        <v>43419</v>
      </c>
      <c r="B87" s="7">
        <v>14</v>
      </c>
      <c r="C87" s="7">
        <v>0</v>
      </c>
      <c r="D87" s="7">
        <v>14</v>
      </c>
      <c r="E87" s="7">
        <v>20</v>
      </c>
      <c r="F87" s="7"/>
      <c r="G87" s="37">
        <f t="shared" si="1"/>
        <v>19.999999999999929</v>
      </c>
      <c r="H87" s="401" t="s">
        <v>185</v>
      </c>
      <c r="I87" s="9">
        <v>7</v>
      </c>
      <c r="J87" s="483" t="s">
        <v>1033</v>
      </c>
      <c r="K87" s="3" t="str">
        <f t="shared" si="2"/>
        <v/>
      </c>
    </row>
    <row r="88" spans="1:11" ht="14" x14ac:dyDescent="0.15">
      <c r="A88" s="10">
        <v>43419</v>
      </c>
      <c r="B88" s="7">
        <v>14</v>
      </c>
      <c r="C88" s="7">
        <v>20</v>
      </c>
      <c r="D88" s="7">
        <v>14</v>
      </c>
      <c r="E88" s="7">
        <v>25</v>
      </c>
      <c r="F88" s="7"/>
      <c r="G88" s="37">
        <f t="shared" si="1"/>
        <v>4.9999999999999822</v>
      </c>
      <c r="H88" s="401" t="s">
        <v>159</v>
      </c>
      <c r="I88" s="9">
        <v>7</v>
      </c>
      <c r="J88" s="483" t="s">
        <v>1035</v>
      </c>
      <c r="K88" s="3" t="str">
        <f t="shared" si="2"/>
        <v/>
      </c>
    </row>
    <row r="89" spans="1:11" ht="14" x14ac:dyDescent="0.15">
      <c r="A89" s="10">
        <v>43429</v>
      </c>
      <c r="B89" s="7">
        <v>10</v>
      </c>
      <c r="C89" s="7">
        <v>10</v>
      </c>
      <c r="D89" s="7">
        <v>10</v>
      </c>
      <c r="E89" s="7">
        <v>15</v>
      </c>
      <c r="F89" s="7"/>
      <c r="G89" s="37">
        <f t="shared" ref="G89" si="13">IF(OR(ISBLANK(B89),ISBLANK(C89),ISBLANK(D89),ISBLANK(E89)),"",((TIME(D89,E89,0)-TIME(B89,C89,0))*1440-F89))</f>
        <v>4.9999999999999822</v>
      </c>
      <c r="H89" s="401" t="s">
        <v>159</v>
      </c>
      <c r="I89" s="9">
        <v>7</v>
      </c>
      <c r="J89" s="483" t="s">
        <v>1035</v>
      </c>
      <c r="K89" s="3" t="str">
        <f t="shared" ref="K89" si="14">IF(G89&lt;0,"&lt;-- Invalid stop time","")</f>
        <v/>
      </c>
    </row>
    <row r="90" spans="1:11" ht="14" x14ac:dyDescent="0.15">
      <c r="A90" s="10">
        <v>43429</v>
      </c>
      <c r="B90" s="7">
        <v>19</v>
      </c>
      <c r="C90" s="7">
        <v>20</v>
      </c>
      <c r="D90" s="7">
        <v>19</v>
      </c>
      <c r="E90" s="7">
        <v>25</v>
      </c>
      <c r="F90" s="7"/>
      <c r="G90" s="37">
        <f t="shared" ref="G90" si="15">IF(OR(ISBLANK(B90),ISBLANK(C90),ISBLANK(D90),ISBLANK(E90)),"",((TIME(D90,E90,0)-TIME(B90,C90,0))*1440-F90))</f>
        <v>5.0000000000001421</v>
      </c>
      <c r="H90" s="401" t="s">
        <v>185</v>
      </c>
      <c r="I90" s="9">
        <v>7</v>
      </c>
      <c r="J90" s="483" t="s">
        <v>1033</v>
      </c>
      <c r="K90" s="3" t="str">
        <f t="shared" si="2"/>
        <v/>
      </c>
    </row>
    <row r="91" spans="1:11" x14ac:dyDescent="0.15">
      <c r="A91" s="10"/>
      <c r="B91" s="7"/>
      <c r="C91" s="7"/>
      <c r="D91" s="7"/>
      <c r="E91" s="7"/>
      <c r="F91" s="7"/>
      <c r="G91" s="37" t="str">
        <f t="shared" si="1"/>
        <v/>
      </c>
      <c r="H91" s="9"/>
      <c r="I91" s="9"/>
      <c r="J91" s="36"/>
      <c r="K91" s="3" t="str">
        <f t="shared" si="2"/>
        <v/>
      </c>
    </row>
    <row r="92" spans="1:11" x14ac:dyDescent="0.15">
      <c r="A92" s="10"/>
      <c r="B92" s="7"/>
      <c r="C92" s="7"/>
      <c r="D92" s="7"/>
      <c r="E92" s="7"/>
      <c r="F92" s="7"/>
      <c r="G92" s="37" t="str">
        <f t="shared" si="1"/>
        <v/>
      </c>
      <c r="H92" s="9"/>
      <c r="I92" s="9"/>
      <c r="J92" s="36"/>
      <c r="K92" s="3" t="str">
        <f t="shared" si="2"/>
        <v/>
      </c>
    </row>
    <row r="93" spans="1:11" x14ac:dyDescent="0.15">
      <c r="A93" s="10"/>
      <c r="B93" s="7"/>
      <c r="C93" s="7"/>
      <c r="D93" s="7"/>
      <c r="E93" s="7"/>
      <c r="F93" s="7"/>
      <c r="G93" s="37" t="str">
        <f t="shared" si="1"/>
        <v/>
      </c>
      <c r="H93" s="9"/>
      <c r="I93" s="9"/>
      <c r="J93" s="36"/>
      <c r="K93" s="3" t="str">
        <f t="shared" si="2"/>
        <v/>
      </c>
    </row>
    <row r="94" spans="1:11" x14ac:dyDescent="0.15">
      <c r="A94" s="10"/>
      <c r="B94" s="7"/>
      <c r="C94" s="7"/>
      <c r="D94" s="7"/>
      <c r="E94" s="7"/>
      <c r="F94" s="7"/>
      <c r="G94" s="37" t="str">
        <f t="shared" si="1"/>
        <v/>
      </c>
      <c r="H94" s="9"/>
      <c r="I94" s="9"/>
      <c r="J94" s="36"/>
      <c r="K94" s="3" t="str">
        <f t="shared" si="2"/>
        <v/>
      </c>
    </row>
    <row r="95" spans="1:11" x14ac:dyDescent="0.15">
      <c r="A95" s="10"/>
      <c r="B95" s="7"/>
      <c r="C95" s="7"/>
      <c r="D95" s="7"/>
      <c r="E95" s="7"/>
      <c r="F95" s="7"/>
      <c r="G95" s="37" t="str">
        <f t="shared" si="1"/>
        <v/>
      </c>
      <c r="H95" s="9"/>
      <c r="I95" s="9"/>
      <c r="J95" s="36"/>
      <c r="K95" s="3" t="str">
        <f t="shared" si="2"/>
        <v/>
      </c>
    </row>
    <row r="96" spans="1:11" x14ac:dyDescent="0.15">
      <c r="A96" s="10"/>
      <c r="B96" s="7"/>
      <c r="C96" s="7"/>
      <c r="D96" s="7"/>
      <c r="E96" s="7"/>
      <c r="F96" s="7"/>
      <c r="G96" s="37" t="str">
        <f t="shared" si="1"/>
        <v/>
      </c>
      <c r="H96" s="9"/>
      <c r="I96" s="9"/>
      <c r="J96" s="36"/>
      <c r="K96" s="3" t="str">
        <f t="shared" si="2"/>
        <v/>
      </c>
    </row>
    <row r="97" spans="1:11" x14ac:dyDescent="0.15">
      <c r="A97" s="10"/>
      <c r="B97" s="7"/>
      <c r="C97" s="7"/>
      <c r="D97" s="7"/>
      <c r="E97" s="7"/>
      <c r="F97" s="7"/>
      <c r="G97" s="37" t="str">
        <f t="shared" si="1"/>
        <v/>
      </c>
      <c r="H97" s="9"/>
      <c r="I97" s="9"/>
      <c r="J97" s="36"/>
      <c r="K97" s="3" t="str">
        <f t="shared" si="2"/>
        <v/>
      </c>
    </row>
    <row r="98" spans="1:11" x14ac:dyDescent="0.15">
      <c r="A98" s="10"/>
      <c r="B98" s="7"/>
      <c r="C98" s="7"/>
      <c r="D98" s="7"/>
      <c r="E98" s="7"/>
      <c r="F98" s="7"/>
      <c r="G98" s="37" t="str">
        <f t="shared" si="1"/>
        <v/>
      </c>
      <c r="H98" s="9"/>
      <c r="I98" s="9"/>
      <c r="J98" s="36"/>
      <c r="K98" s="3" t="str">
        <f t="shared" ref="K98:K129" si="16">IF(G98&lt;0,"&lt;-- Invalid stop time","")</f>
        <v/>
      </c>
    </row>
    <row r="99" spans="1:11" x14ac:dyDescent="0.15">
      <c r="A99" s="10"/>
      <c r="B99" s="7"/>
      <c r="C99" s="7"/>
      <c r="D99" s="7"/>
      <c r="E99" s="7"/>
      <c r="F99" s="7"/>
      <c r="G99" s="37" t="str">
        <f t="shared" si="1"/>
        <v/>
      </c>
      <c r="H99" s="9"/>
      <c r="I99" s="9"/>
      <c r="J99" s="36"/>
      <c r="K99" s="3" t="str">
        <f t="shared" si="16"/>
        <v/>
      </c>
    </row>
    <row r="100" spans="1:11" x14ac:dyDescent="0.15">
      <c r="A100" s="10"/>
      <c r="B100" s="7"/>
      <c r="C100" s="7"/>
      <c r="D100" s="7"/>
      <c r="E100" s="7"/>
      <c r="F100" s="7"/>
      <c r="G100" s="37" t="str">
        <f t="shared" si="1"/>
        <v/>
      </c>
      <c r="H100" s="9"/>
      <c r="I100" s="9"/>
      <c r="J100" s="36"/>
      <c r="K100" s="3" t="str">
        <f t="shared" si="16"/>
        <v/>
      </c>
    </row>
    <row r="101" spans="1:11" x14ac:dyDescent="0.15">
      <c r="A101" s="10"/>
      <c r="B101" s="7"/>
      <c r="C101" s="7"/>
      <c r="D101" s="7"/>
      <c r="E101" s="7"/>
      <c r="F101" s="7"/>
      <c r="G101" s="37" t="str">
        <f t="shared" si="1"/>
        <v/>
      </c>
      <c r="H101" s="9"/>
      <c r="I101" s="9"/>
      <c r="J101" s="36"/>
      <c r="K101" s="3" t="str">
        <f t="shared" si="16"/>
        <v/>
      </c>
    </row>
    <row r="102" spans="1:11" x14ac:dyDescent="0.15">
      <c r="A102" s="10"/>
      <c r="B102" s="7"/>
      <c r="C102" s="7"/>
      <c r="D102" s="7"/>
      <c r="E102" s="7"/>
      <c r="F102" s="7"/>
      <c r="G102" s="37" t="str">
        <f t="shared" si="1"/>
        <v/>
      </c>
      <c r="H102" s="9"/>
      <c r="I102" s="9"/>
      <c r="J102" s="36"/>
      <c r="K102" s="3" t="str">
        <f t="shared" si="16"/>
        <v/>
      </c>
    </row>
    <row r="103" spans="1:11" x14ac:dyDescent="0.15">
      <c r="A103" s="10"/>
      <c r="B103" s="7"/>
      <c r="C103" s="7"/>
      <c r="D103" s="7"/>
      <c r="E103" s="7"/>
      <c r="F103" s="7"/>
      <c r="G103" s="37" t="str">
        <f t="shared" si="1"/>
        <v/>
      </c>
      <c r="H103" s="9"/>
      <c r="I103" s="9"/>
      <c r="J103" s="36"/>
      <c r="K103" s="3" t="str">
        <f t="shared" si="16"/>
        <v/>
      </c>
    </row>
    <row r="104" spans="1:11" x14ac:dyDescent="0.15">
      <c r="A104" s="10"/>
      <c r="B104" s="7"/>
      <c r="C104" s="7"/>
      <c r="D104" s="7"/>
      <c r="E104" s="7"/>
      <c r="F104" s="7"/>
      <c r="G104" s="37" t="str">
        <f t="shared" si="1"/>
        <v/>
      </c>
      <c r="H104" s="9"/>
      <c r="I104" s="9"/>
      <c r="J104" s="36"/>
      <c r="K104" s="3" t="str">
        <f t="shared" si="16"/>
        <v/>
      </c>
    </row>
    <row r="105" spans="1:11" x14ac:dyDescent="0.15">
      <c r="A105" s="10"/>
      <c r="B105" s="7"/>
      <c r="C105" s="7"/>
      <c r="D105" s="7"/>
      <c r="E105" s="7"/>
      <c r="F105" s="7"/>
      <c r="G105" s="37" t="str">
        <f t="shared" si="1"/>
        <v/>
      </c>
      <c r="H105" s="9"/>
      <c r="I105" s="9"/>
      <c r="J105" s="36"/>
      <c r="K105" s="3" t="str">
        <f t="shared" si="16"/>
        <v/>
      </c>
    </row>
    <row r="106" spans="1:11" x14ac:dyDescent="0.15">
      <c r="A106" s="10"/>
      <c r="B106" s="7"/>
      <c r="C106" s="7"/>
      <c r="D106" s="7"/>
      <c r="E106" s="7"/>
      <c r="F106" s="7"/>
      <c r="G106" s="37" t="str">
        <f t="shared" si="1"/>
        <v/>
      </c>
      <c r="H106" s="9"/>
      <c r="I106" s="9"/>
      <c r="J106" s="36"/>
      <c r="K106" s="3" t="str">
        <f t="shared" si="16"/>
        <v/>
      </c>
    </row>
    <row r="107" spans="1:11" x14ac:dyDescent="0.15">
      <c r="A107" s="10"/>
      <c r="B107" s="7"/>
      <c r="C107" s="7"/>
      <c r="D107" s="7"/>
      <c r="E107" s="7"/>
      <c r="F107" s="7"/>
      <c r="G107" s="37" t="str">
        <f t="shared" si="1"/>
        <v/>
      </c>
      <c r="H107" s="9"/>
      <c r="I107" s="9"/>
      <c r="J107" s="36"/>
      <c r="K107" s="3" t="str">
        <f t="shared" si="16"/>
        <v/>
      </c>
    </row>
    <row r="108" spans="1:11" x14ac:dyDescent="0.15">
      <c r="A108" s="10"/>
      <c r="B108" s="7"/>
      <c r="C108" s="7"/>
      <c r="D108" s="7"/>
      <c r="E108" s="7"/>
      <c r="F108" s="7"/>
      <c r="G108" s="37" t="str">
        <f t="shared" si="1"/>
        <v/>
      </c>
      <c r="H108" s="9"/>
      <c r="I108" s="9"/>
      <c r="J108" s="36"/>
      <c r="K108" s="3" t="str">
        <f t="shared" si="16"/>
        <v/>
      </c>
    </row>
    <row r="109" spans="1:11" x14ac:dyDescent="0.15">
      <c r="A109" s="10"/>
      <c r="B109" s="7"/>
      <c r="C109" s="7"/>
      <c r="D109" s="7"/>
      <c r="E109" s="7"/>
      <c r="F109" s="7"/>
      <c r="G109" s="37" t="str">
        <f t="shared" si="1"/>
        <v/>
      </c>
      <c r="H109" s="9"/>
      <c r="I109" s="9"/>
      <c r="J109" s="36"/>
      <c r="K109" s="3" t="str">
        <f t="shared" si="16"/>
        <v/>
      </c>
    </row>
    <row r="110" spans="1:11" x14ac:dyDescent="0.15">
      <c r="A110" s="10"/>
      <c r="B110" s="7"/>
      <c r="C110" s="7"/>
      <c r="D110" s="7"/>
      <c r="E110" s="7"/>
      <c r="F110" s="7"/>
      <c r="G110" s="37" t="str">
        <f t="shared" si="1"/>
        <v/>
      </c>
      <c r="H110" s="9"/>
      <c r="I110" s="9"/>
      <c r="J110" s="36"/>
      <c r="K110" s="3" t="str">
        <f t="shared" si="16"/>
        <v/>
      </c>
    </row>
    <row r="111" spans="1:11" x14ac:dyDescent="0.15">
      <c r="A111" s="10"/>
      <c r="B111" s="7"/>
      <c r="C111" s="7"/>
      <c r="D111" s="7"/>
      <c r="E111" s="7"/>
      <c r="F111" s="7"/>
      <c r="G111" s="37" t="str">
        <f t="shared" si="1"/>
        <v/>
      </c>
      <c r="H111" s="9"/>
      <c r="I111" s="9"/>
      <c r="J111" s="36"/>
      <c r="K111" s="3" t="str">
        <f t="shared" si="16"/>
        <v/>
      </c>
    </row>
    <row r="112" spans="1:11" x14ac:dyDescent="0.15">
      <c r="A112" s="10"/>
      <c r="B112" s="7"/>
      <c r="C112" s="7"/>
      <c r="D112" s="7"/>
      <c r="E112" s="7"/>
      <c r="F112" s="7"/>
      <c r="G112" s="37" t="str">
        <f t="shared" si="1"/>
        <v/>
      </c>
      <c r="H112" s="9"/>
      <c r="I112" s="9"/>
      <c r="J112" s="36"/>
      <c r="K112" s="3" t="str">
        <f t="shared" si="16"/>
        <v/>
      </c>
    </row>
    <row r="113" spans="1:11" x14ac:dyDescent="0.15">
      <c r="A113" s="10"/>
      <c r="B113" s="7"/>
      <c r="C113" s="7"/>
      <c r="D113" s="7"/>
      <c r="E113" s="7"/>
      <c r="F113" s="7"/>
      <c r="G113" s="37" t="str">
        <f t="shared" si="1"/>
        <v/>
      </c>
      <c r="H113" s="9"/>
      <c r="I113" s="9"/>
      <c r="J113" s="36"/>
      <c r="K113" s="3" t="str">
        <f t="shared" si="16"/>
        <v/>
      </c>
    </row>
    <row r="114" spans="1:11" x14ac:dyDescent="0.15">
      <c r="A114" s="10"/>
      <c r="B114" s="7"/>
      <c r="C114" s="7"/>
      <c r="D114" s="7"/>
      <c r="E114" s="7"/>
      <c r="F114" s="7"/>
      <c r="G114" s="37" t="str">
        <f t="shared" si="1"/>
        <v/>
      </c>
      <c r="H114" s="9"/>
      <c r="I114" s="9"/>
      <c r="J114" s="36"/>
      <c r="K114" s="3" t="str">
        <f t="shared" si="16"/>
        <v/>
      </c>
    </row>
    <row r="115" spans="1:11" x14ac:dyDescent="0.15">
      <c r="A115" s="10"/>
      <c r="B115" s="7"/>
      <c r="C115" s="7"/>
      <c r="D115" s="7"/>
      <c r="E115" s="7"/>
      <c r="F115" s="7"/>
      <c r="G115" s="37" t="str">
        <f t="shared" si="1"/>
        <v/>
      </c>
      <c r="H115" s="9"/>
      <c r="I115" s="9"/>
      <c r="J115" s="36"/>
      <c r="K115" s="3" t="str">
        <f t="shared" si="16"/>
        <v/>
      </c>
    </row>
    <row r="116" spans="1:11" x14ac:dyDescent="0.15">
      <c r="A116" s="10"/>
      <c r="B116" s="7"/>
      <c r="C116" s="7"/>
      <c r="D116" s="7"/>
      <c r="E116" s="7"/>
      <c r="F116" s="7"/>
      <c r="G116" s="37" t="str">
        <f t="shared" si="1"/>
        <v/>
      </c>
      <c r="H116" s="9"/>
      <c r="I116" s="9"/>
      <c r="J116" s="36"/>
      <c r="K116" s="3" t="str">
        <f t="shared" si="16"/>
        <v/>
      </c>
    </row>
    <row r="117" spans="1:11" x14ac:dyDescent="0.15">
      <c r="A117" s="10"/>
      <c r="B117" s="7"/>
      <c r="C117" s="7"/>
      <c r="D117" s="7"/>
      <c r="E117" s="7"/>
      <c r="F117" s="7"/>
      <c r="G117" s="37" t="str">
        <f t="shared" si="1"/>
        <v/>
      </c>
      <c r="H117" s="9"/>
      <c r="I117" s="9"/>
      <c r="J117" s="36"/>
      <c r="K117" s="3" t="str">
        <f t="shared" si="16"/>
        <v/>
      </c>
    </row>
    <row r="118" spans="1:11" x14ac:dyDescent="0.15">
      <c r="A118" s="10"/>
      <c r="B118" s="7"/>
      <c r="C118" s="7"/>
      <c r="D118" s="7"/>
      <c r="E118" s="7"/>
      <c r="F118" s="7"/>
      <c r="G118" s="37" t="str">
        <f t="shared" si="1"/>
        <v/>
      </c>
      <c r="H118" s="9"/>
      <c r="I118" s="9"/>
      <c r="J118" s="36"/>
      <c r="K118" s="3" t="str">
        <f t="shared" si="16"/>
        <v/>
      </c>
    </row>
    <row r="119" spans="1:11" x14ac:dyDescent="0.15">
      <c r="A119" s="10"/>
      <c r="B119" s="7"/>
      <c r="C119" s="7"/>
      <c r="D119" s="7"/>
      <c r="E119" s="7"/>
      <c r="F119" s="7"/>
      <c r="G119" s="37" t="str">
        <f t="shared" si="1"/>
        <v/>
      </c>
      <c r="H119" s="9"/>
      <c r="I119" s="9"/>
      <c r="J119" s="36"/>
      <c r="K119" s="3" t="str">
        <f t="shared" si="16"/>
        <v/>
      </c>
    </row>
    <row r="120" spans="1:11" x14ac:dyDescent="0.15">
      <c r="A120" s="10"/>
      <c r="B120" s="7"/>
      <c r="C120" s="7"/>
      <c r="D120" s="7"/>
      <c r="E120" s="7"/>
      <c r="F120" s="7"/>
      <c r="G120" s="37" t="str">
        <f t="shared" si="1"/>
        <v/>
      </c>
      <c r="H120" s="9"/>
      <c r="I120" s="9"/>
      <c r="J120" s="36"/>
      <c r="K120" s="3" t="str">
        <f t="shared" si="16"/>
        <v/>
      </c>
    </row>
    <row r="121" spans="1:11" x14ac:dyDescent="0.15">
      <c r="A121" s="10"/>
      <c r="B121" s="7"/>
      <c r="C121" s="7"/>
      <c r="D121" s="7"/>
      <c r="E121" s="7"/>
      <c r="F121" s="7"/>
      <c r="G121" s="37" t="str">
        <f t="shared" si="1"/>
        <v/>
      </c>
      <c r="H121" s="9"/>
      <c r="I121" s="9"/>
      <c r="J121" s="36"/>
      <c r="K121" s="3" t="str">
        <f t="shared" si="16"/>
        <v/>
      </c>
    </row>
    <row r="122" spans="1:11" x14ac:dyDescent="0.15">
      <c r="A122" s="10"/>
      <c r="B122" s="7"/>
      <c r="C122" s="7"/>
      <c r="D122" s="7"/>
      <c r="E122" s="7"/>
      <c r="F122" s="7"/>
      <c r="G122" s="37" t="str">
        <f t="shared" si="1"/>
        <v/>
      </c>
      <c r="H122" s="9"/>
      <c r="I122" s="9"/>
      <c r="J122" s="36"/>
      <c r="K122" s="3" t="str">
        <f t="shared" si="16"/>
        <v/>
      </c>
    </row>
    <row r="123" spans="1:11" x14ac:dyDescent="0.15">
      <c r="A123" s="10"/>
      <c r="B123" s="7"/>
      <c r="C123" s="7"/>
      <c r="D123" s="7"/>
      <c r="E123" s="7"/>
      <c r="F123" s="7"/>
      <c r="G123" s="37" t="str">
        <f t="shared" si="1"/>
        <v/>
      </c>
      <c r="H123" s="9"/>
      <c r="I123" s="9"/>
      <c r="J123" s="36"/>
      <c r="K123" s="3" t="str">
        <f t="shared" si="16"/>
        <v/>
      </c>
    </row>
    <row r="124" spans="1:11" x14ac:dyDescent="0.15">
      <c r="A124" s="10"/>
      <c r="B124" s="7"/>
      <c r="C124" s="7"/>
      <c r="D124" s="7"/>
      <c r="E124" s="7"/>
      <c r="F124" s="7"/>
      <c r="G124" s="37" t="str">
        <f t="shared" si="1"/>
        <v/>
      </c>
      <c r="H124" s="9"/>
      <c r="I124" s="9"/>
      <c r="J124" s="36"/>
      <c r="K124" s="3" t="str">
        <f t="shared" si="16"/>
        <v/>
      </c>
    </row>
    <row r="125" spans="1:11" x14ac:dyDescent="0.15">
      <c r="A125" s="10"/>
      <c r="B125" s="7"/>
      <c r="C125" s="7"/>
      <c r="D125" s="7"/>
      <c r="E125" s="7"/>
      <c r="F125" s="7"/>
      <c r="G125" s="37" t="str">
        <f t="shared" si="1"/>
        <v/>
      </c>
      <c r="H125" s="9"/>
      <c r="I125" s="9"/>
      <c r="J125" s="36"/>
      <c r="K125" s="3" t="str">
        <f t="shared" si="16"/>
        <v/>
      </c>
    </row>
    <row r="126" spans="1:11" x14ac:dyDescent="0.15">
      <c r="A126" s="10"/>
      <c r="B126" s="7"/>
      <c r="C126" s="7"/>
      <c r="D126" s="7"/>
      <c r="E126" s="7"/>
      <c r="F126" s="7"/>
      <c r="G126" s="37" t="str">
        <f t="shared" si="1"/>
        <v/>
      </c>
      <c r="H126" s="9"/>
      <c r="I126" s="9"/>
      <c r="J126" s="36"/>
      <c r="K126" s="3" t="str">
        <f t="shared" si="16"/>
        <v/>
      </c>
    </row>
    <row r="127" spans="1:11" x14ac:dyDescent="0.15">
      <c r="A127" s="10"/>
      <c r="B127" s="7"/>
      <c r="C127" s="7"/>
      <c r="D127" s="7"/>
      <c r="E127" s="7"/>
      <c r="F127" s="7"/>
      <c r="G127" s="37" t="str">
        <f t="shared" si="1"/>
        <v/>
      </c>
      <c r="H127" s="9"/>
      <c r="I127" s="9"/>
      <c r="J127" s="36"/>
      <c r="K127" s="3" t="str">
        <f t="shared" si="16"/>
        <v/>
      </c>
    </row>
    <row r="128" spans="1:11" x14ac:dyDescent="0.15">
      <c r="A128" s="10"/>
      <c r="B128" s="7"/>
      <c r="C128" s="7"/>
      <c r="D128" s="7"/>
      <c r="E128" s="7"/>
      <c r="F128" s="7"/>
      <c r="G128" s="37" t="str">
        <f t="shared" si="1"/>
        <v/>
      </c>
      <c r="H128" s="9"/>
      <c r="I128" s="9"/>
      <c r="J128" s="36"/>
      <c r="K128" s="3" t="str">
        <f t="shared" si="16"/>
        <v/>
      </c>
    </row>
    <row r="129" spans="1:11" x14ac:dyDescent="0.15">
      <c r="A129" s="10"/>
      <c r="B129" s="7"/>
      <c r="C129" s="7"/>
      <c r="D129" s="7"/>
      <c r="E129" s="7"/>
      <c r="F129" s="7"/>
      <c r="G129" s="37" t="str">
        <f t="shared" si="1"/>
        <v/>
      </c>
      <c r="H129" s="9"/>
      <c r="I129" s="9"/>
      <c r="J129" s="36"/>
      <c r="K129" s="3" t="str">
        <f t="shared" si="16"/>
        <v/>
      </c>
    </row>
    <row r="130" spans="1:11" x14ac:dyDescent="0.15">
      <c r="A130" s="10"/>
      <c r="B130" s="7"/>
      <c r="C130" s="7"/>
      <c r="D130" s="7"/>
      <c r="E130" s="7"/>
      <c r="F130" s="7"/>
      <c r="G130" s="37" t="str">
        <f t="shared" si="1"/>
        <v/>
      </c>
      <c r="H130" s="9"/>
      <c r="I130" s="9"/>
      <c r="J130" s="36"/>
      <c r="K130" s="3" t="str">
        <f t="shared" ref="K130:K155" si="17">IF(G130&lt;0,"&lt;-- Invalid stop time","")</f>
        <v/>
      </c>
    </row>
    <row r="131" spans="1:11" x14ac:dyDescent="0.15">
      <c r="A131" s="10"/>
      <c r="B131" s="7"/>
      <c r="C131" s="7"/>
      <c r="D131" s="7"/>
      <c r="E131" s="7"/>
      <c r="F131" s="7"/>
      <c r="G131" s="37" t="str">
        <f t="shared" ref="G131:G155" si="18">IF(OR(ISBLANK(B131),ISBLANK(C131),ISBLANK(D131),ISBLANK(E131)),"",((TIME(D131,E131,0)-TIME(B131,C131,0))*1440-F131))</f>
        <v/>
      </c>
      <c r="H131" s="9"/>
      <c r="I131" s="9"/>
      <c r="J131" s="36"/>
      <c r="K131" s="3" t="str">
        <f t="shared" si="17"/>
        <v/>
      </c>
    </row>
    <row r="132" spans="1:11" x14ac:dyDescent="0.15">
      <c r="A132" s="10"/>
      <c r="B132" s="7"/>
      <c r="C132" s="7"/>
      <c r="D132" s="7"/>
      <c r="E132" s="7"/>
      <c r="F132" s="7"/>
      <c r="G132" s="37" t="str">
        <f t="shared" si="18"/>
        <v/>
      </c>
      <c r="H132" s="9"/>
      <c r="I132" s="9"/>
      <c r="J132" s="36"/>
      <c r="K132" s="3" t="str">
        <f t="shared" si="17"/>
        <v/>
      </c>
    </row>
    <row r="133" spans="1:11" x14ac:dyDescent="0.15">
      <c r="A133" s="10"/>
      <c r="B133" s="7"/>
      <c r="C133" s="7"/>
      <c r="D133" s="7"/>
      <c r="E133" s="7"/>
      <c r="F133" s="7"/>
      <c r="G133" s="37" t="str">
        <f t="shared" si="18"/>
        <v/>
      </c>
      <c r="H133" s="9"/>
      <c r="I133" s="9"/>
      <c r="J133" s="36"/>
      <c r="K133" s="3" t="str">
        <f t="shared" si="17"/>
        <v/>
      </c>
    </row>
    <row r="134" spans="1:11" x14ac:dyDescent="0.15">
      <c r="A134" s="10"/>
      <c r="B134" s="7"/>
      <c r="C134" s="7"/>
      <c r="D134" s="7"/>
      <c r="E134" s="7"/>
      <c r="F134" s="7"/>
      <c r="G134" s="37" t="str">
        <f t="shared" si="18"/>
        <v/>
      </c>
      <c r="H134" s="9"/>
      <c r="I134" s="9"/>
      <c r="J134" s="36"/>
      <c r="K134" s="3" t="str">
        <f t="shared" si="17"/>
        <v/>
      </c>
    </row>
    <row r="135" spans="1:11" x14ac:dyDescent="0.15">
      <c r="A135" s="10"/>
      <c r="B135" s="7"/>
      <c r="C135" s="7"/>
      <c r="D135" s="7"/>
      <c r="E135" s="7"/>
      <c r="F135" s="7"/>
      <c r="G135" s="37" t="str">
        <f t="shared" si="18"/>
        <v/>
      </c>
      <c r="H135" s="9"/>
      <c r="I135" s="9"/>
      <c r="J135" s="36"/>
      <c r="K135" s="3" t="str">
        <f t="shared" si="17"/>
        <v/>
      </c>
    </row>
    <row r="136" spans="1:11" x14ac:dyDescent="0.15">
      <c r="A136" s="10"/>
      <c r="B136" s="7"/>
      <c r="C136" s="7"/>
      <c r="D136" s="7"/>
      <c r="E136" s="7"/>
      <c r="F136" s="7"/>
      <c r="G136" s="37" t="str">
        <f t="shared" si="18"/>
        <v/>
      </c>
      <c r="H136" s="9"/>
      <c r="I136" s="9"/>
      <c r="J136" s="36"/>
      <c r="K136" s="3" t="str">
        <f t="shared" si="17"/>
        <v/>
      </c>
    </row>
    <row r="137" spans="1:11" x14ac:dyDescent="0.15">
      <c r="A137" s="10"/>
      <c r="B137" s="7"/>
      <c r="C137" s="7"/>
      <c r="D137" s="7"/>
      <c r="E137" s="7"/>
      <c r="F137" s="7"/>
      <c r="G137" s="37" t="str">
        <f t="shared" si="18"/>
        <v/>
      </c>
      <c r="H137" s="9"/>
      <c r="I137" s="9"/>
      <c r="J137" s="36"/>
      <c r="K137" s="3" t="str">
        <f t="shared" si="17"/>
        <v/>
      </c>
    </row>
    <row r="138" spans="1:11" x14ac:dyDescent="0.15">
      <c r="A138" s="10"/>
      <c r="B138" s="7"/>
      <c r="C138" s="7"/>
      <c r="D138" s="7"/>
      <c r="E138" s="7"/>
      <c r="F138" s="7"/>
      <c r="G138" s="37" t="str">
        <f t="shared" si="18"/>
        <v/>
      </c>
      <c r="H138" s="9"/>
      <c r="I138" s="9"/>
      <c r="J138" s="36"/>
      <c r="K138" s="3" t="str">
        <f t="shared" si="17"/>
        <v/>
      </c>
    </row>
    <row r="139" spans="1:11" x14ac:dyDescent="0.15">
      <c r="A139" s="10"/>
      <c r="B139" s="7"/>
      <c r="C139" s="7"/>
      <c r="D139" s="7"/>
      <c r="E139" s="7"/>
      <c r="F139" s="7"/>
      <c r="G139" s="37" t="str">
        <f t="shared" si="18"/>
        <v/>
      </c>
      <c r="H139" s="9"/>
      <c r="I139" s="9"/>
      <c r="J139" s="36"/>
      <c r="K139" s="3" t="str">
        <f t="shared" si="17"/>
        <v/>
      </c>
    </row>
    <row r="140" spans="1:11" x14ac:dyDescent="0.15">
      <c r="A140" s="10"/>
      <c r="B140" s="7"/>
      <c r="C140" s="7"/>
      <c r="D140" s="7"/>
      <c r="E140" s="7"/>
      <c r="F140" s="7"/>
      <c r="G140" s="37" t="str">
        <f t="shared" si="18"/>
        <v/>
      </c>
      <c r="H140" s="9"/>
      <c r="I140" s="9"/>
      <c r="J140" s="36"/>
      <c r="K140" s="3" t="str">
        <f t="shared" si="17"/>
        <v/>
      </c>
    </row>
    <row r="141" spans="1:11" x14ac:dyDescent="0.15">
      <c r="A141" s="10"/>
      <c r="B141" s="7"/>
      <c r="C141" s="7"/>
      <c r="D141" s="7"/>
      <c r="E141" s="7"/>
      <c r="F141" s="7"/>
      <c r="G141" s="37" t="str">
        <f t="shared" si="18"/>
        <v/>
      </c>
      <c r="H141" s="9"/>
      <c r="I141" s="9"/>
      <c r="J141" s="36"/>
      <c r="K141" s="3" t="str">
        <f t="shared" si="17"/>
        <v/>
      </c>
    </row>
    <row r="142" spans="1:11" x14ac:dyDescent="0.15">
      <c r="A142" s="10"/>
      <c r="B142" s="7"/>
      <c r="C142" s="7"/>
      <c r="D142" s="7"/>
      <c r="E142" s="7"/>
      <c r="F142" s="7"/>
      <c r="G142" s="37" t="str">
        <f t="shared" si="18"/>
        <v/>
      </c>
      <c r="H142" s="9"/>
      <c r="I142" s="9"/>
      <c r="J142" s="36"/>
      <c r="K142" s="3" t="str">
        <f t="shared" si="17"/>
        <v/>
      </c>
    </row>
    <row r="143" spans="1:11" x14ac:dyDescent="0.15">
      <c r="A143" s="10"/>
      <c r="B143" s="7"/>
      <c r="C143" s="7"/>
      <c r="D143" s="7"/>
      <c r="E143" s="7"/>
      <c r="F143" s="7"/>
      <c r="G143" s="37" t="str">
        <f t="shared" si="18"/>
        <v/>
      </c>
      <c r="H143" s="9"/>
      <c r="I143" s="9"/>
      <c r="J143" s="36"/>
      <c r="K143" s="3" t="str">
        <f t="shared" si="17"/>
        <v/>
      </c>
    </row>
    <row r="144" spans="1:11" x14ac:dyDescent="0.15">
      <c r="A144" s="10"/>
      <c r="B144" s="7"/>
      <c r="C144" s="7"/>
      <c r="D144" s="7"/>
      <c r="E144" s="7"/>
      <c r="F144" s="7"/>
      <c r="G144" s="37" t="str">
        <f t="shared" si="18"/>
        <v/>
      </c>
      <c r="H144" s="9"/>
      <c r="I144" s="9"/>
      <c r="J144" s="36"/>
      <c r="K144" s="3" t="str">
        <f t="shared" si="17"/>
        <v/>
      </c>
    </row>
    <row r="145" spans="1:11" x14ac:dyDescent="0.15">
      <c r="A145" s="10"/>
      <c r="B145" s="7"/>
      <c r="C145" s="7"/>
      <c r="D145" s="7"/>
      <c r="E145" s="7"/>
      <c r="F145" s="7"/>
      <c r="G145" s="37" t="str">
        <f t="shared" si="18"/>
        <v/>
      </c>
      <c r="H145" s="9"/>
      <c r="I145" s="9"/>
      <c r="J145" s="36"/>
      <c r="K145" s="3" t="str">
        <f t="shared" si="17"/>
        <v/>
      </c>
    </row>
    <row r="146" spans="1:11" x14ac:dyDescent="0.15">
      <c r="A146" s="10"/>
      <c r="B146" s="7"/>
      <c r="C146" s="7"/>
      <c r="D146" s="7"/>
      <c r="E146" s="7"/>
      <c r="F146" s="7"/>
      <c r="G146" s="37" t="str">
        <f t="shared" si="18"/>
        <v/>
      </c>
      <c r="H146" s="9"/>
      <c r="I146" s="9"/>
      <c r="J146" s="36"/>
      <c r="K146" s="3" t="str">
        <f t="shared" si="17"/>
        <v/>
      </c>
    </row>
    <row r="147" spans="1:11" x14ac:dyDescent="0.15">
      <c r="A147" s="10"/>
      <c r="B147" s="7"/>
      <c r="C147" s="7"/>
      <c r="D147" s="7"/>
      <c r="E147" s="7"/>
      <c r="F147" s="7"/>
      <c r="G147" s="37" t="str">
        <f t="shared" si="18"/>
        <v/>
      </c>
      <c r="H147" s="9"/>
      <c r="I147" s="9"/>
      <c r="J147" s="36"/>
      <c r="K147" s="3" t="str">
        <f t="shared" si="17"/>
        <v/>
      </c>
    </row>
    <row r="148" spans="1:11" x14ac:dyDescent="0.15">
      <c r="A148" s="10"/>
      <c r="B148" s="7"/>
      <c r="C148" s="7"/>
      <c r="D148" s="7"/>
      <c r="E148" s="7"/>
      <c r="F148" s="7"/>
      <c r="G148" s="37" t="str">
        <f t="shared" si="18"/>
        <v/>
      </c>
      <c r="H148" s="9"/>
      <c r="I148" s="9"/>
      <c r="J148" s="36"/>
      <c r="K148" s="3" t="str">
        <f t="shared" si="17"/>
        <v/>
      </c>
    </row>
    <row r="149" spans="1:11" x14ac:dyDescent="0.15">
      <c r="A149" s="10"/>
      <c r="B149" s="7"/>
      <c r="C149" s="7"/>
      <c r="D149" s="7"/>
      <c r="E149" s="7"/>
      <c r="F149" s="7"/>
      <c r="G149" s="37" t="str">
        <f t="shared" si="18"/>
        <v/>
      </c>
      <c r="H149" s="9"/>
      <c r="I149" s="9"/>
      <c r="J149" s="36"/>
      <c r="K149" s="3" t="str">
        <f t="shared" si="17"/>
        <v/>
      </c>
    </row>
    <row r="150" spans="1:11" x14ac:dyDescent="0.15">
      <c r="A150" s="10"/>
      <c r="B150" s="7"/>
      <c r="C150" s="7"/>
      <c r="D150" s="7"/>
      <c r="E150" s="7"/>
      <c r="F150" s="7"/>
      <c r="G150" s="37" t="str">
        <f t="shared" si="18"/>
        <v/>
      </c>
      <c r="H150" s="9"/>
      <c r="I150" s="9"/>
      <c r="J150" s="36"/>
      <c r="K150" s="3" t="str">
        <f t="shared" si="17"/>
        <v/>
      </c>
    </row>
    <row r="151" spans="1:11" x14ac:dyDescent="0.15">
      <c r="A151" s="10"/>
      <c r="B151" s="7"/>
      <c r="C151" s="7"/>
      <c r="D151" s="7"/>
      <c r="E151" s="7"/>
      <c r="F151" s="7"/>
      <c r="G151" s="37" t="str">
        <f t="shared" si="18"/>
        <v/>
      </c>
      <c r="H151" s="9"/>
      <c r="I151" s="9"/>
      <c r="J151" s="36"/>
      <c r="K151" s="3" t="str">
        <f t="shared" si="17"/>
        <v/>
      </c>
    </row>
    <row r="152" spans="1:11" x14ac:dyDescent="0.15">
      <c r="A152" s="10"/>
      <c r="B152" s="7"/>
      <c r="C152" s="7"/>
      <c r="D152" s="7"/>
      <c r="E152" s="7"/>
      <c r="F152" s="7"/>
      <c r="G152" s="37" t="str">
        <f t="shared" si="18"/>
        <v/>
      </c>
      <c r="H152" s="9"/>
      <c r="I152" s="9"/>
      <c r="J152" s="36"/>
      <c r="K152" s="3" t="str">
        <f t="shared" si="17"/>
        <v/>
      </c>
    </row>
    <row r="153" spans="1:11" x14ac:dyDescent="0.15">
      <c r="A153" s="10"/>
      <c r="B153" s="7"/>
      <c r="C153" s="7"/>
      <c r="D153" s="7"/>
      <c r="E153" s="7"/>
      <c r="F153" s="7"/>
      <c r="G153" s="37" t="str">
        <f t="shared" si="18"/>
        <v/>
      </c>
      <c r="H153" s="9"/>
      <c r="I153" s="9"/>
      <c r="J153" s="36"/>
      <c r="K153" s="3" t="str">
        <f t="shared" si="17"/>
        <v/>
      </c>
    </row>
    <row r="154" spans="1:11" x14ac:dyDescent="0.15">
      <c r="A154" s="10"/>
      <c r="B154" s="7"/>
      <c r="C154" s="7"/>
      <c r="D154" s="7"/>
      <c r="E154" s="7"/>
      <c r="F154" s="7"/>
      <c r="G154" s="37" t="str">
        <f t="shared" si="18"/>
        <v/>
      </c>
      <c r="H154" s="9"/>
      <c r="I154" s="9"/>
      <c r="J154" s="36"/>
      <c r="K154" s="3" t="str">
        <f t="shared" si="17"/>
        <v/>
      </c>
    </row>
    <row r="155" spans="1:11" x14ac:dyDescent="0.15">
      <c r="A155" s="10"/>
      <c r="B155" s="7"/>
      <c r="C155" s="7"/>
      <c r="D155" s="7"/>
      <c r="E155" s="7"/>
      <c r="F155" s="7"/>
      <c r="G155" s="37" t="str">
        <f t="shared" si="18"/>
        <v/>
      </c>
      <c r="H155" s="9"/>
      <c r="I155" s="9"/>
      <c r="J155" s="36"/>
      <c r="K155" s="3" t="str">
        <f t="shared" si="17"/>
        <v/>
      </c>
    </row>
  </sheetData>
  <mergeCells count="4">
    <mergeCell ref="A45:E45"/>
    <mergeCell ref="A46:J46"/>
    <mergeCell ref="B61:C61"/>
    <mergeCell ref="D61:E61"/>
  </mergeCells>
  <phoneticPr fontId="0" type="noConversion"/>
  <dataValidations count="3">
    <dataValidation type="whole" operator="greaterThanOrEqual" allowBlank="1" showInputMessage="1" showErrorMessage="1" errorTitle="Positive Number" error="Value must be greater than or equal to zero." sqref="F63:F155" xr:uid="{C369BCD3-76CE-024E-80FE-DDC492E8C278}">
      <formula1>0</formula1>
    </dataValidation>
    <dataValidation type="list" allowBlank="1" showInputMessage="1" showErrorMessage="1" errorTitle="Phase Name Error" error="Phase must be one of:_x000a_   Planning_x000a_   Design_x000a_   Code_x000a_   Compile_x000a_   Test_x000a_   Postmortem_x000a_   Design Review_x000a_   Code Review" sqref="I63:I155" xr:uid="{3FC0E32B-9596-6642-8883-A97E42A9968F}">
      <formula1>$G$19:$G$29</formula1>
    </dataValidation>
    <dataValidation type="list" allowBlank="1" showInputMessage="1" showErrorMessage="1" errorTitle="Phase Name Error" error="Phase must be one of:_x000a_   Planning_x000a_   Design_x000a_   Code_x000a_   Compile_x000a_   Test_x000a_   Postmortem_x000a_   Design Review_x000a_   Code Review" sqref="H63:H155" xr:uid="{36926032-1C5D-B64B-A36C-460367EC3380}">
      <formula1>$B$4:$B$14</formula1>
    </dataValidation>
  </dataValidations>
  <pageMargins left="0.75" right="0.75" top="1" bottom="1" header="0.5" footer="0.5"/>
  <pageSetup scale="53" fitToHeight="2" orientation="portrait"/>
  <headerFooter alignWithMargins="0"/>
  <extLst>
    <ext xmlns:x14="http://schemas.microsoft.com/office/spreadsheetml/2009/9/main" uri="{CCE6A557-97BC-4b89-ADB6-D9C93CAAB3DF}">
      <x14:dataValidations xmlns:xm="http://schemas.microsoft.com/office/excel/2006/main" count="3">
        <x14:dataValidation type="list" allowBlank="1" errorTitle="Date" error="Date must be in MM/DD/YYYY format." xr:uid="{041E8CB0-204F-6D45-8CDD-B1EEC55B4C35}">
          <x14:formula1>
            <xm:f>Constants!$G$8:$G$37</xm:f>
          </x14:formula1>
          <xm:sqref>A63:A155</xm:sqref>
        </x14:dataValidation>
        <x14:dataValidation type="list" allowBlank="1" showInputMessage="1" showErrorMessage="1" xr:uid="{E3F4A052-4AD9-234E-BB2A-54A4D3777AFC}">
          <x14:formula1>
            <xm:f>Constants!$I$8:$I$19</xm:f>
          </x14:formula1>
          <xm:sqref>C63:C155 E63:E155</xm:sqref>
        </x14:dataValidation>
        <x14:dataValidation type="list" allowBlank="1" showInputMessage="1" showErrorMessage="1" xr:uid="{3B35D951-648D-BA4B-93D2-A4F867A9E952}">
          <x14:formula1>
            <xm:f>Constants!$H$8:$H$31</xm:f>
          </x14:formula1>
          <xm:sqref>D63:D155 B63:B155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9"/>
    <pageSetUpPr fitToPage="1"/>
  </sheetPr>
  <dimension ref="A1:C20"/>
  <sheetViews>
    <sheetView showGridLines="0" zoomScaleNormal="100" workbookViewId="0">
      <selection activeCell="C53" sqref="C53"/>
    </sheetView>
  </sheetViews>
  <sheetFormatPr baseColWidth="10" defaultColWidth="6.33203125" defaultRowHeight="13" x14ac:dyDescent="0.15"/>
  <cols>
    <col min="1" max="1" width="8.6640625" style="3" customWidth="1"/>
    <col min="2" max="2" width="140.1640625" style="3" customWidth="1"/>
    <col min="3" max="16384" width="6.33203125" style="3"/>
  </cols>
  <sheetData>
    <row r="1" spans="1:3" s="4" customFormat="1" ht="20" x14ac:dyDescent="0.2">
      <c r="A1" s="599" t="s">
        <v>81</v>
      </c>
      <c r="B1" s="599"/>
      <c r="C1" s="599"/>
    </row>
    <row r="2" spans="1:3" s="4" customFormat="1" ht="20" x14ac:dyDescent="0.2">
      <c r="A2" s="31"/>
      <c r="B2" s="31"/>
    </row>
    <row r="3" spans="1:3" s="4" customFormat="1" x14ac:dyDescent="0.15">
      <c r="A3" s="32" t="s">
        <v>35</v>
      </c>
      <c r="B3" s="2"/>
    </row>
    <row r="4" spans="1:3" s="4" customFormat="1" ht="44" customHeight="1" x14ac:dyDescent="0.15">
      <c r="A4" s="33">
        <v>1</v>
      </c>
      <c r="B4" s="30"/>
    </row>
    <row r="5" spans="1:3" s="4" customFormat="1" ht="44" customHeight="1" x14ac:dyDescent="0.15">
      <c r="A5" s="33">
        <v>2</v>
      </c>
      <c r="B5" s="30"/>
    </row>
    <row r="6" spans="1:3" s="4" customFormat="1" ht="44" customHeight="1" x14ac:dyDescent="0.15">
      <c r="A6" s="33">
        <v>3</v>
      </c>
      <c r="B6" s="30"/>
    </row>
    <row r="7" spans="1:3" s="4" customFormat="1" ht="44" customHeight="1" x14ac:dyDescent="0.15">
      <c r="A7" s="33">
        <v>4</v>
      </c>
      <c r="B7" s="30"/>
    </row>
    <row r="8" spans="1:3" s="4" customFormat="1" ht="44" customHeight="1" x14ac:dyDescent="0.15">
      <c r="A8" s="33">
        <v>5</v>
      </c>
      <c r="B8" s="30"/>
    </row>
    <row r="9" spans="1:3" s="4" customFormat="1" ht="20.25" customHeight="1" x14ac:dyDescent="0.15">
      <c r="A9" s="32" t="s">
        <v>33</v>
      </c>
      <c r="B9" s="2"/>
    </row>
    <row r="10" spans="1:3" s="4" customFormat="1" ht="44" customHeight="1" x14ac:dyDescent="0.15">
      <c r="A10" s="33">
        <v>1</v>
      </c>
      <c r="B10" s="30"/>
    </row>
    <row r="11" spans="1:3" s="4" customFormat="1" ht="44" customHeight="1" x14ac:dyDescent="0.15">
      <c r="A11" s="33">
        <v>2</v>
      </c>
      <c r="B11" s="30"/>
    </row>
    <row r="12" spans="1:3" s="4" customFormat="1" ht="44" customHeight="1" x14ac:dyDescent="0.15">
      <c r="A12" s="33">
        <v>3</v>
      </c>
      <c r="B12" s="30"/>
    </row>
    <row r="13" spans="1:3" s="4" customFormat="1" ht="44" customHeight="1" x14ac:dyDescent="0.15">
      <c r="A13" s="33">
        <v>4</v>
      </c>
      <c r="B13" s="30"/>
    </row>
    <row r="14" spans="1:3" s="4" customFormat="1" ht="44" customHeight="1" x14ac:dyDescent="0.15">
      <c r="A14" s="33">
        <v>5</v>
      </c>
      <c r="B14" s="30"/>
    </row>
    <row r="15" spans="1:3" s="4" customFormat="1" ht="20.25" customHeight="1" x14ac:dyDescent="0.15">
      <c r="A15" s="32" t="s">
        <v>34</v>
      </c>
      <c r="B15" s="2"/>
    </row>
    <row r="16" spans="1:3" s="4" customFormat="1" ht="44" customHeight="1" x14ac:dyDescent="0.15">
      <c r="A16" s="33">
        <v>1</v>
      </c>
      <c r="B16" s="30"/>
    </row>
    <row r="17" spans="1:2" s="4" customFormat="1" ht="44" customHeight="1" x14ac:dyDescent="0.15">
      <c r="A17" s="33">
        <v>2</v>
      </c>
      <c r="B17" s="30"/>
    </row>
    <row r="18" spans="1:2" s="4" customFormat="1" ht="44" customHeight="1" x14ac:dyDescent="0.15">
      <c r="A18" s="33">
        <v>3</v>
      </c>
      <c r="B18" s="30"/>
    </row>
    <row r="19" spans="1:2" s="4" customFormat="1" ht="44" customHeight="1" x14ac:dyDescent="0.15">
      <c r="A19" s="33">
        <v>4</v>
      </c>
      <c r="B19" s="30"/>
    </row>
    <row r="20" spans="1:2" s="4" customFormat="1" ht="44" customHeight="1" x14ac:dyDescent="0.15">
      <c r="A20" s="33">
        <v>5</v>
      </c>
      <c r="B20" s="30"/>
    </row>
  </sheetData>
  <mergeCells count="1">
    <mergeCell ref="A1:C1"/>
  </mergeCells>
  <phoneticPr fontId="0" type="noConversion"/>
  <pageMargins left="0.75" right="0.75" top="1" bottom="1" header="0.5" footer="0.5"/>
  <pageSetup scale="79" orientation="portrait"/>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E8F7-CCF7-814C-AA16-008A350A33B2}">
  <sheetPr>
    <pageSetUpPr fitToPage="1"/>
  </sheetPr>
  <dimension ref="A1:K99"/>
  <sheetViews>
    <sheetView showGridLines="0" topLeftCell="A45" zoomScaleNormal="100" workbookViewId="0">
      <selection activeCell="T88" sqref="T88"/>
    </sheetView>
  </sheetViews>
  <sheetFormatPr baseColWidth="10" defaultColWidth="6.33203125" defaultRowHeight="13" x14ac:dyDescent="0.15"/>
  <cols>
    <col min="1" max="1" width="10.1640625" style="3" customWidth="1"/>
    <col min="2" max="2" width="13.83203125" style="3" customWidth="1"/>
    <col min="3" max="4" width="12.1640625" style="3" customWidth="1"/>
    <col min="5" max="6" width="14.83203125" style="3" customWidth="1"/>
    <col min="7" max="8" width="8.6640625" style="3" customWidth="1"/>
    <col min="9" max="16384" width="6.33203125" style="3"/>
  </cols>
  <sheetData>
    <row r="1" spans="1:8" hidden="1" x14ac:dyDescent="0.15">
      <c r="A1" s="3" t="str">
        <f>Constants!A1</f>
        <v>Constants</v>
      </c>
      <c r="B1" s="3" t="str">
        <f>Constants!B1</f>
        <v xml:space="preserve"> </v>
      </c>
      <c r="C1" s="3" t="str">
        <f>Constants!C1</f>
        <v xml:space="preserve"> </v>
      </c>
      <c r="D1" s="3" t="str">
        <f>Constants!D1</f>
        <v xml:space="preserve"> </v>
      </c>
      <c r="E1" s="3" t="str">
        <f>Constants!E1</f>
        <v xml:space="preserve"> </v>
      </c>
      <c r="F1" s="3" t="str">
        <f>Constants!F1</f>
        <v>Assignment 2</v>
      </c>
    </row>
    <row r="2" spans="1:8" hidden="1" x14ac:dyDescent="0.15">
      <c r="A2" s="3" t="str">
        <f>Constants!A2</f>
        <v>Start date:</v>
      </c>
      <c r="B2" s="3">
        <f>Constants!B2</f>
        <v>36526</v>
      </c>
      <c r="C2" s="3" t="str">
        <f>Constants!C2</f>
        <v xml:space="preserve"> </v>
      </c>
      <c r="D2" s="3" t="str">
        <f>Constants!D2</f>
        <v>Grades:</v>
      </c>
      <c r="E2" s="3" t="str">
        <f>Constants!E2</f>
        <v>AA</v>
      </c>
      <c r="F2" s="3">
        <f>Constants!F2</f>
        <v>1</v>
      </c>
      <c r="G2" s="29"/>
      <c r="H2" s="29"/>
    </row>
    <row r="3" spans="1:8" hidden="1" x14ac:dyDescent="0.15">
      <c r="A3" s="3" t="str">
        <f>Constants!A3</f>
        <v>End date:</v>
      </c>
      <c r="B3" s="3">
        <f>Constants!B3</f>
        <v>73051</v>
      </c>
      <c r="C3" s="3" t="str">
        <f>Constants!C3</f>
        <v xml:space="preserve"> </v>
      </c>
      <c r="D3" s="3" t="str">
        <f>Constants!D3</f>
        <v xml:space="preserve"> </v>
      </c>
      <c r="E3" s="3" t="str">
        <f>Constants!E3</f>
        <v>A</v>
      </c>
      <c r="F3" s="3">
        <f>Constants!F3</f>
        <v>0.95</v>
      </c>
      <c r="G3" s="29"/>
      <c r="H3" s="29"/>
    </row>
    <row r="4" spans="1:8" hidden="1" x14ac:dyDescent="0.15">
      <c r="A4" s="3" t="str">
        <f>Constants!A4</f>
        <v>Phases:</v>
      </c>
      <c r="B4" s="3" t="str">
        <f>Constants!B4</f>
        <v>Analysis</v>
      </c>
      <c r="C4" s="3" t="str">
        <f>Constants!C4</f>
        <v xml:space="preserve"> </v>
      </c>
      <c r="D4" s="3" t="str">
        <f>Constants!D4</f>
        <v xml:space="preserve"> </v>
      </c>
      <c r="E4" s="3" t="str">
        <f>Constants!E4</f>
        <v>AB</v>
      </c>
      <c r="F4" s="3">
        <f>Constants!F4</f>
        <v>0.9</v>
      </c>
      <c r="G4" s="29"/>
      <c r="H4" s="29"/>
    </row>
    <row r="5" spans="1:8" hidden="1" x14ac:dyDescent="0.15">
      <c r="A5" s="3" t="str">
        <f>Constants!A5</f>
        <v xml:space="preserve"> </v>
      </c>
      <c r="B5" s="3" t="str">
        <f>Constants!B5</f>
        <v>Architecture</v>
      </c>
      <c r="C5" s="3" t="str">
        <f>Constants!C5</f>
        <v xml:space="preserve"> </v>
      </c>
      <c r="D5" s="3" t="str">
        <f>Constants!D5</f>
        <v xml:space="preserve"> </v>
      </c>
      <c r="E5" s="3" t="str">
        <f>Constants!E5</f>
        <v>B</v>
      </c>
      <c r="F5" s="3">
        <f>Constants!F5</f>
        <v>0.85</v>
      </c>
      <c r="G5" s="29"/>
      <c r="H5" s="29"/>
    </row>
    <row r="6" spans="1:8" hidden="1" x14ac:dyDescent="0.15">
      <c r="A6" s="3" t="str">
        <f>Constants!A6</f>
        <v xml:space="preserve"> </v>
      </c>
      <c r="B6" s="3" t="str">
        <f>Constants!B6</f>
        <v>Project planning</v>
      </c>
      <c r="C6" s="3" t="str">
        <f>Constants!C6</f>
        <v xml:space="preserve"> </v>
      </c>
      <c r="D6" s="3" t="str">
        <f>Constants!D6</f>
        <v xml:space="preserve"> </v>
      </c>
      <c r="E6" s="3" t="str">
        <f>Constants!E6</f>
        <v>BC</v>
      </c>
      <c r="F6" s="3">
        <f>Constants!F6</f>
        <v>0.8</v>
      </c>
      <c r="G6" s="29"/>
      <c r="H6" s="29"/>
    </row>
    <row r="7" spans="1:8" hidden="1" x14ac:dyDescent="0.15">
      <c r="A7" s="3" t="str">
        <f>Constants!A7</f>
        <v xml:space="preserve"> </v>
      </c>
      <c r="B7" s="3" t="str">
        <f>Constants!B7</f>
        <v>Interation planning</v>
      </c>
      <c r="C7" s="3" t="str">
        <f>Constants!C7</f>
        <v xml:space="preserve"> </v>
      </c>
      <c r="D7" s="3" t="str">
        <f>Constants!D7</f>
        <v xml:space="preserve"> </v>
      </c>
      <c r="E7" s="3" t="str">
        <f>Constants!E7</f>
        <v>C</v>
      </c>
      <c r="F7" s="3">
        <f>Constants!F7</f>
        <v>0.75</v>
      </c>
      <c r="G7" s="29"/>
      <c r="H7" s="29"/>
    </row>
    <row r="8" spans="1:8" hidden="1" x14ac:dyDescent="0.15">
      <c r="A8" s="3" t="str">
        <f>Constants!A8</f>
        <v xml:space="preserve"> </v>
      </c>
      <c r="B8" s="3" t="str">
        <f>Constants!B8</f>
        <v>Construction</v>
      </c>
      <c r="C8" s="3" t="str">
        <f>Constants!C8</f>
        <v xml:space="preserve"> </v>
      </c>
      <c r="D8" s="3" t="str">
        <f>Constants!D8</f>
        <v xml:space="preserve"> </v>
      </c>
      <c r="E8" s="3" t="str">
        <f>Constants!E8</f>
        <v>CD</v>
      </c>
      <c r="F8" s="3">
        <f>Constants!F8</f>
        <v>0.7</v>
      </c>
      <c r="G8" s="29"/>
      <c r="H8" s="29"/>
    </row>
    <row r="9" spans="1:8" hidden="1" x14ac:dyDescent="0.15">
      <c r="A9" s="3" t="str">
        <f>Constants!A9</f>
        <v xml:space="preserve"> </v>
      </c>
      <c r="B9" s="3" t="str">
        <f>Constants!B9</f>
        <v>Refactoring</v>
      </c>
      <c r="C9" s="3" t="str">
        <f>Constants!C9</f>
        <v xml:space="preserve"> </v>
      </c>
      <c r="D9" s="3" t="str">
        <f>Constants!D9</f>
        <v xml:space="preserve"> </v>
      </c>
      <c r="E9" s="3" t="str">
        <f>Constants!E9</f>
        <v>D</v>
      </c>
      <c r="F9" s="3">
        <f>Constants!F9</f>
        <v>0.65</v>
      </c>
      <c r="G9" s="29"/>
      <c r="H9" s="29"/>
    </row>
    <row r="10" spans="1:8" hidden="1" x14ac:dyDescent="0.15">
      <c r="A10" s="3" t="str">
        <f>Constants!A10</f>
        <v xml:space="preserve"> </v>
      </c>
      <c r="B10" s="3" t="str">
        <f>Constants!B10</f>
        <v>Review</v>
      </c>
      <c r="C10" s="3" t="str">
        <f>Constants!C10</f>
        <v xml:space="preserve"> </v>
      </c>
      <c r="D10" s="3" t="str">
        <f>Constants!D10</f>
        <v xml:space="preserve"> </v>
      </c>
      <c r="E10" s="3" t="str">
        <f>Constants!E10</f>
        <v>F</v>
      </c>
      <c r="F10" s="3">
        <f>Constants!F10</f>
        <v>0.5</v>
      </c>
      <c r="G10" s="29"/>
      <c r="H10" s="29"/>
    </row>
    <row r="11" spans="1:8" hidden="1" x14ac:dyDescent="0.15">
      <c r="A11" s="3" t="str">
        <f>Constants!A11</f>
        <v xml:space="preserve"> </v>
      </c>
      <c r="B11" s="3" t="str">
        <f>Constants!B11</f>
        <v>Integration test</v>
      </c>
      <c r="C11" s="3" t="str">
        <f>Constants!C11</f>
        <v xml:space="preserve"> </v>
      </c>
      <c r="D11" s="3" t="str">
        <f>Constants!D11</f>
        <v xml:space="preserve"> </v>
      </c>
      <c r="E11" s="3" t="str">
        <f>Constants!E11</f>
        <v xml:space="preserve"> </v>
      </c>
      <c r="F11" s="3" t="str">
        <f>Constants!F11</f>
        <v xml:space="preserve"> </v>
      </c>
      <c r="G11" s="29"/>
      <c r="H11" s="29"/>
    </row>
    <row r="12" spans="1:8" hidden="1" x14ac:dyDescent="0.15">
      <c r="A12" s="3" t="str">
        <f>Constants!A12</f>
        <v xml:space="preserve"> </v>
      </c>
      <c r="B12" s="3" t="str">
        <f>Constants!B12</f>
        <v>Repatterning</v>
      </c>
      <c r="C12" s="3" t="str">
        <f>Constants!C12</f>
        <v xml:space="preserve"> </v>
      </c>
      <c r="D12" s="3" t="str">
        <f>Constants!D12</f>
        <v xml:space="preserve"> </v>
      </c>
      <c r="E12" s="3" t="str">
        <f>Constants!E12</f>
        <v xml:space="preserve"> </v>
      </c>
      <c r="F12" s="3" t="str">
        <f>Constants!F12</f>
        <v xml:space="preserve"> </v>
      </c>
      <c r="G12" s="29"/>
      <c r="H12" s="29"/>
    </row>
    <row r="13" spans="1:8" hidden="1" x14ac:dyDescent="0.15">
      <c r="A13" s="3" t="str">
        <f>Constants!A13</f>
        <v xml:space="preserve"> </v>
      </c>
      <c r="B13" s="3" t="str">
        <f>Constants!B13</f>
        <v>Postmortem</v>
      </c>
      <c r="C13" s="3" t="str">
        <f>Constants!C13</f>
        <v xml:space="preserve"> </v>
      </c>
      <c r="D13" s="3" t="str">
        <f>Constants!D13</f>
        <v xml:space="preserve"> </v>
      </c>
      <c r="E13" s="3" t="str">
        <f>Constants!E13</f>
        <v xml:space="preserve"> </v>
      </c>
      <c r="F13" s="3" t="str">
        <f>Constants!F13</f>
        <v xml:space="preserve"> </v>
      </c>
      <c r="G13" s="29"/>
      <c r="H13" s="29"/>
    </row>
    <row r="14" spans="1:8" hidden="1" x14ac:dyDescent="0.15">
      <c r="A14" s="3" t="str">
        <f>Constants!A14</f>
        <v xml:space="preserve"> </v>
      </c>
      <c r="B14" s="3" t="str">
        <f>Constants!B14</f>
        <v>Sandbox</v>
      </c>
      <c r="C14" s="3" t="str">
        <f>Constants!C14</f>
        <v xml:space="preserve"> </v>
      </c>
      <c r="D14" s="3" t="str">
        <f>Constants!D14</f>
        <v xml:space="preserve"> </v>
      </c>
      <c r="E14" s="3" t="str">
        <f>Constants!E14</f>
        <v xml:space="preserve"> </v>
      </c>
      <c r="F14" s="3" t="str">
        <f>Constants!F14</f>
        <v xml:space="preserve"> </v>
      </c>
      <c r="G14" s="29"/>
      <c r="H14" s="29"/>
    </row>
    <row r="15" spans="1:8" hidden="1" x14ac:dyDescent="0.15">
      <c r="A15" s="3" t="str">
        <f>Constants!A15</f>
        <v xml:space="preserve"> </v>
      </c>
      <c r="B15" s="3" t="str">
        <f>Constants!B15</f>
        <v xml:space="preserve"> </v>
      </c>
      <c r="C15" s="3" t="str">
        <f>Constants!C15</f>
        <v xml:space="preserve"> </v>
      </c>
      <c r="D15" s="3" t="str">
        <f>Constants!D15</f>
        <v xml:space="preserve"> </v>
      </c>
      <c r="E15" s="3" t="str">
        <f>Constants!E15</f>
        <v xml:space="preserve"> </v>
      </c>
      <c r="F15" s="3" t="str">
        <f>Constants!F15</f>
        <v xml:space="preserve"> </v>
      </c>
      <c r="G15" s="29"/>
      <c r="H15" s="29"/>
    </row>
    <row r="16" spans="1:8" hidden="1" x14ac:dyDescent="0.15">
      <c r="A16" s="3" t="str">
        <f>Constants!A16</f>
        <v xml:space="preserve"> </v>
      </c>
      <c r="B16" s="3" t="str">
        <f>Constants!B16</f>
        <v xml:space="preserve"> </v>
      </c>
      <c r="C16" s="3" t="str">
        <f>Constants!C16</f>
        <v xml:space="preserve"> </v>
      </c>
      <c r="D16" s="3" t="str">
        <f>Constants!D16</f>
        <v xml:space="preserve"> </v>
      </c>
      <c r="E16" s="3" t="str">
        <f>Constants!E16</f>
        <v xml:space="preserve"> </v>
      </c>
      <c r="F16" s="3" t="str">
        <f>Constants!F16</f>
        <v xml:space="preserve"> </v>
      </c>
      <c r="G16" s="29"/>
      <c r="H16" s="29"/>
    </row>
    <row r="17" spans="1:9" hidden="1" x14ac:dyDescent="0.15">
      <c r="A17" s="3" t="str">
        <f>Constants!A17</f>
        <v xml:space="preserve"> </v>
      </c>
      <c r="B17" s="3" t="str">
        <f>Constants!B17</f>
        <v xml:space="preserve"> </v>
      </c>
      <c r="C17" s="3" t="str">
        <f>Constants!C17</f>
        <v xml:space="preserve"> </v>
      </c>
      <c r="D17" s="3" t="str">
        <f>Constants!D17</f>
        <v xml:space="preserve"> </v>
      </c>
      <c r="E17" s="3" t="str">
        <f>Constants!E17</f>
        <v xml:space="preserve"> </v>
      </c>
      <c r="F17" s="3" t="str">
        <f>Constants!F17</f>
        <v xml:space="preserve"> </v>
      </c>
      <c r="G17" s="29"/>
      <c r="H17" s="29"/>
    </row>
    <row r="18" spans="1:9" hidden="1" x14ac:dyDescent="0.15">
      <c r="A18" s="3" t="str">
        <f>Constants!A18</f>
        <v xml:space="preserve"> </v>
      </c>
      <c r="B18" s="3" t="str">
        <f>Constants!B18</f>
        <v xml:space="preserve"> </v>
      </c>
      <c r="C18" s="3" t="str">
        <f>Constants!C18</f>
        <v xml:space="preserve"> </v>
      </c>
      <c r="D18" s="3" t="str">
        <f>Constants!D18</f>
        <v xml:space="preserve"> </v>
      </c>
      <c r="E18" s="3" t="str">
        <f>Constants!E18</f>
        <v xml:space="preserve"> </v>
      </c>
      <c r="F18" s="3" t="str">
        <f>Constants!F18</f>
        <v xml:space="preserve"> </v>
      </c>
      <c r="G18" s="29"/>
      <c r="H18" s="29"/>
    </row>
    <row r="19" spans="1:9" hidden="1" x14ac:dyDescent="0.15">
      <c r="A19" s="3" t="str">
        <f>Constants!A19</f>
        <v>Defect Types:</v>
      </c>
      <c r="B19" s="3" t="str">
        <f>Constants!B19</f>
        <v>Requirements Change</v>
      </c>
      <c r="C19" s="3" t="str">
        <f>Constants!C19</f>
        <v>Changes to requirements</v>
      </c>
      <c r="D19" s="3" t="str">
        <f>Constants!D19</f>
        <v>Iteration</v>
      </c>
      <c r="E19" s="3" t="str">
        <f>Constants!E19</f>
        <v>NA</v>
      </c>
      <c r="F19" s="3" t="str">
        <f>Constants!F19</f>
        <v xml:space="preserve">did not follow </v>
      </c>
      <c r="G19" s="29"/>
      <c r="H19" s="29"/>
    </row>
    <row r="20" spans="1:9" hidden="1" x14ac:dyDescent="0.15">
      <c r="A20" s="3" t="str">
        <f>Constants!A20</f>
        <v xml:space="preserve"> </v>
      </c>
      <c r="B20" s="3" t="str">
        <f>Constants!B20</f>
        <v>Requirements Clarification</v>
      </c>
      <c r="C20" s="3" t="str">
        <f>Constants!C20</f>
        <v>Clarifications to requirements</v>
      </c>
      <c r="D20" s="3" t="str">
        <f>Constants!D20</f>
        <v xml:space="preserve"> </v>
      </c>
      <c r="E20" s="3">
        <f>Constants!E20</f>
        <v>1</v>
      </c>
      <c r="F20" s="3" t="str">
        <f>Constants!F20</f>
        <v>very painful</v>
      </c>
      <c r="G20" s="29"/>
      <c r="H20" s="29"/>
    </row>
    <row r="21" spans="1:9" hidden="1" x14ac:dyDescent="0.15">
      <c r="A21" s="3" t="str">
        <f>Constants!A21</f>
        <v xml:space="preserve"> </v>
      </c>
      <c r="B21" s="3" t="str">
        <f>Constants!B21</f>
        <v>Product syntax</v>
      </c>
      <c r="C21" s="3" t="str">
        <f>Constants!C21</f>
        <v>Syntax flaws in the deliverable product</v>
      </c>
      <c r="D21" s="3" t="str">
        <f>Constants!D21</f>
        <v xml:space="preserve"> </v>
      </c>
      <c r="E21" s="3">
        <f>Constants!E21</f>
        <v>2</v>
      </c>
      <c r="F21" s="3" t="str">
        <f>Constants!F21</f>
        <v>painful</v>
      </c>
      <c r="G21" s="29"/>
      <c r="H21" s="29"/>
    </row>
    <row r="22" spans="1:9" hidden="1" x14ac:dyDescent="0.15">
      <c r="A22" s="3" t="str">
        <f>Constants!A22</f>
        <v xml:space="preserve"> </v>
      </c>
      <c r="B22" s="3" t="str">
        <f>Constants!B22</f>
        <v>Product logic</v>
      </c>
      <c r="C22" s="3" t="str">
        <f>Constants!C22</f>
        <v>Logic flaws in the deliverable product</v>
      </c>
      <c r="D22" s="3" t="str">
        <f>Constants!D22</f>
        <v xml:space="preserve"> </v>
      </c>
      <c r="E22" s="3">
        <f>Constants!E22</f>
        <v>3</v>
      </c>
      <c r="F22" s="3" t="str">
        <f>Constants!F22</f>
        <v>neutral</v>
      </c>
      <c r="G22" s="29"/>
      <c r="H22" s="29"/>
    </row>
    <row r="23" spans="1:9" hidden="1" x14ac:dyDescent="0.15">
      <c r="A23" s="3" t="str">
        <f>Constants!A23</f>
        <v xml:space="preserve"> </v>
      </c>
      <c r="B23" s="3" t="str">
        <f>Constants!B23</f>
        <v>Product interface</v>
      </c>
      <c r="C23" s="3" t="str">
        <f>Constants!C23</f>
        <v>Flaws in the interface of a component of the deliverable product</v>
      </c>
      <c r="D23" s="3" t="str">
        <f>Constants!D23</f>
        <v xml:space="preserve"> </v>
      </c>
      <c r="E23" s="3">
        <f>Constants!E23</f>
        <v>4</v>
      </c>
      <c r="F23" s="3" t="str">
        <f>Constants!F23</f>
        <v>helpful</v>
      </c>
      <c r="G23" s="29"/>
      <c r="H23" s="29"/>
    </row>
    <row r="24" spans="1:9" hidden="1" x14ac:dyDescent="0.15">
      <c r="A24" s="3" t="str">
        <f>Constants!A24</f>
        <v xml:space="preserve"> </v>
      </c>
      <c r="B24" s="3" t="str">
        <f>Constants!B24</f>
        <v>Product checking</v>
      </c>
      <c r="C24" s="3" t="str">
        <f>Constants!C24</f>
        <v>Flaws with boundary/type checking within a component of the deliverable product</v>
      </c>
      <c r="D24" s="3" t="str">
        <f>Constants!D24</f>
        <v xml:space="preserve"> </v>
      </c>
      <c r="E24" s="3">
        <f>Constants!E24</f>
        <v>5</v>
      </c>
      <c r="F24" s="3" t="str">
        <f>Constants!F24</f>
        <v>very helpful</v>
      </c>
      <c r="G24" s="29"/>
      <c r="H24" s="29"/>
    </row>
    <row r="25" spans="1:9" hidden="1" x14ac:dyDescent="0.15">
      <c r="A25" s="3" t="str">
        <f>Constants!A25</f>
        <v xml:space="preserve"> </v>
      </c>
      <c r="B25" s="3" t="str">
        <f>Constants!B25</f>
        <v>Test syntax</v>
      </c>
      <c r="C25" s="3" t="str">
        <f>Constants!C25</f>
        <v xml:space="preserve">Syntax flaws in the test code </v>
      </c>
      <c r="D25" s="3" t="str">
        <f>Constants!D25</f>
        <v xml:space="preserve"> </v>
      </c>
      <c r="E25" s="3">
        <f>Constants!E25</f>
        <v>6</v>
      </c>
      <c r="F25" s="3" t="str">
        <f>Constants!F25</f>
        <v xml:space="preserve"> </v>
      </c>
      <c r="G25" s="29"/>
      <c r="H25" s="29"/>
    </row>
    <row r="26" spans="1:9" hidden="1" x14ac:dyDescent="0.15">
      <c r="A26" s="3" t="str">
        <f>Constants!A26</f>
        <v xml:space="preserve"> </v>
      </c>
      <c r="B26" s="3" t="str">
        <f>Constants!B26</f>
        <v>Test logic</v>
      </c>
      <c r="C26" s="3" t="str">
        <f>Constants!C26</f>
        <v>Logic flaws in the test code</v>
      </c>
      <c r="D26" s="3" t="str">
        <f>Constants!D26</f>
        <v xml:space="preserve"> </v>
      </c>
      <c r="E26" s="3">
        <f>Constants!E26</f>
        <v>7</v>
      </c>
      <c r="F26" s="3" t="str">
        <f>Constants!F26</f>
        <v xml:space="preserve"> </v>
      </c>
      <c r="G26" s="29"/>
      <c r="H26" s="29"/>
    </row>
    <row r="27" spans="1:9" hidden="1" x14ac:dyDescent="0.15">
      <c r="A27" s="3" t="str">
        <f>Constants!A27</f>
        <v xml:space="preserve"> </v>
      </c>
      <c r="B27" s="3" t="str">
        <f>Constants!B27</f>
        <v>Test interface</v>
      </c>
      <c r="C27" s="3" t="str">
        <f>Constants!C27</f>
        <v>Flaws in the interface of a component of the test code</v>
      </c>
      <c r="D27" s="3" t="str">
        <f>Constants!D27</f>
        <v xml:space="preserve"> </v>
      </c>
      <c r="E27" s="3">
        <f>Constants!E27</f>
        <v>8</v>
      </c>
      <c r="F27" s="3" t="str">
        <f>Constants!F27</f>
        <v xml:space="preserve"> </v>
      </c>
      <c r="G27" s="29"/>
      <c r="H27" s="29"/>
    </row>
    <row r="28" spans="1:9" hidden="1" x14ac:dyDescent="0.15">
      <c r="A28" s="3" t="str">
        <f>Constants!A28</f>
        <v xml:space="preserve"> </v>
      </c>
      <c r="B28" s="3" t="str">
        <f>Constants!B28</f>
        <v>Test checking</v>
      </c>
      <c r="C28" s="3" t="str">
        <f>Constants!C28</f>
        <v>Flaws with boundary/type checking within a component of the test code</v>
      </c>
      <c r="D28" s="3" t="str">
        <f>Constants!D28</f>
        <v xml:space="preserve"> </v>
      </c>
      <c r="E28" s="3">
        <f>Constants!E28</f>
        <v>9</v>
      </c>
      <c r="F28" s="3" t="str">
        <f>Constants!F28</f>
        <v xml:space="preserve"> </v>
      </c>
      <c r="G28" s="29"/>
      <c r="H28" s="29"/>
    </row>
    <row r="29" spans="1:9" hidden="1" x14ac:dyDescent="0.15">
      <c r="A29" s="3" t="str">
        <f>Constants!A29</f>
        <v xml:space="preserve"> </v>
      </c>
      <c r="B29" s="3" t="str">
        <f>Constants!B29</f>
        <v>Bad Smell</v>
      </c>
      <c r="C29" s="3" t="str">
        <f>Constants!C29</f>
        <v>Refactoring changes (please note the bad smell in the defect description)</v>
      </c>
      <c r="D29" s="3" t="str">
        <f>Constants!D29</f>
        <v xml:space="preserve"> </v>
      </c>
      <c r="E29" s="3">
        <f>Constants!E29</f>
        <v>10</v>
      </c>
      <c r="F29" s="3">
        <f>Constants!F29</f>
        <v>0</v>
      </c>
      <c r="G29" s="29"/>
      <c r="H29" s="29"/>
    </row>
    <row r="30" spans="1:9" hidden="1" x14ac:dyDescent="0.15">
      <c r="A30" s="3" t="str">
        <f>Constants!A30</f>
        <v>Y/N:</v>
      </c>
      <c r="B30" s="3" t="str">
        <f>Constants!B30</f>
        <v>Yes</v>
      </c>
      <c r="C30" s="3" t="str">
        <f>Constants!C30</f>
        <v xml:space="preserve"> </v>
      </c>
      <c r="D30" s="3" t="str">
        <f>Constants!D30</f>
        <v xml:space="preserve"> </v>
      </c>
      <c r="E30" s="3" t="str">
        <f>Constants!E30</f>
        <v>Passed</v>
      </c>
      <c r="F30" s="3">
        <f>Constants!F30</f>
        <v>0</v>
      </c>
      <c r="G30" s="29"/>
      <c r="H30" s="29"/>
    </row>
    <row r="31" spans="1:9" s="19" customFormat="1" hidden="1" x14ac:dyDescent="0.15">
      <c r="A31" s="3" t="str">
        <f>Constants!A31</f>
        <v xml:space="preserve"> </v>
      </c>
      <c r="B31" s="3" t="str">
        <f>Constants!B31</f>
        <v>No</v>
      </c>
      <c r="C31" s="3" t="str">
        <f>Constants!C31</f>
        <v xml:space="preserve"> </v>
      </c>
      <c r="D31" s="3" t="str">
        <f>Constants!D31</f>
        <v xml:space="preserve"> </v>
      </c>
      <c r="E31" s="3" t="str">
        <f>Constants!E31</f>
        <v>Passed with issues</v>
      </c>
      <c r="F31" s="3">
        <f>Constants!F31</f>
        <v>0</v>
      </c>
      <c r="G31" s="8"/>
      <c r="H31" s="8"/>
      <c r="I31" s="3"/>
    </row>
    <row r="32" spans="1:9" hidden="1" x14ac:dyDescent="0.15">
      <c r="A32" s="3" t="str">
        <f>Constants!A32</f>
        <v>Proxy Types:</v>
      </c>
      <c r="B32" s="3" t="str">
        <f>Constants!B32</f>
        <v>-</v>
      </c>
      <c r="C32" s="3" t="str">
        <f>Constants!C32</f>
        <v xml:space="preserve"> </v>
      </c>
      <c r="D32" s="3" t="str">
        <f>Constants!D32</f>
        <v xml:space="preserve"> </v>
      </c>
      <c r="E32" s="3" t="str">
        <f>Constants!E32</f>
        <v>Failed</v>
      </c>
      <c r="F32" s="3" t="str">
        <f>Constants!F32</f>
        <v>Base</v>
      </c>
      <c r="G32" s="8"/>
      <c r="H32" s="29"/>
    </row>
    <row r="33" spans="1:11" hidden="1" x14ac:dyDescent="0.15">
      <c r="A33" s="3" t="str">
        <f>Constants!A33</f>
        <v xml:space="preserve"> </v>
      </c>
      <c r="B33" s="3" t="str">
        <f>Constants!B33</f>
        <v>Calculation</v>
      </c>
      <c r="C33" s="3" t="str">
        <f>Constants!C33</f>
        <v xml:space="preserve"> </v>
      </c>
      <c r="D33" s="3" t="str">
        <f>Constants!D33</f>
        <v xml:space="preserve"> </v>
      </c>
      <c r="E33" s="3" t="str">
        <f>Constants!E33</f>
        <v>Not tested</v>
      </c>
      <c r="F33" s="3" t="str">
        <f>Constants!F33</f>
        <v>New</v>
      </c>
      <c r="G33" s="8"/>
      <c r="H33" s="29"/>
    </row>
    <row r="34" spans="1:11" hidden="1" x14ac:dyDescent="0.15">
      <c r="A34" s="3" t="str">
        <f>Constants!A34</f>
        <v xml:space="preserve"> </v>
      </c>
      <c r="B34" s="3" t="str">
        <f>Constants!B34</f>
        <v>Data</v>
      </c>
      <c r="C34" s="3" t="str">
        <f>Constants!C34</f>
        <v xml:space="preserve"> </v>
      </c>
      <c r="D34" s="3" t="str">
        <f>Constants!D34</f>
        <v xml:space="preserve"> </v>
      </c>
      <c r="E34" s="3" t="str">
        <f>Constants!E34</f>
        <v>Not applicable</v>
      </c>
      <c r="F34" s="3" t="str">
        <f>Constants!F34</f>
        <v>Reusable</v>
      </c>
      <c r="G34" s="8"/>
      <c r="H34" s="29"/>
    </row>
    <row r="35" spans="1:11" hidden="1" x14ac:dyDescent="0.15">
      <c r="A35" s="3" t="str">
        <f>Constants!A35</f>
        <v xml:space="preserve"> </v>
      </c>
      <c r="B35" s="3" t="str">
        <f>Constants!B35</f>
        <v>I/O</v>
      </c>
      <c r="C35" s="3" t="str">
        <f>Constants!C35</f>
        <v xml:space="preserve"> </v>
      </c>
      <c r="D35" s="3" t="str">
        <f>Constants!D35</f>
        <v xml:space="preserve"> </v>
      </c>
      <c r="E35" s="3" t="str">
        <f>Constants!E35</f>
        <v xml:space="preserve"> </v>
      </c>
      <c r="F35" s="3" t="str">
        <f>Constants!F35</f>
        <v xml:space="preserve"> </v>
      </c>
      <c r="G35" s="8"/>
      <c r="H35" s="29"/>
    </row>
    <row r="36" spans="1:11" hidden="1" x14ac:dyDescent="0.15">
      <c r="A36" s="3" t="str">
        <f>Constants!A36</f>
        <v xml:space="preserve"> </v>
      </c>
      <c r="B36" s="3" t="str">
        <f>Constants!B36</f>
        <v>Logic</v>
      </c>
      <c r="C36" s="3" t="str">
        <f>Constants!C36</f>
        <v xml:space="preserve"> </v>
      </c>
      <c r="D36" s="3" t="str">
        <f>Constants!D36</f>
        <v xml:space="preserve"> </v>
      </c>
      <c r="E36" s="3" t="str">
        <f>Constants!E36</f>
        <v xml:space="preserve"> </v>
      </c>
      <c r="F36" s="3" t="str">
        <f>Constants!F36</f>
        <v xml:space="preserve"> </v>
      </c>
      <c r="G36" s="8"/>
      <c r="H36" s="29"/>
    </row>
    <row r="37" spans="1:11" hidden="1" x14ac:dyDescent="0.15">
      <c r="A37" s="3" t="str">
        <f>Constants!A37</f>
        <v xml:space="preserve"> </v>
      </c>
      <c r="B37" s="3" t="str">
        <f>Constants!B37</f>
        <v xml:space="preserve"> </v>
      </c>
      <c r="C37" s="3" t="str">
        <f>Constants!C37</f>
        <v xml:space="preserve"> </v>
      </c>
      <c r="D37" s="3" t="str">
        <f>Constants!D37</f>
        <v xml:space="preserve"> </v>
      </c>
      <c r="E37" s="3" t="str">
        <f>Constants!E37</f>
        <v xml:space="preserve"> </v>
      </c>
      <c r="F37" s="3" t="str">
        <f>Constants!F37</f>
        <v xml:space="preserve"> </v>
      </c>
      <c r="G37" s="8"/>
      <c r="H37" s="29"/>
    </row>
    <row r="38" spans="1:11" hidden="1" x14ac:dyDescent="0.15">
      <c r="A38" s="3" t="str">
        <f>Constants!A38</f>
        <v>Sizes:</v>
      </c>
      <c r="B38" s="3" t="str">
        <f>Constants!B38</f>
        <v>VS</v>
      </c>
      <c r="C38" s="3" t="str">
        <f>Constants!C38</f>
        <v>S</v>
      </c>
      <c r="D38" s="3" t="str">
        <f>Constants!D38</f>
        <v>M</v>
      </c>
      <c r="E38" s="3" t="str">
        <f>Constants!E38</f>
        <v>L</v>
      </c>
      <c r="F38" s="3" t="str">
        <f>Constants!F38</f>
        <v>VL</v>
      </c>
      <c r="G38" s="8"/>
      <c r="H38" s="29"/>
    </row>
    <row r="39" spans="1:11" hidden="1" x14ac:dyDescent="0.15">
      <c r="A39" s="3" t="str">
        <f>Constants!A39</f>
        <v>upper</v>
      </c>
      <c r="B39" s="3">
        <f>Constants!B39</f>
        <v>-1.5</v>
      </c>
      <c r="C39" s="3">
        <f>Constants!C39</f>
        <v>-0.5</v>
      </c>
      <c r="D39" s="3">
        <f>Constants!D39</f>
        <v>0.5</v>
      </c>
      <c r="E39" s="3">
        <f>Constants!E39</f>
        <v>1.5</v>
      </c>
      <c r="F39" s="3">
        <f>Constants!F39</f>
        <v>99999</v>
      </c>
      <c r="G39" s="8"/>
      <c r="H39" s="29"/>
    </row>
    <row r="40" spans="1:11" hidden="1" x14ac:dyDescent="0.15">
      <c r="A40" s="3" t="str">
        <f>Constants!A40</f>
        <v>mid</v>
      </c>
      <c r="B40" s="3">
        <f>Constants!B40</f>
        <v>-2</v>
      </c>
      <c r="C40" s="3">
        <f>Constants!C40</f>
        <v>-1</v>
      </c>
      <c r="D40" s="3">
        <f>Constants!D40</f>
        <v>0</v>
      </c>
      <c r="E40" s="3">
        <f>Constants!E40</f>
        <v>1</v>
      </c>
      <c r="F40" s="3">
        <f>Constants!F40</f>
        <v>2</v>
      </c>
      <c r="G40" s="8"/>
      <c r="H40" s="29"/>
    </row>
    <row r="41" spans="1:11" hidden="1" x14ac:dyDescent="0.15">
      <c r="A41" s="3" t="str">
        <f>Constants!A41</f>
        <v>lower</v>
      </c>
      <c r="B41" s="3">
        <f>Constants!B41</f>
        <v>0</v>
      </c>
      <c r="C41" s="3">
        <f>Constants!C41</f>
        <v>-1.5</v>
      </c>
      <c r="D41" s="3">
        <f>Constants!D41</f>
        <v>-0.5</v>
      </c>
      <c r="E41" s="3">
        <f>Constants!E41</f>
        <v>0.5</v>
      </c>
      <c r="F41" s="3">
        <f>Constants!F41</f>
        <v>1.5</v>
      </c>
      <c r="G41" s="8"/>
      <c r="H41" s="29"/>
    </row>
    <row r="42" spans="1:11" hidden="1" x14ac:dyDescent="0.15">
      <c r="A42" s="3" t="str">
        <f>Constants!A42</f>
        <v xml:space="preserve"> </v>
      </c>
      <c r="B42" s="3">
        <f>Constants!B42</f>
        <v>0</v>
      </c>
      <c r="C42" s="3">
        <f>Constants!C42</f>
        <v>0</v>
      </c>
      <c r="D42" s="3">
        <f>Constants!D42</f>
        <v>0</v>
      </c>
      <c r="E42" s="3">
        <f>Constants!E42</f>
        <v>0</v>
      </c>
      <c r="F42" s="3" t="str">
        <f>Constants!F42</f>
        <v xml:space="preserve"> </v>
      </c>
      <c r="G42" s="8"/>
      <c r="H42" s="29"/>
    </row>
    <row r="43" spans="1:11" s="62" customFormat="1" hidden="1" x14ac:dyDescent="0.15">
      <c r="A43" s="3" t="str">
        <f>Constants!A43</f>
        <v xml:space="preserve"> </v>
      </c>
      <c r="B43" s="3" t="str">
        <f>Constants!B43</f>
        <v xml:space="preserve"> </v>
      </c>
      <c r="C43" s="3" t="str">
        <f>Constants!C43</f>
        <v xml:space="preserve"> </v>
      </c>
      <c r="D43" s="3" t="str">
        <f>Constants!D43</f>
        <v xml:space="preserve"> </v>
      </c>
      <c r="E43" s="3" t="str">
        <f>Constants!E43</f>
        <v xml:space="preserve"> </v>
      </c>
      <c r="F43" s="3" t="str">
        <f>Constants!F43</f>
        <v xml:space="preserve"> </v>
      </c>
      <c r="G43" s="60"/>
      <c r="H43" s="60"/>
    </row>
    <row r="44" spans="1:11" s="423" customFormat="1" hidden="1" x14ac:dyDescent="0.15">
      <c r="A44" s="3" t="str">
        <f>Constants!A44</f>
        <v>&lt;-- Mandatory</v>
      </c>
      <c r="B44" s="3" t="str">
        <f>Constants!B44</f>
        <v xml:space="preserve"> </v>
      </c>
      <c r="C44" s="3" t="str">
        <f>Constants!C44</f>
        <v>✔</v>
      </c>
      <c r="D44" s="3" t="str">
        <f>Constants!D44</f>
        <v xml:space="preserve"> </v>
      </c>
      <c r="E44" s="3" t="str">
        <f>Constants!E44</f>
        <v xml:space="preserve"> </v>
      </c>
      <c r="F44" s="3" t="str">
        <f>Constants!F44</f>
        <v xml:space="preserve"> </v>
      </c>
      <c r="G44" s="19"/>
      <c r="H44" s="19"/>
      <c r="I44" s="19"/>
      <c r="J44" s="19"/>
      <c r="K44" s="19"/>
    </row>
    <row r="45" spans="1:11" ht="20" x14ac:dyDescent="0.2">
      <c r="A45" s="599" t="s">
        <v>125</v>
      </c>
      <c r="B45" s="599"/>
      <c r="C45" s="599"/>
      <c r="D45" s="405"/>
      <c r="E45" s="405"/>
      <c r="F45" s="405"/>
      <c r="G45" s="405"/>
      <c r="H45" s="405"/>
    </row>
    <row r="46" spans="1:11" ht="36" customHeight="1" x14ac:dyDescent="0.15">
      <c r="A46" s="602" t="s">
        <v>895</v>
      </c>
      <c r="B46" s="601"/>
      <c r="C46" s="601"/>
      <c r="D46" s="601"/>
      <c r="E46" s="601"/>
      <c r="F46" s="601"/>
      <c r="G46" s="249"/>
      <c r="H46" s="249"/>
      <c r="I46" s="249"/>
      <c r="J46" s="249"/>
    </row>
    <row r="47" spans="1:11" x14ac:dyDescent="0.15">
      <c r="A47" s="2" t="s">
        <v>182</v>
      </c>
      <c r="B47" s="2"/>
      <c r="C47" s="413" t="s">
        <v>82</v>
      </c>
      <c r="D47" s="413" t="s">
        <v>83</v>
      </c>
      <c r="E47" s="413" t="s">
        <v>84</v>
      </c>
      <c r="G47" s="2"/>
      <c r="H47" s="2"/>
    </row>
    <row r="48" spans="1:11" x14ac:dyDescent="0.15">
      <c r="A48" s="46" t="s">
        <v>890</v>
      </c>
      <c r="B48" s="2"/>
      <c r="C48" s="479">
        <f>Estimation!D90</f>
        <v>70</v>
      </c>
      <c r="D48" s="21">
        <f>Estimation!Q90</f>
        <v>108</v>
      </c>
      <c r="E48" s="154">
        <f>D48+SUM('Historical Data'!E55:E58)</f>
        <v>1319</v>
      </c>
      <c r="G48" s="2"/>
      <c r="H48" s="2"/>
    </row>
    <row r="49" spans="1:8" hidden="1" x14ac:dyDescent="0.15">
      <c r="A49" s="46" t="s">
        <v>894</v>
      </c>
      <c r="B49" s="2"/>
      <c r="C49" s="2"/>
      <c r="D49" s="424"/>
      <c r="E49" s="154">
        <f>D49+'Historical Data'!E55</f>
        <v>259</v>
      </c>
      <c r="G49" s="2"/>
      <c r="H49" s="2"/>
    </row>
    <row r="50" spans="1:8" hidden="1" x14ac:dyDescent="0.15">
      <c r="A50" s="46" t="str">
        <f>'Historical Data'!A56</f>
        <v xml:space="preserve">   Lines added to Base</v>
      </c>
      <c r="B50" s="2"/>
      <c r="C50" s="425">
        <f>ArcEstimation!E64</f>
        <v>0</v>
      </c>
      <c r="D50" s="424"/>
      <c r="E50" s="154">
        <f>D50+'Historical Data'!E56</f>
        <v>313</v>
      </c>
      <c r="G50" s="2"/>
      <c r="H50" s="2"/>
    </row>
    <row r="51" spans="1:8" hidden="1" x14ac:dyDescent="0.15">
      <c r="A51" s="46" t="str">
        <f>'Historical Data'!A57</f>
        <v>Reused lines</v>
      </c>
      <c r="B51" s="2"/>
      <c r="C51" s="425"/>
      <c r="D51" s="424"/>
      <c r="E51" s="154">
        <f>D51+'Historical Data'!E57</f>
        <v>0</v>
      </c>
      <c r="G51" s="2"/>
      <c r="H51" s="2"/>
    </row>
    <row r="52" spans="1:8" hidden="1" x14ac:dyDescent="0.15">
      <c r="A52" s="46" t="str">
        <f>'Historical Data'!A58</f>
        <v>New lines of production code</v>
      </c>
      <c r="B52" s="46"/>
      <c r="C52" s="425">
        <f>ArcEstimation!C88</f>
        <v>0</v>
      </c>
      <c r="D52" s="424"/>
      <c r="E52" s="154">
        <f>D52+'Historical Data'!E58</f>
        <v>639</v>
      </c>
      <c r="G52" s="46"/>
      <c r="H52" s="46"/>
    </row>
    <row r="53" spans="1:8" hidden="1" x14ac:dyDescent="0.15">
      <c r="C53" s="2"/>
      <c r="D53" s="2"/>
      <c r="E53" s="2"/>
    </row>
    <row r="54" spans="1:8" hidden="1" x14ac:dyDescent="0.15">
      <c r="A54" s="2" t="s">
        <v>284</v>
      </c>
      <c r="B54" s="2"/>
      <c r="C54" s="2" t="s">
        <v>82</v>
      </c>
      <c r="D54" s="2" t="s">
        <v>83</v>
      </c>
      <c r="E54" s="2" t="s">
        <v>84</v>
      </c>
      <c r="G54" s="2"/>
      <c r="H54" s="2"/>
    </row>
    <row r="55" spans="1:8" hidden="1" x14ac:dyDescent="0.15">
      <c r="A55" s="152" t="str">
        <f>'Historical Data'!A61</f>
        <v>Reused components</v>
      </c>
      <c r="B55" s="2"/>
      <c r="C55" s="425"/>
      <c r="D55" s="424"/>
      <c r="E55" s="154">
        <f>D55+'Historical Data'!E61</f>
        <v>0</v>
      </c>
      <c r="G55" s="2"/>
      <c r="H55" s="2"/>
    </row>
    <row r="56" spans="1:8" hidden="1" x14ac:dyDescent="0.15">
      <c r="A56" s="152" t="str">
        <f>'Historical Data'!A62</f>
        <v>Modified components</v>
      </c>
      <c r="B56" s="46"/>
      <c r="C56" s="425"/>
      <c r="D56" s="424"/>
      <c r="E56" s="154">
        <f>D56+'Historical Data'!E62</f>
        <v>0</v>
      </c>
      <c r="G56" s="46"/>
      <c r="H56" s="46"/>
    </row>
    <row r="57" spans="1:8" hidden="1" x14ac:dyDescent="0.15">
      <c r="A57" s="152" t="str">
        <f>'Historical Data'!A63</f>
        <v>New components</v>
      </c>
      <c r="B57" s="46"/>
      <c r="C57" s="425"/>
      <c r="D57" s="424"/>
      <c r="E57" s="154">
        <f>D57+'Historical Data'!E63</f>
        <v>0</v>
      </c>
      <c r="G57" s="46"/>
      <c r="H57" s="46"/>
    </row>
    <row r="58" spans="1:8" s="2" customFormat="1" x14ac:dyDescent="0.15">
      <c r="C58" s="155"/>
      <c r="D58" s="155"/>
      <c r="E58" s="153"/>
    </row>
    <row r="59" spans="1:8" x14ac:dyDescent="0.15">
      <c r="A59" s="2" t="s">
        <v>184</v>
      </c>
      <c r="B59" s="2"/>
      <c r="C59" s="412" t="s">
        <v>82</v>
      </c>
      <c r="D59" s="412" t="s">
        <v>83</v>
      </c>
      <c r="E59" s="43" t="s">
        <v>356</v>
      </c>
      <c r="F59" s="413" t="s">
        <v>357</v>
      </c>
      <c r="G59" s="39"/>
      <c r="H59" s="2"/>
    </row>
    <row r="60" spans="1:8" x14ac:dyDescent="0.15">
      <c r="A60" s="60" t="str">
        <f t="shared" ref="A60:A70" si="0">B4</f>
        <v>Analysis</v>
      </c>
      <c r="C60" s="156">
        <f>IF($F$1="CA01","",$C$71*'Historical Data'!F67)</f>
        <v>0</v>
      </c>
      <c r="D60" s="156">
        <f>SUMIF('Time Log'!$H$63:$H$155,A60,'Time Log'!$G$63:$G$155)</f>
        <v>10.000000000000124</v>
      </c>
      <c r="E60" s="147">
        <f>D60+'Historical Data'!E67</f>
        <v>150.00000000000017</v>
      </c>
      <c r="F60" s="23">
        <f>IF($E$71=0,0,E60/$E$71)</f>
        <v>3.8560411311054026E-2</v>
      </c>
    </row>
    <row r="61" spans="1:8" x14ac:dyDescent="0.15">
      <c r="A61" s="60" t="str">
        <f t="shared" si="0"/>
        <v>Architecture</v>
      </c>
      <c r="C61" s="156">
        <f>IF($F$1="CA01","",$C$71*'Historical Data'!F68)</f>
        <v>0</v>
      </c>
      <c r="D61" s="156">
        <f>SUMIF('Time Log'!$H$63:$H$155,A61,'Time Log'!$G$63:$G$155)</f>
        <v>4.9999999999998224</v>
      </c>
      <c r="E61" s="147">
        <f>D61+'Historical Data'!E68</f>
        <v>4.9999999999998224</v>
      </c>
      <c r="F61" s="23">
        <f t="shared" ref="F61:F69" si="1">IF($E$71=0,0,E61/$E$71)</f>
        <v>1.2853470437017536E-3</v>
      </c>
    </row>
    <row r="62" spans="1:8" x14ac:dyDescent="0.15">
      <c r="A62" s="60" t="str">
        <f t="shared" si="0"/>
        <v>Project planning</v>
      </c>
      <c r="C62" s="156">
        <f>IF($F$1="CA01","",$C$71*'Historical Data'!F69)</f>
        <v>0</v>
      </c>
      <c r="D62" s="156">
        <f>SUMIF('Time Log'!$H$63:$H$155,A62,'Time Log'!$G$63:$G$155)</f>
        <v>30.000000000000053</v>
      </c>
      <c r="E62" s="147">
        <f>D62+'Historical Data'!E69</f>
        <v>200.00000000000006</v>
      </c>
      <c r="F62" s="23">
        <f t="shared" si="1"/>
        <v>5.1413881748071988E-2</v>
      </c>
    </row>
    <row r="63" spans="1:8" x14ac:dyDescent="0.15">
      <c r="A63" s="60" t="str">
        <f t="shared" si="0"/>
        <v>Interation planning</v>
      </c>
      <c r="C63" s="156">
        <f>IF($F$1="CA01","",$C$71*'Historical Data'!F70)</f>
        <v>0</v>
      </c>
      <c r="D63" s="156">
        <f>SUMIF('Time Log'!$H$63:$H$155,A63,'Time Log'!$G$63:$G$155)</f>
        <v>0</v>
      </c>
      <c r="E63" s="147">
        <f>D63+'Historical Data'!E70</f>
        <v>0</v>
      </c>
      <c r="F63" s="23">
        <f t="shared" si="1"/>
        <v>0</v>
      </c>
    </row>
    <row r="64" spans="1:8" x14ac:dyDescent="0.15">
      <c r="A64" s="60" t="str">
        <f t="shared" si="0"/>
        <v>Construction</v>
      </c>
      <c r="C64" s="156">
        <f>IF($F$1="CA01","",$C$71*'Historical Data'!F71)</f>
        <v>0</v>
      </c>
      <c r="D64" s="156">
        <f>SUMIF('Time Log'!$H$63:$H$155,A64,'Time Log'!$G$63:$G$155)</f>
        <v>465.00000000000011</v>
      </c>
      <c r="E64" s="147">
        <f>D64+'Historical Data'!E71</f>
        <v>2075.0000000000005</v>
      </c>
      <c r="F64" s="23">
        <f t="shared" si="1"/>
        <v>0.53341902313624689</v>
      </c>
    </row>
    <row r="65" spans="1:8" x14ac:dyDescent="0.15">
      <c r="A65" s="60" t="str">
        <f t="shared" si="0"/>
        <v>Refactoring</v>
      </c>
      <c r="C65" s="156">
        <f>IF($F$1="CA01","",$C$71*'Historical Data'!F72)</f>
        <v>0</v>
      </c>
      <c r="D65" s="156">
        <f>SUMIF('Time Log'!$H$63:$H$155,A65,'Time Log'!$G$63:$G$155)</f>
        <v>95.000000000000142</v>
      </c>
      <c r="E65" s="147">
        <f>D65+'Historical Data'!E72</f>
        <v>1164.9999999999998</v>
      </c>
      <c r="F65" s="23">
        <f t="shared" si="1"/>
        <v>0.29948586118251919</v>
      </c>
    </row>
    <row r="66" spans="1:8" x14ac:dyDescent="0.15">
      <c r="A66" s="60" t="str">
        <f t="shared" si="0"/>
        <v>Review</v>
      </c>
      <c r="C66" s="156">
        <f>IF($F$1="CA01","",$C$71*'Historical Data'!F73)</f>
        <v>0</v>
      </c>
      <c r="D66" s="156">
        <f>SUMIF('Time Log'!$H$63:$H$155,A66,'Time Log'!$G$63:$G$155)</f>
        <v>0</v>
      </c>
      <c r="E66" s="147">
        <f>D66+'Historical Data'!E73</f>
        <v>5.0000000000001421</v>
      </c>
      <c r="F66" s="23">
        <f t="shared" si="1"/>
        <v>1.2853470437018358E-3</v>
      </c>
    </row>
    <row r="67" spans="1:8" x14ac:dyDescent="0.15">
      <c r="A67" s="60" t="str">
        <f t="shared" si="0"/>
        <v>Integration test</v>
      </c>
      <c r="C67" s="156">
        <f>IF($F$1="CA01","",$C$71*'Historical Data'!F74)</f>
        <v>0</v>
      </c>
      <c r="D67" s="156">
        <f>SUMIF('Time Log'!$H$63:$H$155,A67,'Time Log'!$G$63:$G$155)</f>
        <v>0</v>
      </c>
      <c r="E67" s="147">
        <f>D67+'Historical Data'!E74</f>
        <v>0</v>
      </c>
      <c r="F67" s="23">
        <f t="shared" si="1"/>
        <v>0</v>
      </c>
    </row>
    <row r="68" spans="1:8" x14ac:dyDescent="0.15">
      <c r="A68" s="60" t="str">
        <f t="shared" si="0"/>
        <v>Repatterning</v>
      </c>
      <c r="C68" s="156">
        <f>IF($F$1="CA01","",$C$71*'Historical Data'!F75)</f>
        <v>0</v>
      </c>
      <c r="D68" s="156">
        <f>SUMIF('Time Log'!$H$63:$H$155,A68,'Time Log'!$G$63:$G$155)</f>
        <v>0</v>
      </c>
      <c r="E68" s="147">
        <f>D68+'Historical Data'!E75</f>
        <v>30</v>
      </c>
      <c r="F68" s="23">
        <f t="shared" si="1"/>
        <v>7.7120822622107959E-3</v>
      </c>
    </row>
    <row r="69" spans="1:8" x14ac:dyDescent="0.15">
      <c r="A69" s="60" t="str">
        <f t="shared" si="0"/>
        <v>Postmortem</v>
      </c>
      <c r="C69" s="156">
        <f>IF($F$1="CA01","",$C$71*'Historical Data'!F76)</f>
        <v>0</v>
      </c>
      <c r="D69" s="156">
        <f>SUMIF('Time Log'!$H$63:$H$155,A69,'Time Log'!$G$63:$G$155)</f>
        <v>60.00000000000027</v>
      </c>
      <c r="E69" s="147">
        <f>D69+'Historical Data'!E76</f>
        <v>225.00000000000011</v>
      </c>
      <c r="F69" s="23">
        <f t="shared" si="1"/>
        <v>5.7840616966581E-2</v>
      </c>
    </row>
    <row r="70" spans="1:8" x14ac:dyDescent="0.15">
      <c r="A70" s="60" t="str">
        <f t="shared" si="0"/>
        <v>Sandbox</v>
      </c>
      <c r="C70" s="156">
        <f>IF($F$1="CA01","",$C$71*'Historical Data'!F77)</f>
        <v>0</v>
      </c>
      <c r="D70" s="156">
        <f>SUMIF('Time Log'!$H$63:$H$155,A70,'Time Log'!$G$63:$G$155)</f>
        <v>0</v>
      </c>
      <c r="E70" s="147">
        <f>D70+'Historical Data'!E77</f>
        <v>35</v>
      </c>
      <c r="F70" s="23">
        <f>IF($E$71=0,0,E70/$E$71)</f>
        <v>8.9974293059125951E-3</v>
      </c>
    </row>
    <row r="71" spans="1:8" x14ac:dyDescent="0.15">
      <c r="A71" s="3" t="s">
        <v>186</v>
      </c>
      <c r="C71" s="156">
        <f>ArcEstimation!D116</f>
        <v>0</v>
      </c>
      <c r="D71" s="156">
        <f>SUM(D60:D70)</f>
        <v>665.00000000000045</v>
      </c>
      <c r="E71" s="147">
        <f>D71+'Historical Data'!E78</f>
        <v>3890.0000000000005</v>
      </c>
      <c r="F71" s="23">
        <f>IF($E$71=0,0,E71/$E$71)</f>
        <v>1</v>
      </c>
    </row>
    <row r="72" spans="1:8" x14ac:dyDescent="0.15">
      <c r="C72" s="157"/>
      <c r="D72" s="157"/>
      <c r="E72" s="19"/>
    </row>
    <row r="73" spans="1:8" x14ac:dyDescent="0.15">
      <c r="A73" s="2" t="s">
        <v>547</v>
      </c>
      <c r="B73" s="2"/>
      <c r="C73" s="426"/>
      <c r="D73" s="427" t="s">
        <v>83</v>
      </c>
      <c r="E73" s="43" t="s">
        <v>356</v>
      </c>
      <c r="F73" s="413" t="s">
        <v>357</v>
      </c>
      <c r="H73" s="2"/>
    </row>
    <row r="74" spans="1:8" x14ac:dyDescent="0.15">
      <c r="A74" s="3" t="str">
        <f t="shared" ref="A74:A84" si="2">B4</f>
        <v>Analysis</v>
      </c>
      <c r="D74" s="21">
        <f>COUNTIF('Change Log'!$D$61:$D$135,A74)</f>
        <v>0</v>
      </c>
      <c r="E74" s="21">
        <f>D74+'Historical Data'!E82</f>
        <v>1</v>
      </c>
      <c r="F74" s="23">
        <f>IF(E74=0,0,E74/$E$85)</f>
        <v>1.2048192771084338E-2</v>
      </c>
    </row>
    <row r="75" spans="1:8" x14ac:dyDescent="0.15">
      <c r="A75" s="3" t="str">
        <f t="shared" si="2"/>
        <v>Architecture</v>
      </c>
      <c r="D75" s="21">
        <f>COUNTIF('Change Log'!$D$61:$D$135,A75)</f>
        <v>0</v>
      </c>
      <c r="E75" s="21">
        <f>D75+'Historical Data'!E83</f>
        <v>0</v>
      </c>
      <c r="F75" s="23">
        <f t="shared" ref="F75:F85" si="3">IF(E75=0,0,E75/$E$85)</f>
        <v>0</v>
      </c>
    </row>
    <row r="76" spans="1:8" x14ac:dyDescent="0.15">
      <c r="A76" s="3" t="str">
        <f t="shared" si="2"/>
        <v>Project planning</v>
      </c>
      <c r="D76" s="21">
        <f>COUNTIF('Change Log'!$D$61:$D$135,A76)</f>
        <v>0</v>
      </c>
      <c r="E76" s="21">
        <f>D76+'Historical Data'!E84</f>
        <v>2</v>
      </c>
      <c r="F76" s="23">
        <f t="shared" si="3"/>
        <v>2.4096385542168676E-2</v>
      </c>
      <c r="H76" s="8"/>
    </row>
    <row r="77" spans="1:8" x14ac:dyDescent="0.15">
      <c r="A77" s="3" t="str">
        <f t="shared" si="2"/>
        <v>Interation planning</v>
      </c>
      <c r="D77" s="21">
        <f>COUNTIF('Change Log'!$D$61:$D$135,A77)</f>
        <v>0</v>
      </c>
      <c r="E77" s="21">
        <f>D77+'Historical Data'!E85</f>
        <v>0</v>
      </c>
      <c r="F77" s="23">
        <f t="shared" si="3"/>
        <v>0</v>
      </c>
      <c r="H77" s="8"/>
    </row>
    <row r="78" spans="1:8" x14ac:dyDescent="0.15">
      <c r="A78" s="3" t="str">
        <f t="shared" si="2"/>
        <v>Construction</v>
      </c>
      <c r="D78" s="21">
        <f>COUNTIF('Change Log'!$D$61:$D$135,A78)</f>
        <v>7</v>
      </c>
      <c r="E78" s="21">
        <f>D78+'Historical Data'!E86</f>
        <v>49</v>
      </c>
      <c r="F78" s="23">
        <f t="shared" si="3"/>
        <v>0.59036144578313254</v>
      </c>
    </row>
    <row r="79" spans="1:8" x14ac:dyDescent="0.15">
      <c r="A79" s="3" t="str">
        <f t="shared" si="2"/>
        <v>Refactoring</v>
      </c>
      <c r="D79" s="21">
        <f>COUNTIF('Change Log'!$D$61:$D$135,A79)</f>
        <v>3</v>
      </c>
      <c r="E79" s="21">
        <f>D79+'Historical Data'!E87</f>
        <v>30</v>
      </c>
      <c r="F79" s="23">
        <f t="shared" si="3"/>
        <v>0.36144578313253012</v>
      </c>
    </row>
    <row r="80" spans="1:8" x14ac:dyDescent="0.15">
      <c r="A80" s="3" t="str">
        <f t="shared" si="2"/>
        <v>Review</v>
      </c>
      <c r="D80" s="21">
        <f>COUNTIF('Change Log'!$D$61:$D$135,A80)</f>
        <v>0</v>
      </c>
      <c r="E80" s="21">
        <f>D80+'Historical Data'!E88</f>
        <v>1</v>
      </c>
      <c r="F80" s="23">
        <f t="shared" si="3"/>
        <v>1.2048192771084338E-2</v>
      </c>
    </row>
    <row r="81" spans="1:8" x14ac:dyDescent="0.15">
      <c r="A81" s="3" t="str">
        <f t="shared" si="2"/>
        <v>Integration test</v>
      </c>
      <c r="D81" s="21">
        <f>COUNTIF('Change Log'!$D$61:$D$135,A81)</f>
        <v>0</v>
      </c>
      <c r="E81" s="21">
        <f>D81+'Historical Data'!E89</f>
        <v>0</v>
      </c>
      <c r="F81" s="23">
        <f t="shared" si="3"/>
        <v>0</v>
      </c>
    </row>
    <row r="82" spans="1:8" x14ac:dyDescent="0.15">
      <c r="A82" s="3" t="str">
        <f t="shared" si="2"/>
        <v>Repatterning</v>
      </c>
      <c r="D82" s="21">
        <f>COUNTIF('Change Log'!$D$61:$D$135,A82)</f>
        <v>0</v>
      </c>
      <c r="E82" s="21">
        <f>D82+'Historical Data'!E90</f>
        <v>0</v>
      </c>
      <c r="F82" s="23">
        <f t="shared" si="3"/>
        <v>0</v>
      </c>
    </row>
    <row r="83" spans="1:8" x14ac:dyDescent="0.15">
      <c r="A83" s="3" t="str">
        <f t="shared" si="2"/>
        <v>Postmortem</v>
      </c>
      <c r="D83" s="21">
        <f>COUNTIF('Change Log'!$D$61:$D$135,A83)</f>
        <v>0</v>
      </c>
      <c r="E83" s="21">
        <f>D83+'Historical Data'!E91</f>
        <v>0</v>
      </c>
      <c r="F83" s="23">
        <f t="shared" si="3"/>
        <v>0</v>
      </c>
    </row>
    <row r="84" spans="1:8" x14ac:dyDescent="0.15">
      <c r="A84" s="3" t="str">
        <f t="shared" si="2"/>
        <v>Sandbox</v>
      </c>
      <c r="D84" s="21">
        <f>COUNTIF('Change Log'!$D$61:$D$135,A84)</f>
        <v>0</v>
      </c>
      <c r="E84" s="21">
        <f>D84+'Historical Data'!E92</f>
        <v>0</v>
      </c>
      <c r="F84" s="23">
        <f t="shared" si="3"/>
        <v>0</v>
      </c>
    </row>
    <row r="85" spans="1:8" x14ac:dyDescent="0.15">
      <c r="A85" s="3" t="s">
        <v>186</v>
      </c>
      <c r="D85" s="21">
        <f>SUM(D74:D84)</f>
        <v>10</v>
      </c>
      <c r="E85" s="21">
        <f>D85+'Historical Data'!E93</f>
        <v>83</v>
      </c>
      <c r="F85" s="23">
        <f t="shared" si="3"/>
        <v>1</v>
      </c>
    </row>
    <row r="86" spans="1:8" x14ac:dyDescent="0.15">
      <c r="E86" s="21"/>
    </row>
    <row r="87" spans="1:8" x14ac:dyDescent="0.15">
      <c r="A87" s="2" t="s">
        <v>344</v>
      </c>
      <c r="B87" s="2"/>
      <c r="C87" s="426"/>
      <c r="D87" s="427" t="s">
        <v>83</v>
      </c>
      <c r="E87" s="43" t="s">
        <v>356</v>
      </c>
      <c r="F87" s="413" t="s">
        <v>357</v>
      </c>
      <c r="H87" s="2"/>
    </row>
    <row r="88" spans="1:8" x14ac:dyDescent="0.15">
      <c r="A88" s="3" t="str">
        <f t="shared" ref="A88:A98" si="4">B4</f>
        <v>Analysis</v>
      </c>
      <c r="D88" s="21">
        <f>COUNTIF('Change Log'!$F$61:$F$135,A88)</f>
        <v>0</v>
      </c>
      <c r="E88" s="21">
        <f>D88+'Historical Data'!E97</f>
        <v>1</v>
      </c>
      <c r="F88" s="428">
        <f>IF(E88=0,0,E88/$E$99)</f>
        <v>1.2048192771084338E-2</v>
      </c>
    </row>
    <row r="89" spans="1:8" x14ac:dyDescent="0.15">
      <c r="A89" s="3" t="str">
        <f t="shared" si="4"/>
        <v>Architecture</v>
      </c>
      <c r="D89" s="21">
        <f>COUNTIF('Change Log'!$F$61:$F$135,A89)</f>
        <v>0</v>
      </c>
      <c r="E89" s="21">
        <f>D89+'Historical Data'!E98</f>
        <v>0</v>
      </c>
      <c r="F89" s="428">
        <f t="shared" ref="F89:F99" si="5">IF(E89=0,0,E89/$E$99)</f>
        <v>0</v>
      </c>
    </row>
    <row r="90" spans="1:8" x14ac:dyDescent="0.15">
      <c r="A90" s="3" t="str">
        <f t="shared" si="4"/>
        <v>Project planning</v>
      </c>
      <c r="D90" s="21">
        <f>COUNTIF('Change Log'!$F$61:$F$135,A90)</f>
        <v>0</v>
      </c>
      <c r="E90" s="21">
        <f>D90+'Historical Data'!E99</f>
        <v>2</v>
      </c>
      <c r="F90" s="428">
        <f t="shared" si="5"/>
        <v>2.4096385542168676E-2</v>
      </c>
    </row>
    <row r="91" spans="1:8" x14ac:dyDescent="0.15">
      <c r="A91" s="3" t="str">
        <f t="shared" si="4"/>
        <v>Interation planning</v>
      </c>
      <c r="D91" s="21">
        <f>COUNTIF('Change Log'!$F$61:$F$135,A91)</f>
        <v>0</v>
      </c>
      <c r="E91" s="21">
        <f>D91+'Historical Data'!E100</f>
        <v>0</v>
      </c>
      <c r="F91" s="428">
        <f t="shared" si="5"/>
        <v>0</v>
      </c>
    </row>
    <row r="92" spans="1:8" x14ac:dyDescent="0.15">
      <c r="A92" s="3" t="str">
        <f t="shared" si="4"/>
        <v>Construction</v>
      </c>
      <c r="D92" s="21">
        <f>COUNTIF('Change Log'!$F$61:$F$135,A92)</f>
        <v>7</v>
      </c>
      <c r="E92" s="21">
        <f>D92+'Historical Data'!E101</f>
        <v>49</v>
      </c>
      <c r="F92" s="428">
        <f t="shared" si="5"/>
        <v>0.59036144578313254</v>
      </c>
    </row>
    <row r="93" spans="1:8" x14ac:dyDescent="0.15">
      <c r="A93" s="3" t="str">
        <f t="shared" si="4"/>
        <v>Refactoring</v>
      </c>
      <c r="D93" s="21">
        <f>COUNTIF('Change Log'!$F$61:$F$135,A93)</f>
        <v>3</v>
      </c>
      <c r="E93" s="21">
        <f>D93+'Historical Data'!E102</f>
        <v>30</v>
      </c>
      <c r="F93" s="428">
        <f t="shared" si="5"/>
        <v>0.36144578313253012</v>
      </c>
    </row>
    <row r="94" spans="1:8" x14ac:dyDescent="0.15">
      <c r="A94" s="3" t="str">
        <f t="shared" si="4"/>
        <v>Review</v>
      </c>
      <c r="D94" s="21">
        <f>COUNTIF('Change Log'!$F$61:$F$135,A94)</f>
        <v>0</v>
      </c>
      <c r="E94" s="21">
        <f>D94+'Historical Data'!E103</f>
        <v>1</v>
      </c>
      <c r="F94" s="428">
        <f t="shared" si="5"/>
        <v>1.2048192771084338E-2</v>
      </c>
    </row>
    <row r="95" spans="1:8" x14ac:dyDescent="0.15">
      <c r="A95" s="3" t="str">
        <f t="shared" si="4"/>
        <v>Integration test</v>
      </c>
      <c r="D95" s="21">
        <f>COUNTIF('Change Log'!$F$61:$F$135,A95)</f>
        <v>0</v>
      </c>
      <c r="E95" s="21">
        <f>D95+'Historical Data'!E104</f>
        <v>0</v>
      </c>
      <c r="F95" s="428">
        <f t="shared" si="5"/>
        <v>0</v>
      </c>
    </row>
    <row r="96" spans="1:8" x14ac:dyDescent="0.15">
      <c r="A96" s="3" t="str">
        <f t="shared" si="4"/>
        <v>Repatterning</v>
      </c>
      <c r="D96" s="21">
        <f>COUNTIF('Change Log'!$F$61:$F$135,A96)</f>
        <v>0</v>
      </c>
      <c r="E96" s="21">
        <f>D96+'Historical Data'!E105</f>
        <v>0</v>
      </c>
      <c r="F96" s="428">
        <f t="shared" si="5"/>
        <v>0</v>
      </c>
    </row>
    <row r="97" spans="1:6" x14ac:dyDescent="0.15">
      <c r="A97" s="3" t="str">
        <f t="shared" si="4"/>
        <v>Postmortem</v>
      </c>
      <c r="D97" s="21">
        <f>COUNTIF('Change Log'!$F$61:$F$135,A97)</f>
        <v>0</v>
      </c>
      <c r="E97" s="21">
        <f>D97+'Historical Data'!E106</f>
        <v>0</v>
      </c>
      <c r="F97" s="428">
        <f t="shared" si="5"/>
        <v>0</v>
      </c>
    </row>
    <row r="98" spans="1:6" x14ac:dyDescent="0.15">
      <c r="A98" s="3" t="str">
        <f t="shared" si="4"/>
        <v>Sandbox</v>
      </c>
      <c r="D98" s="21">
        <f>COUNTIF('Change Log'!$F$61:$F$135,A98)</f>
        <v>0</v>
      </c>
      <c r="E98" s="21">
        <f>D98+'Historical Data'!E107</f>
        <v>0</v>
      </c>
      <c r="F98" s="428">
        <f t="shared" si="5"/>
        <v>0</v>
      </c>
    </row>
    <row r="99" spans="1:6" x14ac:dyDescent="0.15">
      <c r="A99" s="3" t="s">
        <v>186</v>
      </c>
      <c r="D99" s="21">
        <f>SUM(D88:D98)</f>
        <v>10</v>
      </c>
      <c r="E99" s="21">
        <f>D99+'Historical Data'!E108</f>
        <v>83</v>
      </c>
      <c r="F99" s="428">
        <f t="shared" si="5"/>
        <v>1</v>
      </c>
    </row>
  </sheetData>
  <sheetProtection sheet="1" objects="1" scenarios="1"/>
  <mergeCells count="2">
    <mergeCell ref="A45:C45"/>
    <mergeCell ref="A46:F46"/>
  </mergeCells>
  <dataValidations disablePrompts="1" count="2">
    <dataValidation operator="greaterThanOrEqual" allowBlank="1" showErrorMessage="1" errorTitle=".GE. zero integer" error="Value must be an integer greater than or equal to zero." sqref="C58:C70" xr:uid="{0E1A2FE7-F7A9-5A4D-82D5-38E7DAF3285B}"/>
    <dataValidation type="whole" operator="greaterThanOrEqual" allowBlank="1" showErrorMessage="1" errorTitle=".GE. zero" error="Value must be an integer greater than or equal to zero." sqref="D58:D72 D74:D86 D88:D98" xr:uid="{4FF18AA9-EDE5-3E41-9C7A-8E40EC46680A}">
      <formula1>0</formula1>
    </dataValidation>
  </dataValidations>
  <pageMargins left="0.75" right="0.75" top="1" bottom="1" header="0.5" footer="0.5"/>
  <pageSetup orientation="portrait"/>
  <headerFooter alignWithMargins="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dimension ref="A1:F94"/>
  <sheetViews>
    <sheetView showGridLines="0" workbookViewId="0">
      <selection sqref="A1:D1"/>
    </sheetView>
  </sheetViews>
  <sheetFormatPr baseColWidth="10" defaultColWidth="10.83203125" defaultRowHeight="13" x14ac:dyDescent="0.15"/>
  <cols>
    <col min="1" max="1" width="5.1640625" style="211" customWidth="1"/>
    <col min="2" max="2" width="3.83203125" style="292" customWidth="1"/>
    <col min="3" max="3" width="33.33203125" style="292" customWidth="1"/>
    <col min="4" max="4" width="87.83203125" style="292" customWidth="1"/>
    <col min="5" max="16384" width="10.83203125" style="292"/>
  </cols>
  <sheetData>
    <row r="1" spans="1:6" s="4" customFormat="1" ht="20" x14ac:dyDescent="0.2">
      <c r="A1" s="599" t="s">
        <v>706</v>
      </c>
      <c r="B1" s="599"/>
      <c r="C1" s="599"/>
      <c r="D1" s="599"/>
      <c r="E1" s="32"/>
      <c r="F1" s="32"/>
    </row>
    <row r="2" spans="1:6" x14ac:dyDescent="0.15">
      <c r="A2" s="292" t="s">
        <v>652</v>
      </c>
    </row>
    <row r="3" spans="1:6" ht="21" customHeight="1" x14ac:dyDescent="0.15">
      <c r="A3" s="292"/>
    </row>
    <row r="4" spans="1:6" x14ac:dyDescent="0.15">
      <c r="A4" s="329" t="s">
        <v>697</v>
      </c>
      <c r="B4" s="328"/>
      <c r="C4" s="328"/>
      <c r="D4" s="328"/>
    </row>
    <row r="5" spans="1:6" s="331" customFormat="1" ht="53" customHeight="1" x14ac:dyDescent="0.15">
      <c r="A5" s="335"/>
      <c r="B5" s="643" t="s">
        <v>653</v>
      </c>
      <c r="C5" s="643"/>
      <c r="D5" s="643"/>
    </row>
    <row r="6" spans="1:6" s="331" customFormat="1" ht="15" thickBot="1" x14ac:dyDescent="0.2">
      <c r="A6" s="335"/>
      <c r="B6" s="333"/>
      <c r="C6" s="336" t="s">
        <v>654</v>
      </c>
    </row>
    <row r="7" spans="1:6" s="331" customFormat="1" ht="14" x14ac:dyDescent="0.15">
      <c r="A7" s="335"/>
      <c r="B7" s="643"/>
      <c r="C7" s="333" t="s">
        <v>655</v>
      </c>
    </row>
    <row r="8" spans="1:6" s="331" customFormat="1" ht="14" x14ac:dyDescent="0.15">
      <c r="A8" s="335"/>
      <c r="B8" s="643"/>
      <c r="C8" s="333" t="s">
        <v>656</v>
      </c>
    </row>
    <row r="9" spans="1:6" s="331" customFormat="1" x14ac:dyDescent="0.15">
      <c r="A9" s="335"/>
      <c r="B9" s="643"/>
      <c r="C9" s="333"/>
    </row>
    <row r="10" spans="1:6" s="331" customFormat="1" ht="14" x14ac:dyDescent="0.15">
      <c r="A10" s="335"/>
      <c r="B10" s="643"/>
      <c r="C10" s="333" t="s">
        <v>657</v>
      </c>
    </row>
    <row r="11" spans="1:6" s="331" customFormat="1" ht="15" thickBot="1" x14ac:dyDescent="0.2">
      <c r="A11" s="335"/>
      <c r="B11" s="643"/>
      <c r="C11" s="336" t="s">
        <v>655</v>
      </c>
    </row>
    <row r="12" spans="1:6" s="331" customFormat="1" x14ac:dyDescent="0.15">
      <c r="A12" s="335"/>
      <c r="B12" s="643"/>
      <c r="C12" s="643"/>
      <c r="D12" s="643"/>
    </row>
    <row r="13" spans="1:6" s="331" customFormat="1" ht="22" customHeight="1" x14ac:dyDescent="0.15">
      <c r="A13" s="335"/>
      <c r="B13" s="643" t="s">
        <v>658</v>
      </c>
      <c r="C13" s="643"/>
      <c r="D13" s="643"/>
    </row>
    <row r="14" spans="1:6" x14ac:dyDescent="0.15">
      <c r="A14" s="329" t="s">
        <v>113</v>
      </c>
      <c r="B14" s="328"/>
      <c r="C14" s="328"/>
      <c r="D14" s="328"/>
    </row>
    <row r="15" spans="1:6" s="331" customFormat="1" x14ac:dyDescent="0.15">
      <c r="A15" s="335"/>
      <c r="B15" s="643" t="s">
        <v>659</v>
      </c>
      <c r="C15" s="643"/>
      <c r="D15" s="643"/>
    </row>
    <row r="16" spans="1:6" s="331" customFormat="1" ht="15" thickBot="1" x14ac:dyDescent="0.2">
      <c r="A16" s="337"/>
      <c r="B16" s="333"/>
      <c r="C16" s="336" t="s">
        <v>654</v>
      </c>
    </row>
    <row r="17" spans="1:4" s="331" customFormat="1" ht="14" x14ac:dyDescent="0.15">
      <c r="A17" s="337"/>
      <c r="B17" s="643"/>
      <c r="C17" s="333" t="s">
        <v>660</v>
      </c>
    </row>
    <row r="18" spans="1:4" s="331" customFormat="1" ht="14" x14ac:dyDescent="0.15">
      <c r="A18" s="337"/>
      <c r="B18" s="643"/>
      <c r="C18" s="333" t="s">
        <v>661</v>
      </c>
    </row>
    <row r="19" spans="1:4" s="331" customFormat="1" x14ac:dyDescent="0.15">
      <c r="A19" s="337"/>
      <c r="B19" s="333"/>
      <c r="C19" s="333"/>
    </row>
    <row r="20" spans="1:4" ht="38" customHeight="1" x14ac:dyDescent="0.15">
      <c r="A20" s="335"/>
      <c r="B20" s="493" t="s">
        <v>695</v>
      </c>
      <c r="C20" s="493"/>
      <c r="D20" s="493"/>
    </row>
    <row r="21" spans="1:4" x14ac:dyDescent="0.15">
      <c r="A21" s="329" t="s">
        <v>698</v>
      </c>
      <c r="B21" s="328"/>
      <c r="C21" s="328"/>
      <c r="D21" s="328"/>
    </row>
    <row r="22" spans="1:4" ht="33" customHeight="1" x14ac:dyDescent="0.15">
      <c r="A22" s="338"/>
      <c r="B22" s="642" t="s">
        <v>662</v>
      </c>
      <c r="C22" s="642"/>
      <c r="D22" s="642"/>
    </row>
    <row r="23" spans="1:4" ht="15" thickBot="1" x14ac:dyDescent="0.2">
      <c r="A23" s="338"/>
      <c r="B23" s="339"/>
      <c r="C23" s="340" t="s">
        <v>663</v>
      </c>
      <c r="D23" s="341" t="s">
        <v>664</v>
      </c>
    </row>
    <row r="24" spans="1:4" ht="14" x14ac:dyDescent="0.15">
      <c r="A24" s="338"/>
      <c r="B24" s="642"/>
      <c r="C24" s="342" t="s">
        <v>665</v>
      </c>
      <c r="D24" s="339" t="s">
        <v>667</v>
      </c>
    </row>
    <row r="25" spans="1:4" ht="14" x14ac:dyDescent="0.15">
      <c r="A25" s="338"/>
      <c r="B25" s="642"/>
      <c r="C25" s="342"/>
      <c r="D25" s="339" t="s">
        <v>668</v>
      </c>
    </row>
    <row r="26" spans="1:4" x14ac:dyDescent="0.15">
      <c r="A26" s="338"/>
      <c r="B26" s="642"/>
      <c r="C26" s="342"/>
      <c r="D26" s="339"/>
    </row>
    <row r="27" spans="1:4" ht="14" x14ac:dyDescent="0.15">
      <c r="A27" s="338"/>
      <c r="B27" s="642"/>
      <c r="C27" s="342" t="s">
        <v>666</v>
      </c>
      <c r="D27" s="339" t="s">
        <v>669</v>
      </c>
    </row>
    <row r="28" spans="1:4" ht="14" x14ac:dyDescent="0.15">
      <c r="A28" s="338"/>
      <c r="B28" s="642"/>
      <c r="C28" s="332"/>
      <c r="D28" s="339" t="s">
        <v>670</v>
      </c>
    </row>
    <row r="29" spans="1:4" x14ac:dyDescent="0.15">
      <c r="A29" s="329" t="s">
        <v>699</v>
      </c>
      <c r="B29" s="328"/>
      <c r="C29" s="328"/>
      <c r="D29" s="328"/>
    </row>
    <row r="30" spans="1:4" ht="32" customHeight="1" x14ac:dyDescent="0.15">
      <c r="A30" s="338"/>
      <c r="B30" s="642" t="s">
        <v>671</v>
      </c>
      <c r="C30" s="642"/>
      <c r="D30" s="642"/>
    </row>
    <row r="31" spans="1:4" x14ac:dyDescent="0.15">
      <c r="A31" s="338"/>
      <c r="B31" s="642"/>
      <c r="C31" s="642"/>
      <c r="D31" s="642"/>
    </row>
    <row r="32" spans="1:4" ht="34" customHeight="1" x14ac:dyDescent="0.15">
      <c r="A32" s="338"/>
      <c r="B32" s="642" t="s">
        <v>672</v>
      </c>
      <c r="C32" s="642"/>
      <c r="D32" s="642"/>
    </row>
    <row r="33" spans="1:4" ht="15" thickBot="1" x14ac:dyDescent="0.2">
      <c r="A33" s="338"/>
      <c r="B33" s="339"/>
      <c r="C33" s="340" t="s">
        <v>663</v>
      </c>
      <c r="D33" s="341" t="s">
        <v>664</v>
      </c>
    </row>
    <row r="34" spans="1:4" ht="14" x14ac:dyDescent="0.15">
      <c r="A34" s="338"/>
      <c r="B34" s="642"/>
      <c r="C34" s="342" t="s">
        <v>673</v>
      </c>
      <c r="D34" s="339" t="s">
        <v>673</v>
      </c>
    </row>
    <row r="35" spans="1:4" ht="14" x14ac:dyDescent="0.15">
      <c r="A35" s="338"/>
      <c r="B35" s="642"/>
      <c r="C35" s="342" t="s">
        <v>674</v>
      </c>
      <c r="D35" s="339" t="s">
        <v>677</v>
      </c>
    </row>
    <row r="36" spans="1:4" x14ac:dyDescent="0.15">
      <c r="A36" s="338"/>
      <c r="B36" s="642"/>
      <c r="C36" s="342"/>
      <c r="D36" s="339"/>
    </row>
    <row r="37" spans="1:4" ht="14" x14ac:dyDescent="0.15">
      <c r="A37" s="338"/>
      <c r="B37" s="642"/>
      <c r="C37" s="342" t="s">
        <v>675</v>
      </c>
      <c r="D37" s="339" t="s">
        <v>678</v>
      </c>
    </row>
    <row r="38" spans="1:4" ht="14" x14ac:dyDescent="0.15">
      <c r="A38" s="338"/>
      <c r="B38" s="642"/>
      <c r="C38" s="342" t="s">
        <v>676</v>
      </c>
      <c r="D38" s="339" t="s">
        <v>679</v>
      </c>
    </row>
    <row r="39" spans="1:4" x14ac:dyDescent="0.15">
      <c r="A39" s="338"/>
      <c r="B39" s="642"/>
      <c r="C39" s="342"/>
      <c r="D39" s="333"/>
    </row>
    <row r="40" spans="1:4" x14ac:dyDescent="0.15">
      <c r="A40" s="329" t="s">
        <v>700</v>
      </c>
      <c r="B40" s="328"/>
      <c r="C40" s="328"/>
      <c r="D40" s="328"/>
    </row>
    <row r="41" spans="1:4" ht="31" customHeight="1" x14ac:dyDescent="0.15">
      <c r="A41" s="338"/>
      <c r="B41" s="642" t="s">
        <v>680</v>
      </c>
      <c r="C41" s="642"/>
      <c r="D41" s="642"/>
    </row>
    <row r="42" spans="1:4" x14ac:dyDescent="0.15">
      <c r="A42" s="329" t="s">
        <v>701</v>
      </c>
      <c r="B42" s="328"/>
      <c r="C42" s="328"/>
      <c r="D42" s="328"/>
    </row>
    <row r="43" spans="1:4" x14ac:dyDescent="0.15">
      <c r="A43" s="338"/>
      <c r="B43" s="642" t="s">
        <v>681</v>
      </c>
      <c r="C43" s="642"/>
      <c r="D43" s="642"/>
    </row>
    <row r="44" spans="1:4" x14ac:dyDescent="0.15">
      <c r="A44" s="338"/>
      <c r="B44" s="644" t="s">
        <v>710</v>
      </c>
      <c r="C44" s="644"/>
      <c r="D44" s="644"/>
    </row>
    <row r="45" spans="1:4" ht="31" customHeight="1" x14ac:dyDescent="0.15">
      <c r="A45" s="338"/>
      <c r="B45" s="644" t="s">
        <v>711</v>
      </c>
      <c r="C45" s="644"/>
      <c r="D45" s="644"/>
    </row>
    <row r="46" spans="1:4" ht="30" customHeight="1" x14ac:dyDescent="0.15">
      <c r="A46" s="338"/>
      <c r="B46" s="644" t="s">
        <v>712</v>
      </c>
      <c r="C46" s="644"/>
      <c r="D46" s="644"/>
    </row>
    <row r="47" spans="1:4" ht="31" customHeight="1" x14ac:dyDescent="0.15">
      <c r="A47" s="338"/>
      <c r="B47" s="644" t="s">
        <v>713</v>
      </c>
      <c r="C47" s="644"/>
      <c r="D47" s="644"/>
    </row>
    <row r="48" spans="1:4" x14ac:dyDescent="0.15">
      <c r="A48" s="338"/>
      <c r="B48" s="642" t="s">
        <v>682</v>
      </c>
      <c r="C48" s="642"/>
      <c r="D48" s="642"/>
    </row>
    <row r="49" spans="1:4" x14ac:dyDescent="0.15">
      <c r="A49" s="329" t="s">
        <v>702</v>
      </c>
      <c r="B49" s="328"/>
      <c r="C49" s="328"/>
      <c r="D49" s="328"/>
    </row>
    <row r="50" spans="1:4" ht="36" customHeight="1" x14ac:dyDescent="0.15">
      <c r="A50" s="338"/>
      <c r="B50" s="642" t="s">
        <v>683</v>
      </c>
      <c r="C50" s="642"/>
      <c r="D50" s="642"/>
    </row>
    <row r="51" spans="1:4" x14ac:dyDescent="0.15">
      <c r="A51" s="338"/>
      <c r="B51" s="642"/>
      <c r="C51" s="642"/>
      <c r="D51" s="642"/>
    </row>
    <row r="52" spans="1:4" x14ac:dyDescent="0.15">
      <c r="A52" s="338"/>
      <c r="B52" s="642" t="s">
        <v>684</v>
      </c>
      <c r="C52" s="642"/>
      <c r="D52" s="642"/>
    </row>
    <row r="53" spans="1:4" ht="15" thickBot="1" x14ac:dyDescent="0.2">
      <c r="A53" s="338"/>
      <c r="B53" s="339"/>
      <c r="C53" s="341" t="s">
        <v>654</v>
      </c>
    </row>
    <row r="54" spans="1:4" ht="14" x14ac:dyDescent="0.15">
      <c r="A54" s="338"/>
      <c r="B54" s="339"/>
      <c r="C54" s="339" t="s">
        <v>685</v>
      </c>
    </row>
    <row r="55" spans="1:4" x14ac:dyDescent="0.15">
      <c r="A55" s="338"/>
      <c r="B55" s="642"/>
      <c r="C55" s="642"/>
      <c r="D55" s="642"/>
    </row>
    <row r="56" spans="1:4" ht="33" customHeight="1" x14ac:dyDescent="0.15">
      <c r="A56" s="338"/>
      <c r="B56" s="642" t="s">
        <v>686</v>
      </c>
      <c r="C56" s="642"/>
      <c r="D56" s="642"/>
    </row>
    <row r="57" spans="1:4" ht="15" thickBot="1" x14ac:dyDescent="0.2">
      <c r="A57" s="338"/>
      <c r="B57" s="339"/>
      <c r="C57" s="341" t="s">
        <v>654</v>
      </c>
    </row>
    <row r="58" spans="1:4" ht="14" x14ac:dyDescent="0.15">
      <c r="A58" s="338"/>
      <c r="B58" s="642"/>
      <c r="C58" s="339" t="s">
        <v>687</v>
      </c>
    </row>
    <row r="59" spans="1:4" ht="14" x14ac:dyDescent="0.15">
      <c r="A59" s="338"/>
      <c r="B59" s="642"/>
      <c r="C59" s="339" t="s">
        <v>696</v>
      </c>
    </row>
    <row r="60" spans="1:4" x14ac:dyDescent="0.15">
      <c r="A60" s="338"/>
      <c r="B60" s="642"/>
      <c r="C60" s="642"/>
      <c r="D60" s="642"/>
    </row>
    <row r="61" spans="1:4" x14ac:dyDescent="0.15">
      <c r="A61" s="338"/>
      <c r="B61" s="642" t="s">
        <v>714</v>
      </c>
      <c r="C61" s="642"/>
      <c r="D61" s="642"/>
    </row>
    <row r="62" spans="1:4" ht="15" thickBot="1" x14ac:dyDescent="0.2">
      <c r="A62" s="338"/>
      <c r="B62" s="339"/>
      <c r="C62" s="341" t="s">
        <v>654</v>
      </c>
    </row>
    <row r="63" spans="1:4" ht="14" x14ac:dyDescent="0.15">
      <c r="A63" s="338"/>
      <c r="B63" s="339"/>
      <c r="C63" s="339" t="s">
        <v>688</v>
      </c>
    </row>
    <row r="64" spans="1:4" x14ac:dyDescent="0.15">
      <c r="A64" s="338"/>
      <c r="B64" s="642"/>
      <c r="C64" s="642"/>
      <c r="D64" s="642"/>
    </row>
    <row r="65" spans="1:4" ht="34" customHeight="1" x14ac:dyDescent="0.15">
      <c r="A65" s="338"/>
      <c r="B65" s="642" t="s">
        <v>689</v>
      </c>
      <c r="C65" s="642"/>
      <c r="D65" s="642"/>
    </row>
    <row r="66" spans="1:4" x14ac:dyDescent="0.15">
      <c r="A66" s="329" t="s">
        <v>703</v>
      </c>
      <c r="B66" s="328"/>
      <c r="C66" s="328"/>
      <c r="D66" s="328"/>
    </row>
    <row r="67" spans="1:4" x14ac:dyDescent="0.15">
      <c r="A67" s="338"/>
      <c r="B67" s="642" t="s">
        <v>690</v>
      </c>
      <c r="C67" s="642"/>
      <c r="D67" s="642"/>
    </row>
    <row r="68" spans="1:4" x14ac:dyDescent="0.15">
      <c r="A68" s="329" t="s">
        <v>704</v>
      </c>
      <c r="B68" s="328"/>
      <c r="C68" s="328"/>
      <c r="D68" s="328"/>
    </row>
    <row r="69" spans="1:4" ht="48" customHeight="1" x14ac:dyDescent="0.15">
      <c r="A69" s="338"/>
      <c r="B69" s="642" t="s">
        <v>691</v>
      </c>
      <c r="C69" s="642"/>
      <c r="D69" s="642"/>
    </row>
    <row r="70" spans="1:4" ht="13" customHeight="1" x14ac:dyDescent="0.15">
      <c r="A70" s="338"/>
      <c r="B70" s="643"/>
      <c r="C70" s="643"/>
      <c r="D70" s="643"/>
    </row>
    <row r="71" spans="1:4" ht="13" customHeight="1" x14ac:dyDescent="0.15">
      <c r="A71" s="338"/>
      <c r="B71" s="333"/>
      <c r="C71" s="333"/>
      <c r="D71" s="333"/>
    </row>
    <row r="72" spans="1:4" ht="13" customHeight="1" x14ac:dyDescent="0.15">
      <c r="A72" s="338"/>
      <c r="B72" s="333"/>
      <c r="C72" s="333"/>
      <c r="D72" s="333"/>
    </row>
    <row r="73" spans="1:4" ht="13" customHeight="1" x14ac:dyDescent="0.15">
      <c r="A73" s="338"/>
      <c r="B73" s="333"/>
      <c r="C73" s="333"/>
      <c r="D73" s="333"/>
    </row>
    <row r="74" spans="1:4" ht="13" customHeight="1" x14ac:dyDescent="0.15">
      <c r="A74" s="338"/>
      <c r="B74" s="333"/>
      <c r="C74" s="333"/>
      <c r="D74" s="333"/>
    </row>
    <row r="75" spans="1:4" ht="13" customHeight="1" x14ac:dyDescent="0.15">
      <c r="A75" s="338"/>
      <c r="B75" s="333"/>
      <c r="C75" s="333"/>
      <c r="D75" s="333"/>
    </row>
    <row r="76" spans="1:4" ht="13" customHeight="1" x14ac:dyDescent="0.15">
      <c r="A76" s="338"/>
      <c r="B76" s="333"/>
      <c r="C76" s="333"/>
      <c r="D76" s="333"/>
    </row>
    <row r="77" spans="1:4" ht="13" customHeight="1" x14ac:dyDescent="0.15">
      <c r="A77" s="338"/>
      <c r="B77" s="333"/>
      <c r="C77" s="333"/>
      <c r="D77" s="333"/>
    </row>
    <row r="78" spans="1:4" ht="13" customHeight="1" x14ac:dyDescent="0.15">
      <c r="A78" s="338"/>
      <c r="B78" s="333"/>
      <c r="C78" s="333"/>
      <c r="D78" s="333"/>
    </row>
    <row r="79" spans="1:4" ht="13" customHeight="1" x14ac:dyDescent="0.15">
      <c r="A79" s="338"/>
      <c r="B79" s="333"/>
      <c r="C79" s="333"/>
      <c r="D79" s="333"/>
    </row>
    <row r="80" spans="1:4" ht="13" customHeight="1" x14ac:dyDescent="0.15">
      <c r="A80" s="338"/>
      <c r="B80" s="333"/>
      <c r="C80" s="333"/>
      <c r="D80" s="333"/>
    </row>
    <row r="81" spans="1:4" ht="13" customHeight="1" x14ac:dyDescent="0.15">
      <c r="A81" s="338"/>
      <c r="B81" s="333"/>
      <c r="C81" s="333"/>
      <c r="D81" s="333"/>
    </row>
    <row r="82" spans="1:4" ht="13" customHeight="1" x14ac:dyDescent="0.15">
      <c r="A82" s="338"/>
      <c r="B82" s="333"/>
      <c r="C82" s="333"/>
      <c r="D82" s="333"/>
    </row>
    <row r="83" spans="1:4" ht="13" customHeight="1" x14ac:dyDescent="0.15">
      <c r="A83" s="338"/>
      <c r="B83" s="333"/>
      <c r="C83" s="333"/>
      <c r="D83" s="333"/>
    </row>
    <row r="84" spans="1:4" ht="13" customHeight="1" x14ac:dyDescent="0.15">
      <c r="A84" s="338"/>
      <c r="B84" s="333"/>
      <c r="C84" s="333"/>
      <c r="D84" s="333"/>
    </row>
    <row r="85" spans="1:4" ht="13" customHeight="1" x14ac:dyDescent="0.15">
      <c r="A85" s="338"/>
      <c r="B85" s="333"/>
      <c r="C85" s="333"/>
      <c r="D85" s="333"/>
    </row>
    <row r="86" spans="1:4" ht="13" customHeight="1" x14ac:dyDescent="0.15">
      <c r="A86" s="338"/>
      <c r="B86" s="333"/>
      <c r="C86" s="333"/>
      <c r="D86" s="333"/>
    </row>
    <row r="87" spans="1:4" ht="13" customHeight="1" x14ac:dyDescent="0.15">
      <c r="A87" s="338"/>
      <c r="B87" s="333"/>
      <c r="C87" s="333"/>
      <c r="D87" s="333"/>
    </row>
    <row r="88" spans="1:4" ht="42" customHeight="1" x14ac:dyDescent="0.15">
      <c r="A88" s="338"/>
      <c r="B88" s="642" t="s">
        <v>692</v>
      </c>
      <c r="C88" s="642"/>
      <c r="D88" s="642"/>
    </row>
    <row r="89" spans="1:4" x14ac:dyDescent="0.15">
      <c r="A89" s="329" t="s">
        <v>705</v>
      </c>
      <c r="B89" s="328"/>
      <c r="C89" s="328"/>
      <c r="D89" s="328"/>
    </row>
    <row r="90" spans="1:4" ht="34" customHeight="1" x14ac:dyDescent="0.15">
      <c r="A90" s="338"/>
      <c r="B90" s="642" t="s">
        <v>693</v>
      </c>
      <c r="C90" s="642"/>
      <c r="D90" s="642"/>
    </row>
    <row r="91" spans="1:4" x14ac:dyDescent="0.15">
      <c r="A91" s="338"/>
      <c r="B91" s="642"/>
      <c r="C91" s="642"/>
      <c r="D91" s="642"/>
    </row>
    <row r="92" spans="1:4" ht="42" customHeight="1" x14ac:dyDescent="0.15">
      <c r="A92" s="338"/>
      <c r="B92" s="642" t="s">
        <v>694</v>
      </c>
      <c r="C92" s="642"/>
      <c r="D92" s="642"/>
    </row>
    <row r="93" spans="1:4" x14ac:dyDescent="0.15">
      <c r="A93" s="330"/>
    </row>
    <row r="94" spans="1:4" x14ac:dyDescent="0.15">
      <c r="A94" s="330"/>
    </row>
  </sheetData>
  <sheetProtection sheet="1" objects="1" scenarios="1"/>
  <mergeCells count="38">
    <mergeCell ref="B20:D20"/>
    <mergeCell ref="B22:D22"/>
    <mergeCell ref="B17:B18"/>
    <mergeCell ref="B24:B28"/>
    <mergeCell ref="B5:D5"/>
    <mergeCell ref="B12:D12"/>
    <mergeCell ref="B13:D13"/>
    <mergeCell ref="B15:D15"/>
    <mergeCell ref="B7:B11"/>
    <mergeCell ref="B34:B39"/>
    <mergeCell ref="B58:B59"/>
    <mergeCell ref="B31:D31"/>
    <mergeCell ref="B30:D30"/>
    <mergeCell ref="B32:D32"/>
    <mergeCell ref="B41:D41"/>
    <mergeCell ref="B64:D64"/>
    <mergeCell ref="B43:D43"/>
    <mergeCell ref="B44:D44"/>
    <mergeCell ref="B45:D45"/>
    <mergeCell ref="B46:D46"/>
    <mergeCell ref="B47:D47"/>
    <mergeCell ref="B48:D48"/>
    <mergeCell ref="B90:D90"/>
    <mergeCell ref="B91:D91"/>
    <mergeCell ref="B92:D92"/>
    <mergeCell ref="A1:D1"/>
    <mergeCell ref="B65:D65"/>
    <mergeCell ref="B67:D67"/>
    <mergeCell ref="B69:D69"/>
    <mergeCell ref="B70:D70"/>
    <mergeCell ref="B88:D88"/>
    <mergeCell ref="B50:D50"/>
    <mergeCell ref="B51:D51"/>
    <mergeCell ref="B52:D52"/>
    <mergeCell ref="B55:D55"/>
    <mergeCell ref="B56:D56"/>
    <mergeCell ref="B60:D60"/>
    <mergeCell ref="B61:D6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dimension ref="A1:F33"/>
  <sheetViews>
    <sheetView showGridLines="0" workbookViewId="0">
      <selection sqref="A1:D1"/>
    </sheetView>
  </sheetViews>
  <sheetFormatPr baseColWidth="10" defaultColWidth="10.83203125" defaultRowHeight="13" x14ac:dyDescent="0.15"/>
  <cols>
    <col min="1" max="1" width="5.1640625" style="211" customWidth="1"/>
    <col min="2" max="2" width="3.83203125" style="292" customWidth="1"/>
    <col min="3" max="3" width="46.5" style="292" customWidth="1"/>
    <col min="4" max="4" width="87.83203125" style="292" customWidth="1"/>
    <col min="5" max="16384" width="10.83203125" style="292"/>
  </cols>
  <sheetData>
    <row r="1" spans="1:6" s="334" customFormat="1" ht="20" x14ac:dyDescent="0.2">
      <c r="A1" s="599" t="s">
        <v>707</v>
      </c>
      <c r="B1" s="599"/>
      <c r="C1" s="599"/>
      <c r="D1" s="599"/>
      <c r="E1" s="1"/>
      <c r="F1" s="1"/>
    </row>
    <row r="2" spans="1:6" x14ac:dyDescent="0.15">
      <c r="A2" s="292" t="s">
        <v>708</v>
      </c>
    </row>
    <row r="3" spans="1:6" x14ac:dyDescent="0.15">
      <c r="A3" s="292"/>
    </row>
    <row r="4" spans="1:6" x14ac:dyDescent="0.15">
      <c r="A4" s="211" t="s">
        <v>709</v>
      </c>
    </row>
    <row r="7" spans="1:6" ht="14" thickBot="1" x14ac:dyDescent="0.2">
      <c r="C7" s="645" t="s">
        <v>734</v>
      </c>
      <c r="D7" s="645"/>
    </row>
    <row r="8" spans="1:6" ht="14" x14ac:dyDescent="0.15">
      <c r="C8" s="339" t="s">
        <v>655</v>
      </c>
      <c r="D8" s="339" t="s">
        <v>729</v>
      </c>
    </row>
    <row r="9" spans="1:6" ht="14" x14ac:dyDescent="0.15">
      <c r="C9" s="339" t="s">
        <v>715</v>
      </c>
      <c r="D9" s="339" t="s">
        <v>729</v>
      </c>
    </row>
    <row r="10" spans="1:6" ht="14" x14ac:dyDescent="0.15">
      <c r="C10" s="339" t="s">
        <v>716</v>
      </c>
      <c r="D10" s="339" t="s">
        <v>729</v>
      </c>
    </row>
    <row r="11" spans="1:6" ht="14" x14ac:dyDescent="0.15">
      <c r="C11" s="339" t="s">
        <v>717</v>
      </c>
      <c r="D11" s="339" t="s">
        <v>729</v>
      </c>
    </row>
    <row r="12" spans="1:6" ht="14" x14ac:dyDescent="0.15">
      <c r="C12" s="339" t="s">
        <v>718</v>
      </c>
      <c r="D12" s="339" t="s">
        <v>729</v>
      </c>
    </row>
    <row r="13" spans="1:6" ht="14" x14ac:dyDescent="0.15">
      <c r="C13" s="339" t="s">
        <v>655</v>
      </c>
      <c r="D13" s="339" t="s">
        <v>729</v>
      </c>
    </row>
    <row r="14" spans="1:6" ht="14" x14ac:dyDescent="0.15">
      <c r="C14" s="339" t="s">
        <v>719</v>
      </c>
      <c r="D14" s="339" t="s">
        <v>730</v>
      </c>
    </row>
    <row r="15" spans="1:6" ht="14" x14ac:dyDescent="0.15">
      <c r="C15" s="339"/>
      <c r="D15" s="339" t="s">
        <v>731</v>
      </c>
    </row>
    <row r="16" spans="1:6" ht="14" x14ac:dyDescent="0.15">
      <c r="C16" s="339" t="s">
        <v>720</v>
      </c>
      <c r="D16" s="339" t="s">
        <v>730</v>
      </c>
    </row>
    <row r="17" spans="3:4" ht="14" x14ac:dyDescent="0.15">
      <c r="C17" s="339" t="s">
        <v>721</v>
      </c>
      <c r="D17" s="339" t="s">
        <v>729</v>
      </c>
    </row>
    <row r="18" spans="3:4" ht="14" x14ac:dyDescent="0.15">
      <c r="C18" s="339" t="s">
        <v>722</v>
      </c>
      <c r="D18" s="339" t="s">
        <v>730</v>
      </c>
    </row>
    <row r="19" spans="3:4" ht="14" x14ac:dyDescent="0.15">
      <c r="C19" s="339" t="s">
        <v>723</v>
      </c>
      <c r="D19" s="339" t="s">
        <v>730</v>
      </c>
    </row>
    <row r="20" spans="3:4" ht="14" x14ac:dyDescent="0.15">
      <c r="C20" s="339"/>
      <c r="D20" s="339" t="s">
        <v>731</v>
      </c>
    </row>
    <row r="21" spans="3:4" ht="14" x14ac:dyDescent="0.15">
      <c r="C21" s="339" t="s">
        <v>724</v>
      </c>
      <c r="D21" s="339" t="s">
        <v>730</v>
      </c>
    </row>
    <row r="22" spans="3:4" ht="14" x14ac:dyDescent="0.15">
      <c r="C22" s="339" t="s">
        <v>725</v>
      </c>
      <c r="D22" s="339" t="s">
        <v>730</v>
      </c>
    </row>
    <row r="23" spans="3:4" ht="14" x14ac:dyDescent="0.15">
      <c r="C23" s="339" t="s">
        <v>726</v>
      </c>
      <c r="D23" s="339" t="s">
        <v>730</v>
      </c>
    </row>
    <row r="24" spans="3:4" ht="14" x14ac:dyDescent="0.15">
      <c r="C24" s="339" t="s">
        <v>727</v>
      </c>
      <c r="D24" s="339" t="s">
        <v>730</v>
      </c>
    </row>
    <row r="25" spans="3:4" ht="14" thickBot="1" x14ac:dyDescent="0.2">
      <c r="C25" s="645" t="s">
        <v>728</v>
      </c>
      <c r="D25" s="645" t="s">
        <v>730</v>
      </c>
    </row>
    <row r="26" spans="3:4" x14ac:dyDescent="0.15">
      <c r="C26" s="333"/>
      <c r="D26" s="339"/>
    </row>
    <row r="27" spans="3:4" ht="14" x14ac:dyDescent="0.15">
      <c r="C27" s="333"/>
      <c r="D27" s="339" t="s">
        <v>735</v>
      </c>
    </row>
    <row r="28" spans="3:4" x14ac:dyDescent="0.15">
      <c r="C28" s="333"/>
      <c r="D28" s="339"/>
    </row>
    <row r="29" spans="3:4" ht="14" x14ac:dyDescent="0.15">
      <c r="C29" s="333"/>
      <c r="D29" s="339" t="s">
        <v>732</v>
      </c>
    </row>
    <row r="30" spans="3:4" ht="14" x14ac:dyDescent="0.15">
      <c r="C30" s="333"/>
      <c r="D30" s="339" t="s">
        <v>733</v>
      </c>
    </row>
    <row r="31" spans="3:4" ht="14" x14ac:dyDescent="0.15">
      <c r="C31" s="333"/>
      <c r="D31" s="339" t="s">
        <v>737</v>
      </c>
    </row>
    <row r="32" spans="3:4" ht="14" x14ac:dyDescent="0.15">
      <c r="C32" s="333"/>
      <c r="D32" s="339" t="s">
        <v>736</v>
      </c>
    </row>
    <row r="33" spans="3:4" ht="14" x14ac:dyDescent="0.15">
      <c r="C33" s="333"/>
      <c r="D33" s="343"/>
    </row>
  </sheetData>
  <sheetProtection sheet="1" objects="1" scenarios="1"/>
  <mergeCells count="3">
    <mergeCell ref="C7:D7"/>
    <mergeCell ref="C25:D25"/>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8">
    <pageSetUpPr fitToPage="1"/>
  </sheetPr>
  <dimension ref="A1:H3"/>
  <sheetViews>
    <sheetView showGridLines="0" workbookViewId="0">
      <selection activeCell="D3" sqref="D3"/>
    </sheetView>
  </sheetViews>
  <sheetFormatPr baseColWidth="10" defaultColWidth="6.33203125" defaultRowHeight="13" x14ac:dyDescent="0.15"/>
  <cols>
    <col min="1" max="5" width="8.6640625" style="11" customWidth="1"/>
    <col min="6" max="6" width="9.83203125" style="11" customWidth="1"/>
    <col min="7" max="8" width="8.6640625" style="11" customWidth="1"/>
    <col min="9" max="16384" width="6.33203125" style="11"/>
  </cols>
  <sheetData>
    <row r="1" spans="1:8" s="3" customFormat="1" ht="20" x14ac:dyDescent="0.2">
      <c r="A1" s="599" t="s">
        <v>126</v>
      </c>
      <c r="B1" s="599"/>
      <c r="C1" s="599"/>
    </row>
    <row r="2" spans="1:8" s="3" customFormat="1" ht="42" customHeight="1" x14ac:dyDescent="0.15">
      <c r="A2" s="646" t="s">
        <v>281</v>
      </c>
      <c r="B2" s="646"/>
      <c r="C2" s="646"/>
      <c r="D2" s="646"/>
      <c r="E2" s="646"/>
      <c r="F2" s="646"/>
      <c r="G2" s="646"/>
      <c r="H2" s="646"/>
    </row>
    <row r="3" spans="1:8" x14ac:dyDescent="0.15">
      <c r="A3" s="12" t="s">
        <v>50</v>
      </c>
    </row>
  </sheetData>
  <sheetProtection sheet="1" objects="1" scenarios="1"/>
  <mergeCells count="2">
    <mergeCell ref="A1:C1"/>
    <mergeCell ref="A2:H2"/>
  </mergeCells>
  <phoneticPr fontId="0" type="noConversion"/>
  <pageMargins left="0.75" right="0.75" top="1" bottom="1" header="0.5" footer="0.5"/>
  <pageSetup fitToHeight="3" orientation="landscape"/>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9"/>
  <dimension ref="A1:R47"/>
  <sheetViews>
    <sheetView workbookViewId="0">
      <selection activeCell="G38" sqref="G38:G42"/>
    </sheetView>
  </sheetViews>
  <sheetFormatPr baseColWidth="10" defaultColWidth="11.5" defaultRowHeight="13" x14ac:dyDescent="0.15"/>
  <cols>
    <col min="1" max="1" width="9.33203125" customWidth="1"/>
    <col min="2" max="2" width="10.33203125" bestFit="1" customWidth="1"/>
    <col min="3" max="3" width="7.6640625" customWidth="1"/>
    <col min="4" max="4" width="5.1640625" bestFit="1" customWidth="1"/>
    <col min="5" max="5" width="10.6640625" bestFit="1" customWidth="1"/>
    <col min="6" max="6" width="14.5" customWidth="1"/>
    <col min="8" max="8" width="12.1640625" bestFit="1" customWidth="1"/>
  </cols>
  <sheetData>
    <row r="1" spans="1:10" s="3" customFormat="1" ht="20" x14ac:dyDescent="0.2">
      <c r="A1" s="194" t="s">
        <v>333</v>
      </c>
      <c r="B1" s="194" t="s">
        <v>334</v>
      </c>
      <c r="C1" s="60" t="s">
        <v>334</v>
      </c>
      <c r="D1" s="60" t="s">
        <v>334</v>
      </c>
      <c r="E1" s="60" t="s">
        <v>334</v>
      </c>
      <c r="F1" s="29" t="str">
        <f>Description!B3</f>
        <v>Assignment 2</v>
      </c>
      <c r="G1" s="29" t="s">
        <v>334</v>
      </c>
      <c r="H1" s="29" t="s">
        <v>334</v>
      </c>
      <c r="I1" s="29" t="s">
        <v>334</v>
      </c>
    </row>
    <row r="2" spans="1:10" s="3" customFormat="1" x14ac:dyDescent="0.15">
      <c r="A2" s="60" t="s">
        <v>85</v>
      </c>
      <c r="B2" s="171">
        <v>36526</v>
      </c>
      <c r="C2" s="60" t="s">
        <v>334</v>
      </c>
      <c r="D2" s="60" t="s">
        <v>157</v>
      </c>
      <c r="E2" s="60" t="s">
        <v>150</v>
      </c>
      <c r="F2" s="192">
        <v>1</v>
      </c>
      <c r="G2" s="29"/>
      <c r="H2" s="346">
        <f ca="1">TODAY()</f>
        <v>43429</v>
      </c>
    </row>
    <row r="3" spans="1:10" s="3" customFormat="1" x14ac:dyDescent="0.15">
      <c r="A3" s="60" t="s">
        <v>114</v>
      </c>
      <c r="B3" s="171">
        <v>73051</v>
      </c>
      <c r="C3" s="60" t="s">
        <v>334</v>
      </c>
      <c r="D3" s="60" t="s">
        <v>334</v>
      </c>
      <c r="E3" s="60" t="s">
        <v>158</v>
      </c>
      <c r="F3" s="192">
        <v>0.95</v>
      </c>
      <c r="G3" s="29"/>
      <c r="H3" s="29"/>
    </row>
    <row r="4" spans="1:10" s="3" customFormat="1" x14ac:dyDescent="0.15">
      <c r="A4" s="60" t="s">
        <v>86</v>
      </c>
      <c r="B4" s="60" t="s">
        <v>100</v>
      </c>
      <c r="C4" s="60" t="s">
        <v>334</v>
      </c>
      <c r="D4" s="60" t="s">
        <v>334</v>
      </c>
      <c r="E4" s="60" t="s">
        <v>111</v>
      </c>
      <c r="F4" s="192">
        <v>0.9</v>
      </c>
      <c r="G4" s="29"/>
      <c r="H4" s="29"/>
    </row>
    <row r="5" spans="1:10" s="3" customFormat="1" x14ac:dyDescent="0.15">
      <c r="A5" s="60" t="s">
        <v>334</v>
      </c>
      <c r="B5" s="60" t="s">
        <v>161</v>
      </c>
      <c r="C5" s="60" t="s">
        <v>334</v>
      </c>
      <c r="D5" s="60" t="s">
        <v>334</v>
      </c>
      <c r="E5" s="60" t="s">
        <v>112</v>
      </c>
      <c r="F5" s="192">
        <v>0.85</v>
      </c>
      <c r="G5" s="29"/>
      <c r="H5" s="29"/>
    </row>
    <row r="6" spans="1:10" s="3" customFormat="1" x14ac:dyDescent="0.15">
      <c r="A6" s="60" t="s">
        <v>334</v>
      </c>
      <c r="B6" s="60" t="s">
        <v>327</v>
      </c>
      <c r="C6" s="60" t="s">
        <v>334</v>
      </c>
      <c r="D6" s="60" t="s">
        <v>334</v>
      </c>
      <c r="E6" s="60" t="s">
        <v>43</v>
      </c>
      <c r="F6" s="192">
        <v>0.8</v>
      </c>
      <c r="G6" s="29"/>
      <c r="H6" s="29"/>
    </row>
    <row r="7" spans="1:10" s="3" customFormat="1" x14ac:dyDescent="0.15">
      <c r="A7" s="60" t="s">
        <v>334</v>
      </c>
      <c r="B7" s="60" t="s">
        <v>329</v>
      </c>
      <c r="C7" s="60" t="s">
        <v>334</v>
      </c>
      <c r="D7" s="60" t="s">
        <v>334</v>
      </c>
      <c r="E7" s="60" t="s">
        <v>44</v>
      </c>
      <c r="F7" s="192">
        <v>0.75</v>
      </c>
      <c r="G7" s="29"/>
      <c r="H7" s="29"/>
    </row>
    <row r="8" spans="1:10" s="3" customFormat="1" x14ac:dyDescent="0.15">
      <c r="A8" s="60" t="s">
        <v>334</v>
      </c>
      <c r="B8" s="60" t="s">
        <v>121</v>
      </c>
      <c r="C8" s="60" t="s">
        <v>334</v>
      </c>
      <c r="D8" s="60" t="s">
        <v>334</v>
      </c>
      <c r="E8" s="60" t="s">
        <v>45</v>
      </c>
      <c r="F8" s="192">
        <v>0.7</v>
      </c>
      <c r="G8" s="347">
        <f t="shared" ref="G8:G16" ca="1" si="0">G9-1</f>
        <v>43420</v>
      </c>
      <c r="H8" s="29">
        <v>0</v>
      </c>
      <c r="I8" s="3">
        <v>0</v>
      </c>
      <c r="J8" s="4" t="s">
        <v>764</v>
      </c>
    </row>
    <row r="9" spans="1:10" s="3" customFormat="1" x14ac:dyDescent="0.15">
      <c r="A9" s="60" t="s">
        <v>334</v>
      </c>
      <c r="B9" s="60" t="s">
        <v>159</v>
      </c>
      <c r="C9" s="60" t="s">
        <v>334</v>
      </c>
      <c r="D9" s="60" t="s">
        <v>334</v>
      </c>
      <c r="E9" s="60" t="s">
        <v>46</v>
      </c>
      <c r="F9" s="192">
        <v>0.65</v>
      </c>
      <c r="G9" s="347">
        <f t="shared" ca="1" si="0"/>
        <v>43421</v>
      </c>
      <c r="H9" s="29">
        <v>1</v>
      </c>
      <c r="I9" s="3">
        <f>I8+5</f>
        <v>5</v>
      </c>
      <c r="J9" s="4" t="s">
        <v>765</v>
      </c>
    </row>
    <row r="10" spans="1:10" s="3" customFormat="1" x14ac:dyDescent="0.15">
      <c r="A10" s="60" t="s">
        <v>334</v>
      </c>
      <c r="B10" s="60" t="s">
        <v>117</v>
      </c>
      <c r="C10" s="60" t="s">
        <v>334</v>
      </c>
      <c r="D10" s="60" t="s">
        <v>334</v>
      </c>
      <c r="E10" s="60" t="s">
        <v>115</v>
      </c>
      <c r="F10" s="192">
        <v>0.5</v>
      </c>
      <c r="G10" s="347">
        <f t="shared" ca="1" si="0"/>
        <v>43422</v>
      </c>
      <c r="H10" s="29">
        <f>H9+1</f>
        <v>2</v>
      </c>
      <c r="I10" s="3">
        <f t="shared" ref="I10:I19" si="1">I9+5</f>
        <v>10</v>
      </c>
    </row>
    <row r="11" spans="1:10" s="3" customFormat="1" x14ac:dyDescent="0.15">
      <c r="A11" s="60" t="s">
        <v>334</v>
      </c>
      <c r="B11" s="60" t="s">
        <v>328</v>
      </c>
      <c r="C11" s="60" t="s">
        <v>334</v>
      </c>
      <c r="D11" s="60" t="s">
        <v>334</v>
      </c>
      <c r="E11" s="60" t="s">
        <v>334</v>
      </c>
      <c r="F11" s="192" t="s">
        <v>334</v>
      </c>
      <c r="G11" s="347">
        <f t="shared" ca="1" si="0"/>
        <v>43423</v>
      </c>
      <c r="H11" s="29">
        <f t="shared" ref="H11:H31" si="2">H10+1</f>
        <v>3</v>
      </c>
      <c r="I11" s="3">
        <f t="shared" si="1"/>
        <v>15</v>
      </c>
    </row>
    <row r="12" spans="1:10" s="3" customFormat="1" x14ac:dyDescent="0.15">
      <c r="A12" s="60" t="s">
        <v>334</v>
      </c>
      <c r="B12" s="60" t="s">
        <v>282</v>
      </c>
      <c r="C12" s="60" t="s">
        <v>334</v>
      </c>
      <c r="D12" s="60" t="s">
        <v>334</v>
      </c>
      <c r="E12" s="60" t="s">
        <v>334</v>
      </c>
      <c r="F12" s="29" t="s">
        <v>334</v>
      </c>
      <c r="G12" s="347">
        <f t="shared" ca="1" si="0"/>
        <v>43424</v>
      </c>
      <c r="H12" s="29">
        <f t="shared" si="2"/>
        <v>4</v>
      </c>
      <c r="I12" s="3">
        <f t="shared" si="1"/>
        <v>20</v>
      </c>
    </row>
    <row r="13" spans="1:10" s="3" customFormat="1" x14ac:dyDescent="0.15">
      <c r="A13" s="60" t="s">
        <v>334</v>
      </c>
      <c r="B13" s="60" t="s">
        <v>185</v>
      </c>
      <c r="C13" s="60" t="s">
        <v>334</v>
      </c>
      <c r="D13" s="60" t="s">
        <v>334</v>
      </c>
      <c r="E13" s="60" t="s">
        <v>334</v>
      </c>
      <c r="F13" s="29" t="s">
        <v>334</v>
      </c>
      <c r="G13" s="347">
        <f t="shared" ca="1" si="0"/>
        <v>43425</v>
      </c>
      <c r="H13" s="29">
        <f t="shared" si="2"/>
        <v>5</v>
      </c>
      <c r="I13" s="3">
        <f t="shared" si="1"/>
        <v>25</v>
      </c>
    </row>
    <row r="14" spans="1:10" s="3" customFormat="1" x14ac:dyDescent="0.15">
      <c r="A14" s="60" t="s">
        <v>334</v>
      </c>
      <c r="B14" s="60" t="s">
        <v>118</v>
      </c>
      <c r="C14" s="60" t="s">
        <v>334</v>
      </c>
      <c r="D14" s="60" t="s">
        <v>334</v>
      </c>
      <c r="E14" s="60" t="s">
        <v>334</v>
      </c>
      <c r="F14" s="192" t="s">
        <v>334</v>
      </c>
      <c r="G14" s="347">
        <f t="shared" ca="1" si="0"/>
        <v>43426</v>
      </c>
      <c r="H14" s="29">
        <f t="shared" si="2"/>
        <v>6</v>
      </c>
      <c r="I14" s="3">
        <f t="shared" si="1"/>
        <v>30</v>
      </c>
    </row>
    <row r="15" spans="1:10" s="3" customFormat="1" x14ac:dyDescent="0.15">
      <c r="A15" s="60" t="s">
        <v>334</v>
      </c>
      <c r="B15" s="60" t="s">
        <v>334</v>
      </c>
      <c r="C15" s="60" t="s">
        <v>334</v>
      </c>
      <c r="D15" s="60" t="s">
        <v>334</v>
      </c>
      <c r="E15" s="60" t="s">
        <v>334</v>
      </c>
      <c r="F15" s="192" t="s">
        <v>334</v>
      </c>
      <c r="G15" s="347">
        <f t="shared" ca="1" si="0"/>
        <v>43427</v>
      </c>
      <c r="H15" s="29">
        <f t="shared" si="2"/>
        <v>7</v>
      </c>
      <c r="I15" s="3">
        <f t="shared" si="1"/>
        <v>35</v>
      </c>
    </row>
    <row r="16" spans="1:10" s="3" customFormat="1" x14ac:dyDescent="0.15">
      <c r="A16" s="60" t="s">
        <v>334</v>
      </c>
      <c r="B16" s="60" t="s">
        <v>334</v>
      </c>
      <c r="C16" s="60" t="s">
        <v>334</v>
      </c>
      <c r="D16" s="60" t="s">
        <v>334</v>
      </c>
      <c r="E16" s="60" t="s">
        <v>334</v>
      </c>
      <c r="F16" s="192" t="s">
        <v>334</v>
      </c>
      <c r="G16" s="347">
        <f t="shared" ca="1" si="0"/>
        <v>43428</v>
      </c>
      <c r="H16" s="29">
        <f t="shared" si="2"/>
        <v>8</v>
      </c>
      <c r="I16" s="3">
        <f t="shared" si="1"/>
        <v>40</v>
      </c>
    </row>
    <row r="17" spans="1:9" s="3" customFormat="1" x14ac:dyDescent="0.15">
      <c r="A17" s="60" t="s">
        <v>334</v>
      </c>
      <c r="B17" s="60" t="s">
        <v>334</v>
      </c>
      <c r="C17" s="60" t="s">
        <v>334</v>
      </c>
      <c r="D17" s="60" t="s">
        <v>334</v>
      </c>
      <c r="E17" s="60" t="s">
        <v>334</v>
      </c>
      <c r="F17" s="192" t="s">
        <v>334</v>
      </c>
      <c r="G17" s="348">
        <f ca="1">TODAY()</f>
        <v>43429</v>
      </c>
      <c r="H17" s="29">
        <f t="shared" si="2"/>
        <v>9</v>
      </c>
      <c r="I17" s="3">
        <f t="shared" si="1"/>
        <v>45</v>
      </c>
    </row>
    <row r="18" spans="1:9" s="3" customFormat="1" x14ac:dyDescent="0.15">
      <c r="A18" s="60" t="s">
        <v>334</v>
      </c>
      <c r="B18" s="60" t="s">
        <v>334</v>
      </c>
      <c r="C18" s="60" t="s">
        <v>334</v>
      </c>
      <c r="D18" s="60" t="s">
        <v>334</v>
      </c>
      <c r="E18" s="60" t="s">
        <v>334</v>
      </c>
      <c r="F18" s="192" t="s">
        <v>334</v>
      </c>
      <c r="G18" s="347">
        <f ca="1">G17+1</f>
        <v>43430</v>
      </c>
      <c r="H18" s="29">
        <f t="shared" si="2"/>
        <v>10</v>
      </c>
      <c r="I18" s="3">
        <f t="shared" si="1"/>
        <v>50</v>
      </c>
    </row>
    <row r="19" spans="1:9" s="3" customFormat="1" x14ac:dyDescent="0.15">
      <c r="A19" s="60" t="s">
        <v>90</v>
      </c>
      <c r="B19" s="60" t="s">
        <v>444</v>
      </c>
      <c r="C19" s="248" t="s">
        <v>446</v>
      </c>
      <c r="D19" s="60" t="s">
        <v>70</v>
      </c>
      <c r="E19" s="60" t="s">
        <v>71</v>
      </c>
      <c r="F19" s="192" t="s">
        <v>476</v>
      </c>
      <c r="G19" s="347">
        <f t="shared" ref="G19:G37" ca="1" si="3">G18+1</f>
        <v>43431</v>
      </c>
      <c r="H19" s="29">
        <f t="shared" si="2"/>
        <v>11</v>
      </c>
      <c r="I19" s="3">
        <f t="shared" si="1"/>
        <v>55</v>
      </c>
    </row>
    <row r="20" spans="1:9" s="3" customFormat="1" x14ac:dyDescent="0.15">
      <c r="A20" s="60" t="s">
        <v>334</v>
      </c>
      <c r="B20" s="60" t="s">
        <v>445</v>
      </c>
      <c r="C20" s="248" t="s">
        <v>447</v>
      </c>
      <c r="D20" s="60" t="s">
        <v>334</v>
      </c>
      <c r="E20" s="60">
        <v>1</v>
      </c>
      <c r="F20" s="192" t="s">
        <v>477</v>
      </c>
      <c r="G20" s="347">
        <f t="shared" ca="1" si="3"/>
        <v>43432</v>
      </c>
      <c r="H20" s="29">
        <f t="shared" si="2"/>
        <v>12</v>
      </c>
    </row>
    <row r="21" spans="1:9" s="3" customFormat="1" x14ac:dyDescent="0.15">
      <c r="A21" s="60" t="s">
        <v>334</v>
      </c>
      <c r="B21" s="60" t="s">
        <v>139</v>
      </c>
      <c r="C21" s="248" t="s">
        <v>103</v>
      </c>
      <c r="D21" s="60" t="s">
        <v>334</v>
      </c>
      <c r="E21" s="60">
        <v>2</v>
      </c>
      <c r="F21" s="192" t="s">
        <v>478</v>
      </c>
      <c r="G21" s="347">
        <f t="shared" ca="1" si="3"/>
        <v>43433</v>
      </c>
      <c r="H21" s="29">
        <f t="shared" si="2"/>
        <v>13</v>
      </c>
    </row>
    <row r="22" spans="1:9" s="3" customFormat="1" x14ac:dyDescent="0.15">
      <c r="A22" s="60" t="s">
        <v>334</v>
      </c>
      <c r="B22" s="60" t="s">
        <v>140</v>
      </c>
      <c r="C22" s="248" t="s">
        <v>164</v>
      </c>
      <c r="D22" s="60" t="s">
        <v>334</v>
      </c>
      <c r="E22" s="60">
        <v>3</v>
      </c>
      <c r="F22" s="192" t="s">
        <v>479</v>
      </c>
      <c r="G22" s="347">
        <f t="shared" ca="1" si="3"/>
        <v>43434</v>
      </c>
      <c r="H22" s="29">
        <f t="shared" si="2"/>
        <v>14</v>
      </c>
    </row>
    <row r="23" spans="1:9" s="3" customFormat="1" x14ac:dyDescent="0.15">
      <c r="A23" s="60" t="s">
        <v>334</v>
      </c>
      <c r="B23" s="60" t="s">
        <v>178</v>
      </c>
      <c r="C23" s="248" t="s">
        <v>24</v>
      </c>
      <c r="D23" s="60" t="s">
        <v>334</v>
      </c>
      <c r="E23" s="60">
        <v>4</v>
      </c>
      <c r="F23" s="192" t="s">
        <v>480</v>
      </c>
      <c r="G23" s="347">
        <f t="shared" ca="1" si="3"/>
        <v>43435</v>
      </c>
      <c r="H23" s="29">
        <f t="shared" si="2"/>
        <v>15</v>
      </c>
    </row>
    <row r="24" spans="1:9" s="3" customFormat="1" x14ac:dyDescent="0.15">
      <c r="A24" s="60" t="s">
        <v>334</v>
      </c>
      <c r="B24" s="60" t="s">
        <v>93</v>
      </c>
      <c r="C24" s="248" t="s">
        <v>165</v>
      </c>
      <c r="D24" s="60" t="s">
        <v>334</v>
      </c>
      <c r="E24" s="60">
        <v>5</v>
      </c>
      <c r="F24" s="192" t="s">
        <v>481</v>
      </c>
      <c r="G24" s="347">
        <f t="shared" ca="1" si="3"/>
        <v>43436</v>
      </c>
      <c r="H24" s="29">
        <f t="shared" si="2"/>
        <v>16</v>
      </c>
    </row>
    <row r="25" spans="1:9" s="3" customFormat="1" x14ac:dyDescent="0.15">
      <c r="A25" s="60" t="s">
        <v>334</v>
      </c>
      <c r="B25" s="60" t="s">
        <v>28</v>
      </c>
      <c r="C25" s="248" t="s">
        <v>141</v>
      </c>
      <c r="D25" s="60" t="s">
        <v>334</v>
      </c>
      <c r="E25" s="60">
        <v>6</v>
      </c>
      <c r="F25" s="192" t="s">
        <v>334</v>
      </c>
      <c r="G25" s="347">
        <f t="shared" ca="1" si="3"/>
        <v>43437</v>
      </c>
      <c r="H25" s="29">
        <f t="shared" si="2"/>
        <v>17</v>
      </c>
    </row>
    <row r="26" spans="1:9" s="3" customFormat="1" x14ac:dyDescent="0.15">
      <c r="A26" s="60" t="s">
        <v>334</v>
      </c>
      <c r="B26" s="60" t="s">
        <v>179</v>
      </c>
      <c r="C26" s="248" t="s">
        <v>142</v>
      </c>
      <c r="D26" s="60" t="s">
        <v>334</v>
      </c>
      <c r="E26" s="60">
        <v>7</v>
      </c>
      <c r="F26" s="192" t="s">
        <v>334</v>
      </c>
      <c r="G26" s="347">
        <f t="shared" ca="1" si="3"/>
        <v>43438</v>
      </c>
      <c r="H26" s="29">
        <f t="shared" si="2"/>
        <v>18</v>
      </c>
    </row>
    <row r="27" spans="1:9" s="3" customFormat="1" x14ac:dyDescent="0.15">
      <c r="A27" s="60" t="s">
        <v>334</v>
      </c>
      <c r="B27" s="60" t="s">
        <v>180</v>
      </c>
      <c r="C27" s="248" t="s">
        <v>143</v>
      </c>
      <c r="D27" s="60" t="s">
        <v>334</v>
      </c>
      <c r="E27" s="60">
        <v>8</v>
      </c>
      <c r="F27" s="192" t="s">
        <v>334</v>
      </c>
      <c r="G27" s="347">
        <f t="shared" ca="1" si="3"/>
        <v>43439</v>
      </c>
      <c r="H27" s="29">
        <f t="shared" si="2"/>
        <v>19</v>
      </c>
    </row>
    <row r="28" spans="1:9" s="3" customFormat="1" x14ac:dyDescent="0.15">
      <c r="A28" s="60" t="s">
        <v>334</v>
      </c>
      <c r="B28" s="60" t="s">
        <v>181</v>
      </c>
      <c r="C28" s="248" t="s">
        <v>144</v>
      </c>
      <c r="D28" s="60" t="s">
        <v>334</v>
      </c>
      <c r="E28" s="60">
        <v>9</v>
      </c>
      <c r="F28" s="192" t="s">
        <v>334</v>
      </c>
      <c r="G28" s="347">
        <f t="shared" ca="1" si="3"/>
        <v>43440</v>
      </c>
      <c r="H28" s="29">
        <f t="shared" si="2"/>
        <v>20</v>
      </c>
    </row>
    <row r="29" spans="1:9" s="3" customFormat="1" x14ac:dyDescent="0.15">
      <c r="A29" s="60" t="s">
        <v>334</v>
      </c>
      <c r="B29" s="60" t="s">
        <v>98</v>
      </c>
      <c r="C29" s="85" t="s">
        <v>99</v>
      </c>
      <c r="D29" s="60" t="s">
        <v>334</v>
      </c>
      <c r="E29" s="60">
        <v>10</v>
      </c>
      <c r="F29" s="192"/>
      <c r="G29" s="347">
        <f t="shared" ca="1" si="3"/>
        <v>43441</v>
      </c>
      <c r="H29" s="29">
        <f t="shared" si="2"/>
        <v>21</v>
      </c>
    </row>
    <row r="30" spans="1:9" s="3" customFormat="1" x14ac:dyDescent="0.15">
      <c r="A30" s="60" t="s">
        <v>52</v>
      </c>
      <c r="B30" s="60" t="s">
        <v>53</v>
      </c>
      <c r="C30" s="60" t="s">
        <v>334</v>
      </c>
      <c r="D30" s="60" t="s">
        <v>334</v>
      </c>
      <c r="E30" s="60" t="s">
        <v>135</v>
      </c>
      <c r="F30" s="192"/>
      <c r="G30" s="347">
        <f t="shared" ca="1" si="3"/>
        <v>43442</v>
      </c>
      <c r="H30" s="29">
        <f t="shared" si="2"/>
        <v>22</v>
      </c>
    </row>
    <row r="31" spans="1:9" s="19" customFormat="1" x14ac:dyDescent="0.15">
      <c r="A31" s="60" t="s">
        <v>334</v>
      </c>
      <c r="B31" s="29" t="s">
        <v>54</v>
      </c>
      <c r="C31" s="60" t="s">
        <v>334</v>
      </c>
      <c r="D31" s="60" t="s">
        <v>334</v>
      </c>
      <c r="E31" s="60" t="s">
        <v>325</v>
      </c>
      <c r="F31" s="196"/>
      <c r="G31" s="347">
        <f t="shared" ca="1" si="3"/>
        <v>43443</v>
      </c>
      <c r="H31" s="29">
        <f t="shared" si="2"/>
        <v>23</v>
      </c>
      <c r="I31" s="3"/>
    </row>
    <row r="32" spans="1:9" s="3" customFormat="1" x14ac:dyDescent="0.15">
      <c r="A32" s="60" t="s">
        <v>55</v>
      </c>
      <c r="B32" s="60" t="s">
        <v>355</v>
      </c>
      <c r="C32" s="60" t="s">
        <v>334</v>
      </c>
      <c r="D32" s="60" t="s">
        <v>334</v>
      </c>
      <c r="E32" s="60" t="s">
        <v>72</v>
      </c>
      <c r="F32" s="461" t="s">
        <v>951</v>
      </c>
      <c r="G32" s="347">
        <f t="shared" ca="1" si="3"/>
        <v>43444</v>
      </c>
      <c r="H32" s="29"/>
    </row>
    <row r="33" spans="1:18" s="3" customFormat="1" x14ac:dyDescent="0.15">
      <c r="A33" s="60" t="s">
        <v>334</v>
      </c>
      <c r="B33" s="60" t="s">
        <v>56</v>
      </c>
      <c r="C33" s="60" t="s">
        <v>334</v>
      </c>
      <c r="D33" s="60" t="s">
        <v>334</v>
      </c>
      <c r="E33" s="60" t="s">
        <v>73</v>
      </c>
      <c r="F33" s="461" t="s">
        <v>952</v>
      </c>
      <c r="G33" s="347">
        <f t="shared" ca="1" si="3"/>
        <v>43445</v>
      </c>
      <c r="H33" s="29"/>
    </row>
    <row r="34" spans="1:18" s="3" customFormat="1" x14ac:dyDescent="0.15">
      <c r="A34" s="60" t="s">
        <v>334</v>
      </c>
      <c r="B34" s="60" t="s">
        <v>92</v>
      </c>
      <c r="C34" s="60" t="s">
        <v>334</v>
      </c>
      <c r="D34" s="60" t="s">
        <v>334</v>
      </c>
      <c r="E34" s="60" t="s">
        <v>326</v>
      </c>
      <c r="F34" s="461" t="s">
        <v>953</v>
      </c>
      <c r="G34" s="347">
        <f t="shared" ca="1" si="3"/>
        <v>43446</v>
      </c>
      <c r="H34" s="29"/>
    </row>
    <row r="35" spans="1:18" s="3" customFormat="1" x14ac:dyDescent="0.15">
      <c r="A35" s="60" t="s">
        <v>334</v>
      </c>
      <c r="B35" s="60" t="s">
        <v>58</v>
      </c>
      <c r="C35" s="60" t="s">
        <v>334</v>
      </c>
      <c r="D35" s="60" t="s">
        <v>334</v>
      </c>
      <c r="E35" s="60" t="s">
        <v>334</v>
      </c>
      <c r="F35" s="196" t="s">
        <v>334</v>
      </c>
      <c r="G35" s="347">
        <f t="shared" ca="1" si="3"/>
        <v>43447</v>
      </c>
      <c r="H35" s="29"/>
    </row>
    <row r="36" spans="1:18" s="3" customFormat="1" x14ac:dyDescent="0.15">
      <c r="A36" s="60" t="s">
        <v>334</v>
      </c>
      <c r="B36" s="60" t="s">
        <v>57</v>
      </c>
      <c r="C36" s="60" t="s">
        <v>334</v>
      </c>
      <c r="D36" s="60" t="s">
        <v>334</v>
      </c>
      <c r="E36" s="60" t="s">
        <v>334</v>
      </c>
      <c r="F36" s="196" t="s">
        <v>334</v>
      </c>
      <c r="G36" s="347">
        <f t="shared" ca="1" si="3"/>
        <v>43448</v>
      </c>
      <c r="H36" s="29"/>
    </row>
    <row r="37" spans="1:18" s="3" customFormat="1" x14ac:dyDescent="0.15">
      <c r="A37" s="60" t="s">
        <v>334</v>
      </c>
      <c r="B37" s="60" t="s">
        <v>334</v>
      </c>
      <c r="C37" s="60" t="s">
        <v>334</v>
      </c>
      <c r="D37" s="60" t="s">
        <v>334</v>
      </c>
      <c r="E37" s="60" t="s">
        <v>334</v>
      </c>
      <c r="F37" s="196" t="s">
        <v>334</v>
      </c>
      <c r="G37" s="347">
        <f t="shared" ca="1" si="3"/>
        <v>43449</v>
      </c>
      <c r="H37" s="29"/>
    </row>
    <row r="38" spans="1:18" s="3" customFormat="1" x14ac:dyDescent="0.15">
      <c r="A38" s="60" t="s">
        <v>59</v>
      </c>
      <c r="B38" s="60" t="s">
        <v>60</v>
      </c>
      <c r="C38" s="60" t="s">
        <v>61</v>
      </c>
      <c r="D38" s="60" t="s">
        <v>62</v>
      </c>
      <c r="E38" s="60" t="s">
        <v>63</v>
      </c>
      <c r="F38" s="196" t="s">
        <v>64</v>
      </c>
      <c r="G38" s="466" t="s">
        <v>60</v>
      </c>
      <c r="H38" s="29"/>
    </row>
    <row r="39" spans="1:18" s="3" customFormat="1" x14ac:dyDescent="0.15">
      <c r="A39" s="206" t="s">
        <v>359</v>
      </c>
      <c r="B39" s="207">
        <f t="shared" ref="B39:C41" si="4">C39-1</f>
        <v>-1.5</v>
      </c>
      <c r="C39" s="207">
        <f t="shared" si="4"/>
        <v>-0.5</v>
      </c>
      <c r="D39" s="207">
        <f>E39-1</f>
        <v>0.5</v>
      </c>
      <c r="E39" s="207">
        <f>F41</f>
        <v>1.5</v>
      </c>
      <c r="F39" s="208">
        <v>99999</v>
      </c>
      <c r="G39" s="466" t="s">
        <v>61</v>
      </c>
      <c r="H39" s="29"/>
    </row>
    <row r="40" spans="1:18" s="3" customFormat="1" x14ac:dyDescent="0.15">
      <c r="A40" s="206" t="s">
        <v>360</v>
      </c>
      <c r="B40" s="207">
        <f t="shared" si="4"/>
        <v>-2</v>
      </c>
      <c r="C40" s="207">
        <f t="shared" si="4"/>
        <v>-1</v>
      </c>
      <c r="D40" s="207">
        <f>E40-1</f>
        <v>0</v>
      </c>
      <c r="E40" s="207">
        <f>F40-1</f>
        <v>1</v>
      </c>
      <c r="F40" s="208">
        <v>2</v>
      </c>
      <c r="G40" s="466" t="s">
        <v>62</v>
      </c>
      <c r="H40" s="29"/>
      <c r="P40" s="60"/>
      <c r="Q40" s="60"/>
      <c r="R40" s="60"/>
    </row>
    <row r="41" spans="1:18" s="3" customFormat="1" x14ac:dyDescent="0.15">
      <c r="A41" s="206" t="s">
        <v>361</v>
      </c>
      <c r="B41" s="207">
        <v>0</v>
      </c>
      <c r="C41" s="207">
        <f t="shared" si="4"/>
        <v>-1.5</v>
      </c>
      <c r="D41" s="207">
        <f>E41-1</f>
        <v>-0.5</v>
      </c>
      <c r="E41" s="207">
        <f>F41-1</f>
        <v>0.5</v>
      </c>
      <c r="F41" s="208">
        <f>F40-0.5</f>
        <v>1.5</v>
      </c>
      <c r="G41" s="467" t="s">
        <v>63</v>
      </c>
      <c r="H41" s="29"/>
      <c r="P41" s="60"/>
      <c r="Q41" s="60"/>
      <c r="R41" s="60"/>
    </row>
    <row r="42" spans="1:18" s="3" customFormat="1" x14ac:dyDescent="0.15">
      <c r="A42" s="60" t="s">
        <v>334</v>
      </c>
      <c r="B42" s="60"/>
      <c r="C42" s="60"/>
      <c r="D42" s="60"/>
      <c r="E42" s="60"/>
      <c r="F42" s="196" t="s">
        <v>334</v>
      </c>
      <c r="G42" s="467" t="s">
        <v>64</v>
      </c>
      <c r="H42" s="29"/>
      <c r="P42" s="60"/>
      <c r="Q42" s="60"/>
      <c r="R42" s="60"/>
    </row>
    <row r="43" spans="1:18" x14ac:dyDescent="0.15">
      <c r="A43" s="60" t="s">
        <v>334</v>
      </c>
      <c r="B43" s="60" t="s">
        <v>334</v>
      </c>
      <c r="C43" s="60" t="s">
        <v>334</v>
      </c>
      <c r="D43" s="60" t="s">
        <v>334</v>
      </c>
      <c r="E43" s="60" t="s">
        <v>334</v>
      </c>
      <c r="F43" s="196" t="s">
        <v>334</v>
      </c>
      <c r="G43" s="42"/>
      <c r="H43" s="29"/>
      <c r="P43" s="60"/>
      <c r="Q43" s="60"/>
      <c r="R43" s="60"/>
    </row>
    <row r="44" spans="1:18" s="14" customFormat="1" ht="18" thickBot="1" x14ac:dyDescent="0.2">
      <c r="A44" s="197" t="s">
        <v>289</v>
      </c>
      <c r="B44" s="198" t="s">
        <v>334</v>
      </c>
      <c r="C44" s="199" t="s">
        <v>291</v>
      </c>
      <c r="D44" s="200" t="s">
        <v>334</v>
      </c>
      <c r="E44" s="200" t="s">
        <v>334</v>
      </c>
      <c r="F44" s="201" t="s">
        <v>334</v>
      </c>
      <c r="G44" s="24"/>
      <c r="H44" s="42"/>
      <c r="I44" s="24"/>
      <c r="J44" s="24"/>
      <c r="K44" s="24"/>
      <c r="P44" s="60"/>
      <c r="Q44" s="60"/>
      <c r="R44" s="60"/>
    </row>
    <row r="45" spans="1:18" x14ac:dyDescent="0.15">
      <c r="F45" s="196" t="s">
        <v>334</v>
      </c>
      <c r="H45" s="24"/>
    </row>
    <row r="46" spans="1:18" x14ac:dyDescent="0.15">
      <c r="F46" s="196" t="s">
        <v>334</v>
      </c>
    </row>
    <row r="47" spans="1:18" x14ac:dyDescent="0.15">
      <c r="F47" s="196" t="s">
        <v>334</v>
      </c>
    </row>
  </sheetData>
  <sheetProtection sheet="1" objects="1" scenarios="1"/>
  <pageMargins left="0.75" right="0.75" top="1" bottom="1" header="0.5" footer="0.5"/>
  <pageSetup orientation="landscape"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11</vt:i4>
      </vt:variant>
    </vt:vector>
  </HeadingPairs>
  <TitlesOfParts>
    <vt:vector size="35" baseType="lpstr">
      <vt:lpstr>Description</vt:lpstr>
      <vt:lpstr>Process</vt:lpstr>
      <vt:lpstr>Customer Needs</vt:lpstr>
      <vt:lpstr>Spec Notes</vt:lpstr>
      <vt:lpstr>Support Info</vt:lpstr>
      <vt:lpstr>Assessment</vt:lpstr>
      <vt:lpstr>Acceptance</vt:lpstr>
      <vt:lpstr>Architecture</vt:lpstr>
      <vt:lpstr>Historical Data</vt:lpstr>
      <vt:lpstr>Review</vt:lpstr>
      <vt:lpstr>Map</vt:lpstr>
      <vt:lpstr>Estimation</vt:lpstr>
      <vt:lpstr>ArcEstimation</vt:lpstr>
      <vt:lpstr>Plan</vt:lpstr>
      <vt:lpstr>Iterations</vt:lpstr>
      <vt:lpstr>PlanSummary</vt:lpstr>
      <vt:lpstr>Change Log</vt:lpstr>
      <vt:lpstr>Time Log</vt:lpstr>
      <vt:lpstr>Lessons</vt:lpstr>
      <vt:lpstr>Summary</vt:lpstr>
      <vt:lpstr>Coding Standard</vt:lpstr>
      <vt:lpstr>Counting Standard</vt:lpstr>
      <vt:lpstr>Source</vt:lpstr>
      <vt:lpstr>Constants</vt:lpstr>
      <vt:lpstr>'Change Log'!DefectLog4A</vt:lpstr>
      <vt:lpstr>InstructorAssessment4A</vt:lpstr>
      <vt:lpstr>Lessons!LessonLearned4A</vt:lpstr>
      <vt:lpstr>Architecture!Print_Area</vt:lpstr>
      <vt:lpstr>'Historical Data'!ProjectPlanSummary4A</vt:lpstr>
      <vt:lpstr>Plan!ProjectPlanSummary4A</vt:lpstr>
      <vt:lpstr>PlanSummary!ProjectPlanSummary4A</vt:lpstr>
      <vt:lpstr>Summary!ProjectPlanSummary4A</vt:lpstr>
      <vt:lpstr>Source!SourceCode4A</vt:lpstr>
      <vt:lpstr>Review!TestReport4A</vt:lpstr>
      <vt:lpstr>'Time Log'!TimeLog4A</vt:lpstr>
    </vt:vector>
  </TitlesOfParts>
  <Company>Auburn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Umphress</dc:creator>
  <cp:lastModifiedBy>Jordan Sosnowski</cp:lastModifiedBy>
  <cp:lastPrinted>2018-11-07T19:12:59Z</cp:lastPrinted>
  <dcterms:created xsi:type="dcterms:W3CDTF">2001-05-29T14:24:49Z</dcterms:created>
  <dcterms:modified xsi:type="dcterms:W3CDTF">2018-11-26T01:36:28Z</dcterms:modified>
</cp:coreProperties>
</file>