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I:\0. Excel\Microsoft Excel - Advanced Excel Formulas &amp; Functions\01 - Getting Started\37221962-Excel-Homework-Workbooks\Excel Homework Workbooks\"/>
    </mc:Choice>
  </mc:AlternateContent>
  <xr:revisionPtr revIDLastSave="0" documentId="13_ncr:1_{BEC277FE-7017-4FB6-8652-3AF406A929E5}" xr6:coauthVersionLast="47" xr6:coauthVersionMax="47" xr10:uidLastSave="{00000000-0000-0000-0000-000000000000}"/>
  <bookViews>
    <workbookView xWindow="-108" yWindow="492" windowWidth="23256" windowHeight="12576" tabRatio="709" firstSheet="6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2" i="11"/>
  <c r="M18" i="27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<sst xmlns="http://schemas.openxmlformats.org/spreadsheetml/2006/main" count="861" uniqueCount="236">
  <si>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</si>
  <si>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</si>
  <si>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</si>
  <si>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</si>
  <si>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</si>
  <si>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</si>
  <si>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</si>
  <si>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</si>
  <si>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</si>
  <si>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</si>
  <si>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</si>
  <si>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</si>
  <si>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</si>
  <si>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</si>
  <si>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</si>
  <si>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</si>
  <si>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</si>
  <si>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</si>
  <si>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</si>
  <si>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</si>
  <si>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</si>
  <si>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</si>
  <si>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</si>
  <si>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</si>
  <si>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</si>
  <si>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</si>
  <si>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</si>
  <si>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</si>
  <si>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</si>
  <si>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</si>
  <si>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</si>
  <si>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</si>
  <si>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</si>
  <si>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</si>
  <si>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</si>
  <si>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</si>
  <si>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</si>
  <si>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</si>
  <si>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</si>
  <si>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</si>
  <si>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</si>
  <si>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</si>
  <si>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</si>
  <si>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</si>
  <si>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</si>
  <si>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</si>
  <si>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</si>
  <si>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</si>
  <si>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</si>
  <si>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</si>
  <si>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</si>
  <si>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</si>
  <si>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</si>
  <si>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</si>
  <si>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</si>
  <si>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</si>
  <si>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</si>
  <si>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</si>
  <si>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</si>
  <si>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</si>
  <si>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</si>
  <si>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</si>
  <si>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</si>
  <si>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</si>
  <si>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</si>
  <si>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</si>
  <si>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</si>
  <si>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</si>
  <si>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</si>
  <si>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</si>
  <si>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</si>
  <si>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</si>
  <si>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</si>
  <si>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</si>
  <si>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</si>
  <si>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</si>
  <si>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</si>
  <si>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</si>
  <si>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</si>
  <si>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</si>
  <si>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</si>
  <si>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</si>
  <si>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</si>
  <si>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</si>
  <si>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</si>
  <si>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</si>
  <si>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</si>
  <si>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</si>
  <si>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</si>
  <si>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</si>
  <si>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</si>
  <si>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</si>
  <si>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</si>
  <si>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</si>
  <si>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</si>
  <si>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</si>
  <si>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</si>
  <si>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</si>
  <si>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</si>
  <si>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</si>
  <si>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</si>
  <si>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</si>
  <si>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</si>
  <si>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</si>
  <si>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</si>
  <si>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</si>
  <si>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</si>
  <si>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</si>
  <si>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</si>
  <si>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</si>
  <si>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</si>
  <si>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</si>
  <si>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</si>
  <si>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</si>
  <si>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</si>
  <si>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</si>
  <si>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</si>
  <si>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</si>
  <si>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</si>
  <si>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</si>
  <si>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</si>
  <si>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</si>
  <si>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</si>
  <si>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</si>
  <si>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</si>
  <si>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</si>
  <si>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</si>
  <si>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</si>
  <si>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</si>
  <si>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</si>
  <si>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</si>
  <si>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</si>
  <si>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</si>
  <si>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</si>
  <si>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</si>
  <si>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</si>
  <si>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</si>
  <si>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</si>
  <si>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</si>
  <si>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</si>
  <si>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</si>
  <si>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</si>
  <si>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</si>
  <si>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</si>
  <si>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</si>
  <si>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</si>
  <si>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</si>
  <si>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</si>
  <si>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</si>
  <si>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</si>
  <si>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</si>
  <si>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</si>
  <si>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</si>
  <si>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</si>
  <si>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</si>
  <si>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</si>
  <si>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</si>
  <si>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</si>
  <si>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</si>
  <si>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</si>
  <si>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</si>
  <si>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</si>
  <si>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</si>
  <si>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</si>
  <si>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</si>
  <si>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</si>
  <si>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</si>
  <si>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</si>
  <si>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</si>
  <si>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</si>
  <si>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</si>
  <si>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</si>
  <si>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</si>
  <si>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</si>
  <si>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</si>
  <si>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</si>
  <si>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</si>
  <si>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</si>
  <si>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</si>
  <si>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</si>
  <si>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</si>
  <si>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</si>
  <si>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</si>
  <si>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</si>
  <si>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</si>
  <si>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</si>
  <si>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</si>
  <si>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</si>
  <si>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</si>
  <si>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</si>
  <si>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</si>
  <si>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</si>
  <si>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</si>
  <si>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</si>
  <si>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</si>
  <si>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</si>
  <si>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</si>
  <si>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</si>
  <si>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</si>
  <si>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</si>
  <si>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</si>
  <si>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</si>
  <si>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</si>
  <si>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</si>
  <si>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</si>
  <si>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</si>
  <si>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</si>
  <si>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</si>
  <si>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</si>
  <si>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</si>
  <si>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</si>
  <si>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</si>
  <si>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</si>
  <si>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</si>
  <si>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</si>
  <si>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</si>
  <si>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</si>
  <si>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</si>
  <si>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</si>
  <si>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</si>
  <si>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</si>
  <si>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</si>
  <si>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</si>
  <si>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</si>
  <si>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</si>
  <si>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</si>
  <si>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</si>
  <si>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</si>
  <si>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</si>
  <si>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</si>
  <si>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</si>
  <si>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=IF(C2&gt;=90,"A",IF(C2&gt;=80,"B",IF(C2&gt;=70,"C",IF(C2&gt;=60,"D","F"))))</t>
  </si>
  <si>
    <t>Bonus points if you don't use AND statements!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</si>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</sst>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6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7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7" fillId="0" borderId="0" xfId="0" quotePrefix="1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1" defaultTableStyle="TableStyleMedium2" defaultPivotStyle="PivotStyleLight16">
    <tableStyle name="Invisible" pivot="0" table="0" count="0" xr9:uid="{A0620565-C719-4B47-9A5A-368CB462A0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41911</xdr:colOff>
      <xdr:row>5</xdr:row>
      <xdr:rowOff>129540</xdr:rowOff>
    </xdr:from>
    <xdr:to>
      <xdr:col>18</xdr:col>
      <xdr:colOff>474345</xdr:colOff>
      <xdr:row>17</xdr:row>
      <xdr:rowOff>169545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275571" y="1196340"/>
          <a:ext cx="3998594" cy="22345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091815"/>
          <a:ext cx="8538210" cy="29375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/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29" customWidth="1"/>
  </cols>
  <sheetData>
    <row r="1" spans="1:6" x14ac:dyDescent="0.3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3">
      <c r="A2" s="20">
        <v>42370</v>
      </c>
      <c r="B2" s="2">
        <v>146</v>
      </c>
      <c r="C2" s="2">
        <v>77</v>
      </c>
      <c r="D2" s="2">
        <v>18</v>
      </c>
      <c r="E2" s="45">
        <f>IFERROR(C2/$B2,"-")</f>
        <v>0.5273972602739726</v>
      </c>
      <c r="F2" s="45">
        <f>IFERROR(D2/$B2,"-")</f>
        <v>0.12328767123287671</v>
      </c>
    </row>
    <row r="3" spans="1:6" x14ac:dyDescent="0.3">
      <c r="A3" s="20">
        <v>42370</v>
      </c>
      <c r="B3" s="2">
        <v>169</v>
      </c>
      <c r="C3" s="2">
        <v>72</v>
      </c>
      <c r="D3" s="2">
        <v>15</v>
      </c>
      <c r="E3" s="45">
        <f t="shared" ref="E3:E26" si="0">IFERROR(C3/$B3,"-")</f>
        <v>0.42603550295857989</v>
      </c>
      <c r="F3" s="45">
        <f t="shared" ref="F3:F26" si="1">IFERROR(D3/$B3,"-")</f>
        <v>8.8757396449704137E-2</v>
      </c>
    </row>
    <row r="4" spans="1:6" x14ac:dyDescent="0.3">
      <c r="A4" s="20">
        <v>42370</v>
      </c>
      <c r="B4" s="2">
        <v>199</v>
      </c>
      <c r="C4" s="2">
        <v>71</v>
      </c>
      <c r="D4" s="2">
        <v>19</v>
      </c>
      <c r="E4" s="45">
        <f t="shared" si="0"/>
        <v>0.35678391959798994</v>
      </c>
      <c r="F4" s="45">
        <f t="shared" si="1"/>
        <v>9.5477386934673364E-2</v>
      </c>
    </row>
    <row r="5" spans="1:6" x14ac:dyDescent="0.3">
      <c r="A5" s="20">
        <v>42371</v>
      </c>
      <c r="B5" s="2">
        <v>281</v>
      </c>
      <c r="C5" s="2">
        <v>66</v>
      </c>
      <c r="D5" s="2">
        <v>10</v>
      </c>
      <c r="E5" s="45">
        <f t="shared" si="0"/>
        <v>0.23487544483985764</v>
      </c>
      <c r="F5" s="45">
        <f t="shared" si="1"/>
        <v>3.5587188612099648E-2</v>
      </c>
    </row>
    <row r="6" spans="1:6" x14ac:dyDescent="0.3">
      <c r="A6" s="20">
        <v>42371</v>
      </c>
      <c r="B6" s="2">
        <v>266</v>
      </c>
      <c r="C6" s="2">
        <v>53</v>
      </c>
      <c r="D6" s="2">
        <v>19</v>
      </c>
      <c r="E6" s="45">
        <f t="shared" si="0"/>
        <v>0.19924812030075187</v>
      </c>
      <c r="F6" s="45">
        <f t="shared" si="1"/>
        <v>7.1428571428571425E-2</v>
      </c>
    </row>
    <row r="7" spans="1:6" x14ac:dyDescent="0.3">
      <c r="A7" s="20">
        <v>42371</v>
      </c>
      <c r="B7" s="2">
        <v>277</v>
      </c>
      <c r="C7" s="2">
        <v>84</v>
      </c>
      <c r="D7" s="2">
        <v>15</v>
      </c>
      <c r="E7" s="45">
        <f t="shared" si="0"/>
        <v>0.30324909747292417</v>
      </c>
      <c r="F7" s="45">
        <f t="shared" si="1"/>
        <v>5.4151624548736461E-2</v>
      </c>
    </row>
    <row r="8" spans="1:6" x14ac:dyDescent="0.3">
      <c r="A8" s="20">
        <v>42372</v>
      </c>
      <c r="B8" s="2">
        <v>145</v>
      </c>
      <c r="C8" s="2">
        <v>73</v>
      </c>
      <c r="D8" s="2">
        <v>15</v>
      </c>
      <c r="E8" s="45">
        <f t="shared" si="0"/>
        <v>0.50344827586206897</v>
      </c>
      <c r="F8" s="45">
        <f t="shared" si="1"/>
        <v>0.10344827586206896</v>
      </c>
    </row>
    <row r="9" spans="1:6" x14ac:dyDescent="0.3">
      <c r="A9" s="20">
        <v>42372</v>
      </c>
      <c r="B9" s="2">
        <v>227</v>
      </c>
      <c r="C9" s="2">
        <v>69</v>
      </c>
      <c r="D9" s="2">
        <v>12</v>
      </c>
      <c r="E9" s="45">
        <f t="shared" si="0"/>
        <v>0.30396475770925108</v>
      </c>
      <c r="F9" s="45">
        <f t="shared" si="1"/>
        <v>5.2863436123348019E-2</v>
      </c>
    </row>
    <row r="10" spans="1:6" x14ac:dyDescent="0.3">
      <c r="A10" s="20">
        <v>42372</v>
      </c>
      <c r="B10" s="2">
        <v>180</v>
      </c>
      <c r="C10" s="2">
        <v>79</v>
      </c>
      <c r="D10" s="2">
        <v>16</v>
      </c>
      <c r="E10" s="45">
        <f t="shared" si="0"/>
        <v>0.43888888888888888</v>
      </c>
      <c r="F10" s="45">
        <f t="shared" si="1"/>
        <v>8.8888888888888892E-2</v>
      </c>
    </row>
    <row r="11" spans="1:6" x14ac:dyDescent="0.3">
      <c r="A11" s="20">
        <v>42373</v>
      </c>
      <c r="B11" s="2">
        <v>0</v>
      </c>
      <c r="C11" s="2">
        <v>0</v>
      </c>
      <c r="D11" s="2">
        <v>0</v>
      </c>
      <c r="E11" s="45" t="str">
        <f t="shared" si="0"/>
        <v>-</v>
      </c>
      <c r="F11" s="45" t="str">
        <f t="shared" si="1"/>
        <v>-</v>
      </c>
    </row>
    <row r="12" spans="1:6" x14ac:dyDescent="0.3">
      <c r="A12" s="20">
        <v>42374</v>
      </c>
      <c r="B12" s="2">
        <v>242</v>
      </c>
      <c r="C12" s="2">
        <v>75</v>
      </c>
      <c r="D12" s="2">
        <v>10</v>
      </c>
      <c r="E12" s="45">
        <f t="shared" si="0"/>
        <v>0.30991735537190085</v>
      </c>
      <c r="F12" s="45">
        <f t="shared" si="1"/>
        <v>4.1322314049586778E-2</v>
      </c>
    </row>
    <row r="13" spans="1:6" x14ac:dyDescent="0.3">
      <c r="A13" s="20">
        <v>42374</v>
      </c>
      <c r="B13" s="2">
        <v>215</v>
      </c>
      <c r="C13" s="2">
        <v>75</v>
      </c>
      <c r="D13" s="2">
        <v>16</v>
      </c>
      <c r="E13" s="45">
        <f t="shared" si="0"/>
        <v>0.34883720930232559</v>
      </c>
      <c r="F13" s="45">
        <f t="shared" si="1"/>
        <v>7.441860465116279E-2</v>
      </c>
    </row>
    <row r="14" spans="1:6" x14ac:dyDescent="0.3">
      <c r="A14" s="20">
        <v>42374</v>
      </c>
      <c r="B14" s="2">
        <v>244</v>
      </c>
      <c r="C14" s="2">
        <v>82</v>
      </c>
      <c r="D14" s="2">
        <v>16</v>
      </c>
      <c r="E14" s="45">
        <f t="shared" si="0"/>
        <v>0.33606557377049179</v>
      </c>
      <c r="F14" s="45">
        <f t="shared" si="1"/>
        <v>6.5573770491803282E-2</v>
      </c>
    </row>
    <row r="15" spans="1:6" x14ac:dyDescent="0.3">
      <c r="A15" s="20">
        <v>42374</v>
      </c>
      <c r="B15" s="2">
        <v>179</v>
      </c>
      <c r="C15" s="2">
        <v>71</v>
      </c>
      <c r="D15" s="2">
        <v>13</v>
      </c>
      <c r="E15" s="45">
        <f t="shared" si="0"/>
        <v>0.39664804469273746</v>
      </c>
      <c r="F15" s="45">
        <f t="shared" si="1"/>
        <v>7.2625698324022353E-2</v>
      </c>
    </row>
    <row r="16" spans="1:6" x14ac:dyDescent="0.3">
      <c r="A16" s="20">
        <v>42374</v>
      </c>
      <c r="B16" s="2">
        <v>276</v>
      </c>
      <c r="C16" s="2">
        <v>72</v>
      </c>
      <c r="D16" s="2">
        <v>14</v>
      </c>
      <c r="E16" s="45">
        <f t="shared" si="0"/>
        <v>0.2608695652173913</v>
      </c>
      <c r="F16" s="45">
        <f t="shared" si="1"/>
        <v>5.0724637681159424E-2</v>
      </c>
    </row>
    <row r="17" spans="1:6" x14ac:dyDescent="0.3">
      <c r="A17" s="20">
        <v>42375</v>
      </c>
      <c r="B17" s="2">
        <v>127</v>
      </c>
      <c r="C17" s="2">
        <v>78</v>
      </c>
      <c r="D17" s="2">
        <v>20</v>
      </c>
      <c r="E17" s="45">
        <f t="shared" si="0"/>
        <v>0.61417322834645671</v>
      </c>
      <c r="F17" s="45">
        <f t="shared" si="1"/>
        <v>0.15748031496062992</v>
      </c>
    </row>
    <row r="18" spans="1:6" x14ac:dyDescent="0.3">
      <c r="A18" s="20">
        <v>42375</v>
      </c>
      <c r="B18" s="2">
        <v>283</v>
      </c>
      <c r="C18" s="2">
        <v>78</v>
      </c>
      <c r="D18" s="2">
        <v>18</v>
      </c>
      <c r="E18" s="45">
        <f t="shared" si="0"/>
        <v>0.2756183745583039</v>
      </c>
      <c r="F18" s="45">
        <f t="shared" si="1"/>
        <v>6.3604240282685506E-2</v>
      </c>
    </row>
    <row r="19" spans="1:6" x14ac:dyDescent="0.3">
      <c r="A19" s="20">
        <v>42375</v>
      </c>
      <c r="B19" s="2">
        <v>126</v>
      </c>
      <c r="C19" s="2">
        <v>76</v>
      </c>
      <c r="D19" s="2">
        <v>20</v>
      </c>
      <c r="E19" s="45">
        <f t="shared" si="0"/>
        <v>0.60317460317460314</v>
      </c>
      <c r="F19" s="45">
        <f t="shared" si="1"/>
        <v>0.15873015873015872</v>
      </c>
    </row>
    <row r="20" spans="1:6" x14ac:dyDescent="0.3">
      <c r="A20" s="20">
        <v>42376</v>
      </c>
      <c r="B20" s="2">
        <v>262</v>
      </c>
      <c r="C20" s="2">
        <v>81</v>
      </c>
      <c r="D20" s="2">
        <v>19</v>
      </c>
      <c r="E20" s="45">
        <f t="shared" si="0"/>
        <v>0.30916030534351147</v>
      </c>
      <c r="F20" s="45">
        <f t="shared" si="1"/>
        <v>7.2519083969465645E-2</v>
      </c>
    </row>
    <row r="21" spans="1:6" x14ac:dyDescent="0.3">
      <c r="A21" s="20">
        <v>42376</v>
      </c>
      <c r="B21" s="2">
        <v>287</v>
      </c>
      <c r="C21" s="2">
        <v>81</v>
      </c>
      <c r="D21" s="2">
        <v>14</v>
      </c>
      <c r="E21" s="45">
        <f t="shared" si="0"/>
        <v>0.28222996515679444</v>
      </c>
      <c r="F21" s="45">
        <f t="shared" si="1"/>
        <v>4.878048780487805E-2</v>
      </c>
    </row>
    <row r="22" spans="1:6" x14ac:dyDescent="0.3">
      <c r="A22" s="20">
        <v>42376</v>
      </c>
      <c r="B22" s="2">
        <v>269</v>
      </c>
      <c r="C22" s="2">
        <v>82</v>
      </c>
      <c r="D22" s="2">
        <v>14</v>
      </c>
      <c r="E22" s="45">
        <f t="shared" si="0"/>
        <v>0.30483271375464682</v>
      </c>
      <c r="F22" s="45">
        <f t="shared" si="1"/>
        <v>5.204460966542751E-2</v>
      </c>
    </row>
    <row r="23" spans="1:6" x14ac:dyDescent="0.3">
      <c r="A23" s="20">
        <v>42377</v>
      </c>
      <c r="B23" s="2">
        <v>272</v>
      </c>
      <c r="C23" s="2">
        <v>54</v>
      </c>
      <c r="D23" s="2">
        <v>10</v>
      </c>
      <c r="E23" s="45">
        <f t="shared" si="0"/>
        <v>0.19852941176470587</v>
      </c>
      <c r="F23" s="45">
        <f t="shared" si="1"/>
        <v>3.6764705882352942E-2</v>
      </c>
    </row>
    <row r="24" spans="1:6" x14ac:dyDescent="0.3">
      <c r="A24" s="20">
        <v>42377</v>
      </c>
      <c r="B24" s="2">
        <v>204</v>
      </c>
      <c r="C24" s="2">
        <v>69</v>
      </c>
      <c r="D24" s="2">
        <v>11</v>
      </c>
      <c r="E24" s="45">
        <f t="shared" si="0"/>
        <v>0.33823529411764708</v>
      </c>
      <c r="F24" s="45">
        <f t="shared" si="1"/>
        <v>5.3921568627450983E-2</v>
      </c>
    </row>
    <row r="25" spans="1:6" x14ac:dyDescent="0.3">
      <c r="A25" s="20">
        <v>42377</v>
      </c>
      <c r="B25" s="2">
        <v>150</v>
      </c>
      <c r="C25" s="2">
        <v>72</v>
      </c>
      <c r="D25" s="2">
        <v>20</v>
      </c>
      <c r="E25" s="45">
        <f t="shared" si="0"/>
        <v>0.48</v>
      </c>
      <c r="F25" s="45">
        <f t="shared" si="1"/>
        <v>0.13333333333333333</v>
      </c>
    </row>
    <row r="26" spans="1:6" x14ac:dyDescent="0.3">
      <c r="A26" s="20">
        <v>42377</v>
      </c>
      <c r="B26" s="2">
        <v>261</v>
      </c>
      <c r="C26" s="2">
        <v>90</v>
      </c>
      <c r="D26" s="2">
        <v>19</v>
      </c>
      <c r="E26" s="45">
        <f t="shared" si="0"/>
        <v>0.34482758620689657</v>
      </c>
      <c r="F26" s="45">
        <f t="shared" si="1"/>
        <v>7.2796934865900387E-2</v>
      </c>
    </row>
    <row r="27" spans="1:6" x14ac:dyDescent="0.3">
      <c r="A27" s="27"/>
    </row>
    <row r="28" spans="1:6" x14ac:dyDescent="0.3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/>
  </sheetViews>
  <sheetFormatPr defaultRowHeight="14.4" x14ac:dyDescent="0.3"/>
  <cols>
    <col min="1" max="2" width="14.88671875" style="2" customWidth="1"/>
    <col min="3" max="3" width="13.33203125" style="2" customWidth="1"/>
    <col min="4" max="4" width="14" style="2" customWidth="1"/>
    <col min="5" max="5" width="12" style="2" customWidth="1"/>
    <col min="6" max="6" width="14.33203125" style="2" customWidth="1"/>
    <col min="7" max="7" width="16.44140625" style="2" customWidth="1"/>
  </cols>
  <sheetData>
    <row r="1" spans="1:7" x14ac:dyDescent="0.3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3">
      <c r="A2" s="2" t="s">
        <v>156</v>
      </c>
      <c r="B2" s="2" t="s">
        <v>66</v>
      </c>
      <c r="C2" s="2">
        <v>90</v>
      </c>
      <c r="D2" s="44" t="str">
        <f>IF(C2&lt;60,"FAIL","PASS")</f>
        <v>PASS</v>
      </c>
      <c r="E2" s="44" t="str">
        <f>IF(C2&gt;=90,"A",IF(AND(C2&gt;=80,C2&lt;=89),"B",IF(AND(C2&gt;=70,C2&lt;=79),"C",IF(AND(C2&gt;=60,C2&lt;=69),"D","F"))))</f>
        <v>A</v>
      </c>
      <c r="F2" s="44" t="str">
        <f>IF(OR(C2&lt;60,C2&gt;90),"OUTLIER","AVG")</f>
        <v>AVG</v>
      </c>
      <c r="G2" s="44" t="str">
        <f>IF(AND(B2="F",C2&gt;95),"Female Achiever",IF(AND(B2="M",C2&gt;95),"Male Achiever","None"))</f>
        <v>None</v>
      </c>
    </row>
    <row r="3" spans="1:7" x14ac:dyDescent="0.3">
      <c r="A3" s="2" t="s">
        <v>159</v>
      </c>
      <c r="B3" s="2" t="s">
        <v>59</v>
      </c>
      <c r="C3" s="2">
        <v>80</v>
      </c>
      <c r="D3" s="44" t="str">
        <f t="shared" ref="D3:D16" si="0">IF(C3&lt;60,"FAIL","PASS")</f>
        <v>PASS</v>
      </c>
      <c r="E3" s="44" t="str">
        <f t="shared" ref="E3:E16" si="1">IF(C3&gt;=90,"A",IF(AND(C3&gt;=80,C3&lt;=89),"B",IF(AND(C3&gt;=70,C3&lt;=79),"C",IF(AND(C3&gt;=60,C3&lt;=69),"D","F"))))</f>
        <v>B</v>
      </c>
      <c r="F3" s="44" t="str">
        <f t="shared" ref="F3:F16" si="2">IF(OR(C3&lt;60,C3&gt;90),"OUTLIER","AVG")</f>
        <v>AVG</v>
      </c>
      <c r="G3" s="44" t="str">
        <f t="shared" ref="G3:G16" si="3">IF(AND(B3="F",C3&gt;95),"Female Achiever",IF(AND(B3="M",C3&gt;95),"Male Achiever","None"))</f>
        <v>None</v>
      </c>
    </row>
    <row r="4" spans="1:7" x14ac:dyDescent="0.3">
      <c r="A4" s="2" t="s">
        <v>160</v>
      </c>
      <c r="B4" s="2" t="s">
        <v>66</v>
      </c>
      <c r="C4" s="2">
        <v>96</v>
      </c>
      <c r="D4" s="44" t="str">
        <f t="shared" si="0"/>
        <v>PASS</v>
      </c>
      <c r="E4" s="44" t="str">
        <f t="shared" si="1"/>
        <v>A</v>
      </c>
      <c r="F4" s="44" t="str">
        <f t="shared" si="2"/>
        <v>OUTLIER</v>
      </c>
      <c r="G4" s="44" t="str">
        <f t="shared" si="3"/>
        <v>Female Achiever</v>
      </c>
    </row>
    <row r="5" spans="1:7" x14ac:dyDescent="0.3">
      <c r="A5" s="2" t="s">
        <v>161</v>
      </c>
      <c r="B5" s="2" t="s">
        <v>59</v>
      </c>
      <c r="C5" s="2">
        <v>72</v>
      </c>
      <c r="D5" s="44" t="str">
        <f t="shared" si="0"/>
        <v>PASS</v>
      </c>
      <c r="E5" s="44" t="str">
        <f t="shared" si="1"/>
        <v>C</v>
      </c>
      <c r="F5" s="44" t="str">
        <f t="shared" si="2"/>
        <v>AVG</v>
      </c>
      <c r="G5" s="44" t="str">
        <f t="shared" si="3"/>
        <v>None</v>
      </c>
    </row>
    <row r="6" spans="1:7" x14ac:dyDescent="0.3">
      <c r="A6" s="2" t="s">
        <v>162</v>
      </c>
      <c r="B6" s="2" t="s">
        <v>59</v>
      </c>
      <c r="C6" s="2">
        <v>69</v>
      </c>
      <c r="D6" s="44" t="str">
        <f t="shared" si="0"/>
        <v>PASS</v>
      </c>
      <c r="E6" s="44" t="str">
        <f t="shared" si="1"/>
        <v>D</v>
      </c>
      <c r="F6" s="44" t="str">
        <f t="shared" si="2"/>
        <v>AVG</v>
      </c>
      <c r="G6" s="44" t="str">
        <f t="shared" si="3"/>
        <v>None</v>
      </c>
    </row>
    <row r="7" spans="1:7" x14ac:dyDescent="0.3">
      <c r="A7" s="2" t="s">
        <v>163</v>
      </c>
      <c r="B7" s="2" t="s">
        <v>66</v>
      </c>
      <c r="C7" s="2">
        <v>52</v>
      </c>
      <c r="D7" s="44" t="str">
        <f t="shared" si="0"/>
        <v>FAIL</v>
      </c>
      <c r="E7" s="44" t="str">
        <f t="shared" si="1"/>
        <v>F</v>
      </c>
      <c r="F7" s="44" t="str">
        <f t="shared" si="2"/>
        <v>OUTLIER</v>
      </c>
      <c r="G7" s="44" t="str">
        <f t="shared" si="3"/>
        <v>None</v>
      </c>
    </row>
    <row r="8" spans="1:7" x14ac:dyDescent="0.3">
      <c r="A8" s="2" t="s">
        <v>164</v>
      </c>
      <c r="B8" s="2" t="s">
        <v>59</v>
      </c>
      <c r="C8" s="2">
        <v>99</v>
      </c>
      <c r="D8" s="44" t="str">
        <f t="shared" si="0"/>
        <v>PASS</v>
      </c>
      <c r="E8" s="44" t="str">
        <f t="shared" si="1"/>
        <v>A</v>
      </c>
      <c r="F8" s="44" t="str">
        <f t="shared" si="2"/>
        <v>OUTLIER</v>
      </c>
      <c r="G8" s="44" t="str">
        <f t="shared" si="3"/>
        <v>Male Achiever</v>
      </c>
    </row>
    <row r="9" spans="1:7" x14ac:dyDescent="0.3">
      <c r="A9" s="2" t="s">
        <v>165</v>
      </c>
      <c r="B9" s="2" t="s">
        <v>66</v>
      </c>
      <c r="C9" s="2">
        <v>82</v>
      </c>
      <c r="D9" s="44" t="str">
        <f t="shared" si="0"/>
        <v>PASS</v>
      </c>
      <c r="E9" s="44" t="str">
        <f t="shared" si="1"/>
        <v>B</v>
      </c>
      <c r="F9" s="44" t="str">
        <f t="shared" si="2"/>
        <v>AVG</v>
      </c>
      <c r="G9" s="44" t="str">
        <f t="shared" si="3"/>
        <v>None</v>
      </c>
    </row>
    <row r="10" spans="1:7" x14ac:dyDescent="0.3">
      <c r="A10" s="2" t="s">
        <v>166</v>
      </c>
      <c r="B10" s="2" t="s">
        <v>66</v>
      </c>
      <c r="C10" s="2">
        <v>67</v>
      </c>
      <c r="D10" s="44" t="str">
        <f t="shared" si="0"/>
        <v>PASS</v>
      </c>
      <c r="E10" s="44" t="str">
        <f t="shared" si="1"/>
        <v>D</v>
      </c>
      <c r="F10" s="44" t="str">
        <f t="shared" si="2"/>
        <v>AVG</v>
      </c>
      <c r="G10" s="44" t="str">
        <f t="shared" si="3"/>
        <v>None</v>
      </c>
    </row>
    <row r="11" spans="1:7" x14ac:dyDescent="0.3">
      <c r="A11" s="2" t="s">
        <v>167</v>
      </c>
      <c r="B11" s="2" t="s">
        <v>59</v>
      </c>
      <c r="C11" s="2">
        <v>90</v>
      </c>
      <c r="D11" s="44" t="str">
        <f t="shared" si="0"/>
        <v>PASS</v>
      </c>
      <c r="E11" s="44" t="str">
        <f t="shared" si="1"/>
        <v>A</v>
      </c>
      <c r="F11" s="44" t="str">
        <f t="shared" si="2"/>
        <v>AVG</v>
      </c>
      <c r="G11" s="44" t="str">
        <f t="shared" si="3"/>
        <v>None</v>
      </c>
    </row>
    <row r="12" spans="1:7" x14ac:dyDescent="0.3">
      <c r="A12" s="2" t="s">
        <v>168</v>
      </c>
      <c r="B12" s="2" t="s">
        <v>59</v>
      </c>
      <c r="C12" s="2">
        <v>83</v>
      </c>
      <c r="D12" s="44" t="str">
        <f t="shared" si="0"/>
        <v>PASS</v>
      </c>
      <c r="E12" s="44" t="str">
        <f t="shared" si="1"/>
        <v>B</v>
      </c>
      <c r="F12" s="44" t="str">
        <f t="shared" si="2"/>
        <v>AVG</v>
      </c>
      <c r="G12" s="44" t="str">
        <f t="shared" si="3"/>
        <v>None</v>
      </c>
    </row>
    <row r="13" spans="1:7" x14ac:dyDescent="0.3">
      <c r="A13" s="2" t="s">
        <v>169</v>
      </c>
      <c r="B13" s="2" t="s">
        <v>66</v>
      </c>
      <c r="C13" s="2">
        <v>89</v>
      </c>
      <c r="D13" s="44" t="str">
        <f t="shared" si="0"/>
        <v>PASS</v>
      </c>
      <c r="E13" s="44" t="str">
        <f t="shared" si="1"/>
        <v>B</v>
      </c>
      <c r="F13" s="44" t="str">
        <f t="shared" si="2"/>
        <v>AVG</v>
      </c>
      <c r="G13" s="44" t="str">
        <f t="shared" si="3"/>
        <v>None</v>
      </c>
    </row>
    <row r="14" spans="1:7" x14ac:dyDescent="0.3">
      <c r="A14" s="2" t="s">
        <v>170</v>
      </c>
      <c r="B14" s="2" t="s">
        <v>66</v>
      </c>
      <c r="C14" s="2">
        <v>60</v>
      </c>
      <c r="D14" s="44" t="str">
        <f t="shared" si="0"/>
        <v>PASS</v>
      </c>
      <c r="E14" s="44" t="str">
        <f t="shared" si="1"/>
        <v>D</v>
      </c>
      <c r="F14" s="44" t="str">
        <f t="shared" si="2"/>
        <v>AVG</v>
      </c>
      <c r="G14" s="44" t="str">
        <f t="shared" si="3"/>
        <v>None</v>
      </c>
    </row>
    <row r="15" spans="1:7" x14ac:dyDescent="0.3">
      <c r="A15" s="2" t="s">
        <v>171</v>
      </c>
      <c r="B15" s="2" t="s">
        <v>66</v>
      </c>
      <c r="C15" s="2">
        <v>63</v>
      </c>
      <c r="D15" s="44" t="str">
        <f t="shared" si="0"/>
        <v>PASS</v>
      </c>
      <c r="E15" s="44" t="str">
        <f t="shared" si="1"/>
        <v>D</v>
      </c>
      <c r="F15" s="44" t="str">
        <f t="shared" si="2"/>
        <v>AVG</v>
      </c>
      <c r="G15" s="44" t="str">
        <f t="shared" si="3"/>
        <v>None</v>
      </c>
    </row>
    <row r="16" spans="1:7" x14ac:dyDescent="0.3">
      <c r="A16" s="2" t="s">
        <v>172</v>
      </c>
      <c r="B16" s="2" t="s">
        <v>59</v>
      </c>
      <c r="C16" s="2">
        <v>59</v>
      </c>
      <c r="D16" s="44" t="str">
        <f t="shared" si="0"/>
        <v>FAIL</v>
      </c>
      <c r="E16" s="44" t="str">
        <f t="shared" si="1"/>
        <v>F</v>
      </c>
      <c r="F16" s="44" t="str">
        <f t="shared" si="2"/>
        <v>OUTLIER</v>
      </c>
      <c r="G16" s="44" t="str">
        <f t="shared" si="3"/>
        <v>None</v>
      </c>
    </row>
    <row r="19" spans="5:5" x14ac:dyDescent="0.3">
      <c r="E19" s="12" t="s">
        <v>232</v>
      </c>
    </row>
    <row r="20" spans="5:5" x14ac:dyDescent="0.3">
      <c r="E20" s="55" t="s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opLeftCell="D1" workbookViewId="0"/>
  </sheetViews>
  <sheetFormatPr defaultColWidth="8.664062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664062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3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3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" thickBot="1" x14ac:dyDescent="0.3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" thickBot="1" x14ac:dyDescent="0.3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>
        <f>SUMIF(A:A,$H$2,D:D)</f>
        <v>620</v>
      </c>
    </row>
    <row r="6" spans="1:13" x14ac:dyDescent="0.3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3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" thickBot="1" x14ac:dyDescent="0.3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>
        <f>SUMIFS($D:$D,$A:$A,$H$2,$C:$C,$G8)</f>
        <v>166</v>
      </c>
      <c r="I8" s="47">
        <f>SUMIFS($E:$E,$A:$A,$H$2,$C:$C,$G8)</f>
        <v>10015</v>
      </c>
      <c r="J8" s="36">
        <f>COUNTIFS($A:$A,$H$2,$C:$C,$G8)</f>
        <v>3</v>
      </c>
    </row>
    <row r="9" spans="1:13" ht="15" thickBot="1" x14ac:dyDescent="0.3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>
        <f t="shared" ref="H9:H10" si="0">SUMIFS($D:$D,$A:$A,$H$2,$C:$C,$G9)</f>
        <v>372</v>
      </c>
      <c r="I9" s="47">
        <f t="shared" ref="I9:I10" si="1">SUMIFS($E:$E,$A:$A,$H$2,$C:$C,$G9)</f>
        <v>42628</v>
      </c>
      <c r="J9" s="36">
        <f t="shared" ref="J9:J10" si="2">COUNTIFS($A:$A,$H$2,$C:$C,$G9)</f>
        <v>4</v>
      </c>
    </row>
    <row r="10" spans="1:13" ht="15" thickBot="1" x14ac:dyDescent="0.3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>
        <f t="shared" si="0"/>
        <v>82</v>
      </c>
      <c r="I10" s="47">
        <f t="shared" si="1"/>
        <v>6300</v>
      </c>
      <c r="J10" s="36">
        <f t="shared" si="2"/>
        <v>2</v>
      </c>
    </row>
    <row r="11" spans="1:13" x14ac:dyDescent="0.3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J13" sqref="J13"/>
    </sheetView>
  </sheetViews>
  <sheetFormatPr defaultColWidth="8.6640625" defaultRowHeight="14.4" x14ac:dyDescent="0.3"/>
  <cols>
    <col min="1" max="1" width="14.109375" style="2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  <col min="8" max="8" width="17" bestFit="1" customWidth="1"/>
  </cols>
  <sheetData>
    <row r="1" spans="1:8" ht="26.4" x14ac:dyDescent="0.3">
      <c r="A1" s="4" t="s">
        <v>204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  <c r="H1" s="7" t="s">
        <v>124</v>
      </c>
    </row>
    <row r="2" spans="1:8" x14ac:dyDescent="0.3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6" t="str">
        <f>VLOOKUP(B2,'State Abbreviations'!$A:$B,2,0)</f>
        <v>AL</v>
      </c>
      <c r="G2" s="43">
        <f>IFERROR(VLOOKUP(A2,'State Income (2001-2004)'!$A:$D,4,0),"NO INCOME DATA")</f>
        <v>24477</v>
      </c>
      <c r="H2">
        <f>VLOOKUP(A2,'State Income (2001-2004)'!$A$1:$D$190,4,FALSE)</f>
        <v>24477</v>
      </c>
    </row>
    <row r="3" spans="1:8" x14ac:dyDescent="0.3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6" t="str">
        <f>VLOOKUP(B3,'State Abbreviations'!$A:$B,2,0)</f>
        <v>AK</v>
      </c>
      <c r="G3" s="43">
        <f>IFERROR(VLOOKUP(A3,'State Income (2001-2004)'!$A:$D,4,0),"NO INCOME DATA")</f>
        <v>31027</v>
      </c>
      <c r="H3">
        <f>VLOOKUP(A3,'State Income (2001-2004)'!$A$1:$D$190,4,FALSE)</f>
        <v>31027</v>
      </c>
    </row>
    <row r="4" spans="1:8" x14ac:dyDescent="0.3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6" t="str">
        <f>VLOOKUP(B4,'State Abbreviations'!$A:$B,2,0)</f>
        <v>AZ</v>
      </c>
      <c r="G4" s="43">
        <f>IFERROR(VLOOKUP(A4,'State Income (2001-2004)'!$A:$D,4,0),"NO INCOME DATA")</f>
        <v>25878</v>
      </c>
      <c r="H4">
        <f>VLOOKUP(A4,'State Income (2001-2004)'!$A$1:$D$190,4,FALSE)</f>
        <v>25878</v>
      </c>
    </row>
    <row r="5" spans="1:8" x14ac:dyDescent="0.3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6" t="str">
        <f>VLOOKUP(B5,'State Abbreviations'!$A:$B,2,0)</f>
        <v>AR</v>
      </c>
      <c r="G5" s="43">
        <f>IFERROR(VLOOKUP(A5,'State Income (2001-2004)'!$A:$D,4,0),"NO INCOME DATA")</f>
        <v>22750</v>
      </c>
      <c r="H5">
        <f>VLOOKUP(A5,'State Income (2001-2004)'!$A$1:$D$190,4,FALSE)</f>
        <v>22750</v>
      </c>
    </row>
    <row r="6" spans="1:8" x14ac:dyDescent="0.3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6" t="str">
        <f>VLOOKUP(B6,'State Abbreviations'!$A:$B,2,0)</f>
        <v>CA</v>
      </c>
      <c r="G6" s="43">
        <f>IFERROR(VLOOKUP(A6,'State Income (2001-2004)'!$A:$D,4,0),"NO INCOME DATA")</f>
        <v>32655</v>
      </c>
      <c r="H6">
        <f>VLOOKUP(A6,'State Income (2001-2004)'!$A$1:$D$190,4,FALSE)</f>
        <v>32655</v>
      </c>
    </row>
    <row r="7" spans="1:8" x14ac:dyDescent="0.3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6" t="str">
        <f>VLOOKUP(B7,'State Abbreviations'!$A:$B,2,0)</f>
        <v>CO</v>
      </c>
      <c r="G7" s="43">
        <f>IFERROR(VLOOKUP(A7,'State Income (2001-2004)'!$A:$D,4,0),"NO INCOME DATA")</f>
        <v>33455</v>
      </c>
      <c r="H7">
        <f>VLOOKUP(A7,'State Income (2001-2004)'!$A$1:$D$190,4,FALSE)</f>
        <v>33455</v>
      </c>
    </row>
    <row r="8" spans="1:8" x14ac:dyDescent="0.3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6" t="str">
        <f>VLOOKUP(B8,'State Abbreviations'!$A:$B,2,0)</f>
        <v>CT</v>
      </c>
      <c r="G8" s="43" t="str">
        <f>IFERROR(VLOOKUP(A8,'State Income (2001-2004)'!$A:$D,4,0),"NO INCOME DATA")</f>
        <v>NO INCOME DATA</v>
      </c>
      <c r="H8" t="e">
        <f>VLOOKUP(A8,'State Income (2001-2004)'!$A$1:$D$190,4,FALSE)</f>
        <v>#N/A</v>
      </c>
    </row>
    <row r="9" spans="1:8" x14ac:dyDescent="0.3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6" t="str">
        <f>VLOOKUP(B9,'State Abbreviations'!$A:$B,2,0)</f>
        <v>DC</v>
      </c>
      <c r="G9" s="43">
        <f>IFERROR(VLOOKUP(A9,'State Income (2001-2004)'!$A:$D,4,0),"NO INCOME DATA")</f>
        <v>32166</v>
      </c>
      <c r="H9">
        <f>VLOOKUP(A9,'State Income (2001-2004)'!$A$1:$D$190,4,FALSE)</f>
        <v>32166</v>
      </c>
    </row>
    <row r="10" spans="1:8" x14ac:dyDescent="0.3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6" t="str">
        <f>VLOOKUP(B10,'State Abbreviations'!$A:$B,2,0)</f>
        <v>DE</v>
      </c>
      <c r="G10" s="43">
        <f>IFERROR(VLOOKUP(A10,'State Income (2001-2004)'!$A:$D,4,0),"NO INCOME DATA")</f>
        <v>40539</v>
      </c>
      <c r="H10">
        <f>VLOOKUP(A10,'State Income (2001-2004)'!$A$1:$D$190,4,FALSE)</f>
        <v>40539</v>
      </c>
    </row>
    <row r="11" spans="1:8" x14ac:dyDescent="0.3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6" t="str">
        <f>VLOOKUP(B11,'State Abbreviations'!$A:$B,2,0)</f>
        <v>FL</v>
      </c>
      <c r="G11" s="43">
        <f>IFERROR(VLOOKUP(A11,'State Income (2001-2004)'!$A:$D,4,0),"NO INCOME DATA")</f>
        <v>29048</v>
      </c>
      <c r="H11">
        <f>VLOOKUP(A11,'State Income (2001-2004)'!$A$1:$D$190,4,FALSE)</f>
        <v>29048</v>
      </c>
    </row>
    <row r="12" spans="1:8" x14ac:dyDescent="0.3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6" t="str">
        <f>VLOOKUP(B12,'State Abbreviations'!$A:$B,2,0)</f>
        <v>GA</v>
      </c>
      <c r="G12" s="43">
        <f>IFERROR(VLOOKUP(A12,'State Income (2001-2004)'!$A:$D,4,0),"NO INCOME DATA")</f>
        <v>28523</v>
      </c>
      <c r="H12">
        <f>VLOOKUP(A12,'State Income (2001-2004)'!$A$1:$D$190,4,FALSE)</f>
        <v>28523</v>
      </c>
    </row>
    <row r="13" spans="1:8" x14ac:dyDescent="0.3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6" t="str">
        <f>VLOOKUP(B13,'State Abbreviations'!$A:$B,2,0)</f>
        <v>HI</v>
      </c>
      <c r="G13" s="43">
        <f>IFERROR(VLOOKUP(A13,'State Income (2001-2004)'!$A:$D,4,0),"NO INCOME DATA")</f>
        <v>29034</v>
      </c>
      <c r="H13">
        <f>VLOOKUP(A13,'State Income (2001-2004)'!$A$1:$D$190,4,FALSE)</f>
        <v>29034</v>
      </c>
    </row>
    <row r="14" spans="1:8" x14ac:dyDescent="0.3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6" t="str">
        <f>VLOOKUP(B14,'State Abbreviations'!$A:$B,2,0)</f>
        <v>ID</v>
      </c>
      <c r="G14" s="43">
        <f>IFERROR(VLOOKUP(A14,'State Income (2001-2004)'!$A:$D,4,0),"NO INCOME DATA")</f>
        <v>24506</v>
      </c>
      <c r="H14">
        <f>VLOOKUP(A14,'State Income (2001-2004)'!$A$1:$D$190,4,FALSE)</f>
        <v>24506</v>
      </c>
    </row>
    <row r="15" spans="1:8" x14ac:dyDescent="0.3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6" t="str">
        <f>VLOOKUP(B15,'State Abbreviations'!$A:$B,2,0)</f>
        <v>IL</v>
      </c>
      <c r="G15" s="43" t="str">
        <f>IFERROR(VLOOKUP(A15,'State Income (2001-2004)'!$A:$D,4,0),"NO INCOME DATA")</f>
        <v>NO INCOME DATA</v>
      </c>
      <c r="H15" t="e">
        <f>VLOOKUP(A15,'State Income (2001-2004)'!$A$1:$D$190,4,FALSE)</f>
        <v>#N/A</v>
      </c>
    </row>
    <row r="16" spans="1:8" x14ac:dyDescent="0.3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6" t="str">
        <f>VLOOKUP(B16,'State Abbreviations'!$A:$B,2,0)</f>
        <v>IN</v>
      </c>
      <c r="G16" s="43">
        <f>IFERROR(VLOOKUP(A16,'State Income (2001-2004)'!$A:$D,4,0),"NO INCOME DATA")</f>
        <v>27522</v>
      </c>
      <c r="H16">
        <f>VLOOKUP(A16,'State Income (2001-2004)'!$A$1:$D$190,4,FALSE)</f>
        <v>27522</v>
      </c>
    </row>
    <row r="17" spans="1:8" x14ac:dyDescent="0.3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6" t="str">
        <f>VLOOKUP(B17,'State Abbreviations'!$A:$B,2,0)</f>
        <v>IA</v>
      </c>
      <c r="G17" s="43">
        <f>IFERROR(VLOOKUP(A17,'State Income (2001-2004)'!$A:$D,4,0),"NO INCOME DATA")</f>
        <v>27225</v>
      </c>
      <c r="H17">
        <f>VLOOKUP(A17,'State Income (2001-2004)'!$A$1:$D$190,4,FALSE)</f>
        <v>27225</v>
      </c>
    </row>
    <row r="18" spans="1:8" x14ac:dyDescent="0.3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6" t="str">
        <f>VLOOKUP(B18,'State Abbreviations'!$A:$B,2,0)</f>
        <v>KS</v>
      </c>
      <c r="G18" s="43">
        <f>IFERROR(VLOOKUP(A18,'State Income (2001-2004)'!$A:$D,4,0),"NO INCOME DATA")</f>
        <v>28432</v>
      </c>
      <c r="H18">
        <f>VLOOKUP(A18,'State Income (2001-2004)'!$A$1:$D$190,4,FALSE)</f>
        <v>28432</v>
      </c>
    </row>
    <row r="19" spans="1:8" x14ac:dyDescent="0.3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6" t="str">
        <f>VLOOKUP(B19,'State Abbreviations'!$A:$B,2,0)</f>
        <v>KY</v>
      </c>
      <c r="G19" s="43" t="str">
        <f>IFERROR(VLOOKUP(A19,'State Income (2001-2004)'!$A:$D,4,0),"NO INCOME DATA")</f>
        <v>NO INCOME DATA</v>
      </c>
      <c r="H19" t="e">
        <f>VLOOKUP(A19,'State Income (2001-2004)'!$A$1:$D$190,4,FALSE)</f>
        <v>#N/A</v>
      </c>
    </row>
    <row r="20" spans="1:8" x14ac:dyDescent="0.3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6" t="str">
        <f>VLOOKUP(B20,'State Abbreviations'!$A:$B,2,0)</f>
        <v>LA</v>
      </c>
      <c r="G20" s="43" t="str">
        <f>IFERROR(VLOOKUP(A20,'State Income (2001-2004)'!$A:$D,4,0),"NO INCOME DATA")</f>
        <v>NO INCOME DATA</v>
      </c>
      <c r="H20" t="e">
        <f>VLOOKUP(A20,'State Income (2001-2004)'!$A$1:$D$190,4,FALSE)</f>
        <v>#N/A</v>
      </c>
    </row>
    <row r="21" spans="1:8" x14ac:dyDescent="0.3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6" t="str">
        <f>VLOOKUP(B21,'State Abbreviations'!$A:$B,2,0)</f>
        <v>ME</v>
      </c>
      <c r="G21" s="43" t="str">
        <f>IFERROR(VLOOKUP(A21,'State Income (2001-2004)'!$A:$D,4,0),"NO INCOME DATA")</f>
        <v>NO INCOME DATA</v>
      </c>
      <c r="H21" t="e">
        <f>VLOOKUP(A21,'State Income (2001-2004)'!$A$1:$D$190,4,FALSE)</f>
        <v>#N/A</v>
      </c>
    </row>
    <row r="22" spans="1:8" x14ac:dyDescent="0.3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6" t="str">
        <f>VLOOKUP(B22,'State Abbreviations'!$A:$B,2,0)</f>
        <v>MD</v>
      </c>
      <c r="G22" s="43">
        <f>IFERROR(VLOOKUP(A22,'State Income (2001-2004)'!$A:$D,4,0),"NO INCOME DATA")</f>
        <v>35279</v>
      </c>
      <c r="H22">
        <f>VLOOKUP(A22,'State Income (2001-2004)'!$A$1:$D$190,4,FALSE)</f>
        <v>35279</v>
      </c>
    </row>
    <row r="23" spans="1:8" x14ac:dyDescent="0.3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6" t="str">
        <f>VLOOKUP(B23,'State Abbreviations'!$A:$B,2,0)</f>
        <v>MA</v>
      </c>
      <c r="G23" s="43">
        <f>IFERROR(VLOOKUP(A23,'State Income (2001-2004)'!$A:$D,4,0),"NO INCOME DATA")</f>
        <v>38864</v>
      </c>
      <c r="H23">
        <f>VLOOKUP(A23,'State Income (2001-2004)'!$A$1:$D$190,4,FALSE)</f>
        <v>38864</v>
      </c>
    </row>
    <row r="24" spans="1:8" x14ac:dyDescent="0.3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6" t="str">
        <f>VLOOKUP(B24,'State Abbreviations'!$A:$B,2,0)</f>
        <v>MI</v>
      </c>
      <c r="G24" s="43">
        <f>IFERROR(VLOOKUP(A24,'State Income (2001-2004)'!$A:$D,4,0),"NO INCOME DATA")</f>
        <v>29629</v>
      </c>
      <c r="H24">
        <f>VLOOKUP(A24,'State Income (2001-2004)'!$A$1:$D$190,4,FALSE)</f>
        <v>29629</v>
      </c>
    </row>
    <row r="25" spans="1:8" x14ac:dyDescent="0.3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6" t="str">
        <f>VLOOKUP(B25,'State Abbreviations'!$A:$B,2,0)</f>
        <v>MN</v>
      </c>
      <c r="G25" s="43">
        <f>IFERROR(VLOOKUP(A25,'State Income (2001-2004)'!$A:$D,4,0),"NO INCOME DATA")</f>
        <v>33059</v>
      </c>
      <c r="H25">
        <f>VLOOKUP(A25,'State Income (2001-2004)'!$A$1:$D$190,4,FALSE)</f>
        <v>33059</v>
      </c>
    </row>
    <row r="26" spans="1:8" x14ac:dyDescent="0.3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6" t="str">
        <f>VLOOKUP(B26,'State Abbreviations'!$A:$B,2,0)</f>
        <v>MS</v>
      </c>
      <c r="G26" s="43">
        <f>IFERROR(VLOOKUP(A26,'State Income (2001-2004)'!$A:$D,4,0),"NO INCOME DATA")</f>
        <v>21653</v>
      </c>
      <c r="H26">
        <f>VLOOKUP(A26,'State Income (2001-2004)'!$A$1:$D$190,4,FALSE)</f>
        <v>21653</v>
      </c>
    </row>
    <row r="27" spans="1:8" x14ac:dyDescent="0.3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6" t="str">
        <f>VLOOKUP(B27,'State Abbreviations'!$A:$B,2,0)</f>
        <v>MO</v>
      </c>
      <c r="G27" s="43">
        <f>IFERROR(VLOOKUP(A27,'State Income (2001-2004)'!$A:$D,4,0),"NO INCOME DATA")</f>
        <v>28221</v>
      </c>
      <c r="H27">
        <f>VLOOKUP(A27,'State Income (2001-2004)'!$A$1:$D$190,4,FALSE)</f>
        <v>28221</v>
      </c>
    </row>
    <row r="28" spans="1:8" x14ac:dyDescent="0.3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6" t="str">
        <f>VLOOKUP(B28,'State Abbreviations'!$A:$B,2,0)</f>
        <v>MT</v>
      </c>
      <c r="G28" s="43">
        <f>IFERROR(VLOOKUP(A28,'State Income (2001-2004)'!$A:$D,4,0),"NO INCOME DATA")</f>
        <v>24044</v>
      </c>
      <c r="H28">
        <f>VLOOKUP(A28,'State Income (2001-2004)'!$A$1:$D$190,4,FALSE)</f>
        <v>24044</v>
      </c>
    </row>
    <row r="29" spans="1:8" x14ac:dyDescent="0.3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6" t="str">
        <f>VLOOKUP(B29,'State Abbreviations'!$A:$B,2,0)</f>
        <v>NE</v>
      </c>
      <c r="G29" s="43">
        <f>IFERROR(VLOOKUP(A29,'State Income (2001-2004)'!$A:$D,4,0),"NO INCOME DATA")</f>
        <v>28861</v>
      </c>
      <c r="H29">
        <f>VLOOKUP(A29,'State Income (2001-2004)'!$A$1:$D$190,4,FALSE)</f>
        <v>28861</v>
      </c>
    </row>
    <row r="30" spans="1:8" x14ac:dyDescent="0.3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6" t="str">
        <f>VLOOKUP(B30,'State Abbreviations'!$A:$B,2,0)</f>
        <v>NV</v>
      </c>
      <c r="G30" s="43">
        <f>IFERROR(VLOOKUP(A30,'State Income (2001-2004)'!$A:$D,4,0),"NO INCOME DATA")</f>
        <v>30128</v>
      </c>
      <c r="H30">
        <f>VLOOKUP(A30,'State Income (2001-2004)'!$A$1:$D$190,4,FALSE)</f>
        <v>30128</v>
      </c>
    </row>
    <row r="31" spans="1:8" x14ac:dyDescent="0.3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6" t="str">
        <f>VLOOKUP(B31,'State Abbreviations'!$A:$B,2,0)</f>
        <v>NH</v>
      </c>
      <c r="G31" s="43">
        <f>IFERROR(VLOOKUP(A31,'State Income (2001-2004)'!$A:$D,4,0),"NO INCOME DATA")</f>
        <v>33969</v>
      </c>
      <c r="H31">
        <f>VLOOKUP(A31,'State Income (2001-2004)'!$A$1:$D$190,4,FALSE)</f>
        <v>33969</v>
      </c>
    </row>
    <row r="32" spans="1:8" x14ac:dyDescent="0.3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6" t="str">
        <f>VLOOKUP(B32,'State Abbreviations'!$A:$B,2,0)</f>
        <v>NJ</v>
      </c>
      <c r="G32" s="43">
        <f>IFERROR(VLOOKUP(A32,'State Income (2001-2004)'!$A:$D,4,0),"NO INCOME DATA")</f>
        <v>38625</v>
      </c>
      <c r="H32">
        <f>VLOOKUP(A32,'State Income (2001-2004)'!$A$1:$D$190,4,FALSE)</f>
        <v>38625</v>
      </c>
    </row>
    <row r="33" spans="1:8" x14ac:dyDescent="0.3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6" t="str">
        <f>VLOOKUP(B33,'State Abbreviations'!$A:$B,2,0)</f>
        <v>NM</v>
      </c>
      <c r="G33" s="43">
        <f>IFERROR(VLOOKUP(A33,'State Income (2001-2004)'!$A:$D,4,0),"NO INCOME DATA")</f>
        <v>23081</v>
      </c>
      <c r="H33">
        <f>VLOOKUP(A33,'State Income (2001-2004)'!$A$1:$D$190,4,FALSE)</f>
        <v>23081</v>
      </c>
    </row>
    <row r="34" spans="1:8" x14ac:dyDescent="0.3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6" t="str">
        <f>VLOOKUP(B34,'State Abbreviations'!$A:$B,2,0)</f>
        <v>NY</v>
      </c>
      <c r="G34" s="43">
        <f>IFERROR(VLOOKUP(A34,'State Income (2001-2004)'!$A:$D,4,0),"NO INCOME DATA")</f>
        <v>35878</v>
      </c>
      <c r="H34">
        <f>VLOOKUP(A34,'State Income (2001-2004)'!$A$1:$D$190,4,FALSE)</f>
        <v>35878</v>
      </c>
    </row>
    <row r="35" spans="1:8" x14ac:dyDescent="0.3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6" t="str">
        <f>VLOOKUP(B35,'State Abbreviations'!$A:$B,2,0)</f>
        <v>NC</v>
      </c>
      <c r="G35" s="43">
        <f>IFERROR(VLOOKUP(A35,'State Income (2001-2004)'!$A:$D,4,0),"NO INCOME DATA")</f>
        <v>27308</v>
      </c>
      <c r="H35">
        <f>VLOOKUP(A35,'State Income (2001-2004)'!$A$1:$D$190,4,FALSE)</f>
        <v>27308</v>
      </c>
    </row>
    <row r="36" spans="1:8" x14ac:dyDescent="0.3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6" t="str">
        <f>VLOOKUP(B36,'State Abbreviations'!$A:$B,2,0)</f>
        <v>ND</v>
      </c>
      <c r="G36" s="43">
        <f>IFERROR(VLOOKUP(A36,'State Income (2001-2004)'!$A:$D,4,0),"NO INCOME DATA")</f>
        <v>25798</v>
      </c>
      <c r="H36">
        <f>VLOOKUP(A36,'State Income (2001-2004)'!$A$1:$D$190,4,FALSE)</f>
        <v>25798</v>
      </c>
    </row>
    <row r="37" spans="1:8" x14ac:dyDescent="0.3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6" t="str">
        <f>VLOOKUP(B37,'State Abbreviations'!$A:$B,2,0)</f>
        <v>OH</v>
      </c>
      <c r="G37" s="43">
        <f>IFERROR(VLOOKUP(A37,'State Income (2001-2004)'!$A:$D,4,0),"NO INCOME DATA")</f>
        <v>28699</v>
      </c>
      <c r="H37">
        <f>VLOOKUP(A37,'State Income (2001-2004)'!$A$1:$D$190,4,FALSE)</f>
        <v>28699</v>
      </c>
    </row>
    <row r="38" spans="1:8" x14ac:dyDescent="0.3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6" t="str">
        <f>VLOOKUP(B38,'State Abbreviations'!$A:$B,2,0)</f>
        <v>OK</v>
      </c>
      <c r="G38" s="43">
        <f>IFERROR(VLOOKUP(A38,'State Income (2001-2004)'!$A:$D,4,0),"NO INCOME DATA")</f>
        <v>24945</v>
      </c>
      <c r="H38">
        <f>VLOOKUP(A38,'State Income (2001-2004)'!$A$1:$D$190,4,FALSE)</f>
        <v>24945</v>
      </c>
    </row>
    <row r="39" spans="1:8" x14ac:dyDescent="0.3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6" t="str">
        <f>VLOOKUP(B39,'State Abbreviations'!$A:$B,2,0)</f>
        <v>OR</v>
      </c>
      <c r="G39" s="43">
        <f>IFERROR(VLOOKUP(A39,'State Income (2001-2004)'!$A:$D,4,0),"NO INCOME DATA")</f>
        <v>28222</v>
      </c>
      <c r="H39">
        <f>VLOOKUP(A39,'State Income (2001-2004)'!$A$1:$D$190,4,FALSE)</f>
        <v>28222</v>
      </c>
    </row>
    <row r="40" spans="1:8" x14ac:dyDescent="0.3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6" t="str">
        <f>VLOOKUP(B40,'State Abbreviations'!$A:$B,2,0)</f>
        <v>PA</v>
      </c>
      <c r="G40" s="43">
        <f>IFERROR(VLOOKUP(A40,'State Income (2001-2004)'!$A:$D,4,0),"NO INCOME DATA")</f>
        <v>30752</v>
      </c>
      <c r="H40">
        <f>VLOOKUP(A40,'State Income (2001-2004)'!$A$1:$D$190,4,FALSE)</f>
        <v>30752</v>
      </c>
    </row>
    <row r="41" spans="1:8" x14ac:dyDescent="0.3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6" t="str">
        <f>VLOOKUP(B41,'State Abbreviations'!$A:$B,2,0)</f>
        <v>RI</v>
      </c>
      <c r="G41" s="43">
        <f>IFERROR(VLOOKUP(A41,'State Income (2001-2004)'!$A:$D,4,0),"NO INCOME DATA")</f>
        <v>30256</v>
      </c>
      <c r="H41">
        <f>VLOOKUP(A41,'State Income (2001-2004)'!$A$1:$D$190,4,FALSE)</f>
        <v>30256</v>
      </c>
    </row>
    <row r="42" spans="1:8" x14ac:dyDescent="0.3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6" t="str">
        <f>VLOOKUP(B42,'State Abbreviations'!$A:$B,2,0)</f>
        <v>SC</v>
      </c>
      <c r="G42" s="43">
        <f>IFERROR(VLOOKUP(A42,'State Income (2001-2004)'!$A:$D,4,0),"NO INCOME DATA")</f>
        <v>24840</v>
      </c>
      <c r="H42">
        <f>VLOOKUP(A42,'State Income (2001-2004)'!$A$1:$D$190,4,FALSE)</f>
        <v>24840</v>
      </c>
    </row>
    <row r="43" spans="1:8" x14ac:dyDescent="0.3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6" t="str">
        <f>VLOOKUP(B43,'State Abbreviations'!$A:$B,2,0)</f>
        <v>SD</v>
      </c>
      <c r="G43" s="43">
        <f>IFERROR(VLOOKUP(A43,'State Income (2001-2004)'!$A:$D,4,0),"NO INCOME DATA")</f>
        <v>26566</v>
      </c>
      <c r="H43">
        <f>VLOOKUP(A43,'State Income (2001-2004)'!$A$1:$D$190,4,FALSE)</f>
        <v>26566</v>
      </c>
    </row>
    <row r="44" spans="1:8" x14ac:dyDescent="0.3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6" t="str">
        <f>VLOOKUP(B44,'State Abbreviations'!$A:$B,2,0)</f>
        <v>TN</v>
      </c>
      <c r="G44" s="43">
        <f>IFERROR(VLOOKUP(A44,'State Income (2001-2004)'!$A:$D,4,0),"NO INCOME DATA")</f>
        <v>26808</v>
      </c>
      <c r="H44">
        <f>VLOOKUP(A44,'State Income (2001-2004)'!$A$1:$D$190,4,FALSE)</f>
        <v>26808</v>
      </c>
    </row>
    <row r="45" spans="1:8" x14ac:dyDescent="0.3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6" t="str">
        <f>VLOOKUP(B45,'State Abbreviations'!$A:$B,2,0)</f>
        <v>TX</v>
      </c>
      <c r="G45" s="43">
        <f>IFERROR(VLOOKUP(A45,'State Income (2001-2004)'!$A:$D,4,0),"NO INCOME DATA")</f>
        <v>28472</v>
      </c>
      <c r="H45">
        <f>VLOOKUP(A45,'State Income (2001-2004)'!$A$1:$D$190,4,FALSE)</f>
        <v>28472</v>
      </c>
    </row>
    <row r="46" spans="1:8" x14ac:dyDescent="0.3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6" t="str">
        <f>VLOOKUP(B46,'State Abbreviations'!$A:$B,2,0)</f>
        <v>UT</v>
      </c>
      <c r="G46" s="43">
        <f>IFERROR(VLOOKUP(A46,'State Income (2001-2004)'!$A:$D,4,0),"NO INCOME DATA")</f>
        <v>24033</v>
      </c>
      <c r="H46">
        <f>VLOOKUP(A46,'State Income (2001-2004)'!$A$1:$D$190,4,FALSE)</f>
        <v>24033</v>
      </c>
    </row>
    <row r="47" spans="1:8" x14ac:dyDescent="0.3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6" t="str">
        <f>VLOOKUP(B47,'State Abbreviations'!$A:$B,2,0)</f>
        <v>VT</v>
      </c>
      <c r="G47" s="43">
        <f>IFERROR(VLOOKUP(A47,'State Income (2001-2004)'!$A:$D,4,0),"NO INCOME DATA")</f>
        <v>28756</v>
      </c>
      <c r="H47">
        <f>VLOOKUP(A47,'State Income (2001-2004)'!$A$1:$D$190,4,FALSE)</f>
        <v>28756</v>
      </c>
    </row>
    <row r="48" spans="1:8" x14ac:dyDescent="0.3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6" t="str">
        <f>VLOOKUP(B48,'State Abbreviations'!$A:$B,2,0)</f>
        <v>VA</v>
      </c>
      <c r="G48" s="43">
        <f>IFERROR(VLOOKUP(A48,'State Income (2001-2004)'!$A:$D,4,0),"NO INCOME DATA")</f>
        <v>32338</v>
      </c>
      <c r="H48">
        <f>VLOOKUP(A48,'State Income (2001-2004)'!$A$1:$D$190,4,FALSE)</f>
        <v>32338</v>
      </c>
    </row>
    <row r="49" spans="1:8" x14ac:dyDescent="0.3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6" t="str">
        <f>VLOOKUP(B49,'State Abbreviations'!$A:$B,2,0)</f>
        <v>WA</v>
      </c>
      <c r="G49" s="43">
        <f>IFERROR(VLOOKUP(A49,'State Income (2001-2004)'!$A:$D,4,0),"NO INCOME DATA")</f>
        <v>31976</v>
      </c>
      <c r="H49">
        <f>VLOOKUP(A49,'State Income (2001-2004)'!$A$1:$D$190,4,FALSE)</f>
        <v>31976</v>
      </c>
    </row>
    <row r="50" spans="1:8" x14ac:dyDescent="0.3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6" t="str">
        <f>VLOOKUP(B50,'State Abbreviations'!$A:$B,2,0)</f>
        <v>WV</v>
      </c>
      <c r="G50" s="43">
        <f>IFERROR(VLOOKUP(A50,'State Income (2001-2004)'!$A:$D,4,0),"NO INCOME DATA")</f>
        <v>22862</v>
      </c>
      <c r="H50">
        <f>VLOOKUP(A50,'State Income (2001-2004)'!$A$1:$D$190,4,FALSE)</f>
        <v>22862</v>
      </c>
    </row>
    <row r="51" spans="1:8" x14ac:dyDescent="0.3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6" t="str">
        <f>VLOOKUP(B51,'State Abbreviations'!$A:$B,2,0)</f>
        <v>WI</v>
      </c>
      <c r="G51" s="43">
        <f>IFERROR(VLOOKUP(A51,'State Income (2001-2004)'!$A:$D,4,0),"NO INCOME DATA")</f>
        <v>29196</v>
      </c>
      <c r="H51">
        <f>VLOOKUP(A51,'State Income (2001-2004)'!$A$1:$D$190,4,FALSE)</f>
        <v>29196</v>
      </c>
    </row>
    <row r="52" spans="1:8" x14ac:dyDescent="0.3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6" t="str">
        <f>VLOOKUP(B52,'State Abbreviations'!$A:$B,2,0)</f>
        <v>WY</v>
      </c>
      <c r="G52" s="43">
        <f>IFERROR(VLOOKUP(A52,'State Income (2001-2004)'!$A:$D,4,0),"NO INCOME DATA")</f>
        <v>29587</v>
      </c>
      <c r="H52">
        <f>VLOOKUP(A52,'State Income (2001-2004)'!$A$1:$D$190,4,FALSE)</f>
        <v>29587</v>
      </c>
    </row>
    <row r="53" spans="1:8" x14ac:dyDescent="0.3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6" t="str">
        <f>VLOOKUP(B53,'State Abbreviations'!$A:$B,2,0)</f>
        <v>AL</v>
      </c>
      <c r="G53" s="43">
        <f>IFERROR(VLOOKUP(A53,'State Income (2001-2004)'!$A:$D,4,0),"NO INCOME DATA")</f>
        <v>25128</v>
      </c>
      <c r="H53">
        <f>VLOOKUP(A53,'State Income (2001-2004)'!$A$1:$D$190,4,FALSE)</f>
        <v>25128</v>
      </c>
    </row>
    <row r="54" spans="1:8" x14ac:dyDescent="0.3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6" t="str">
        <f>VLOOKUP(B54,'State Abbreviations'!$A:$B,2,0)</f>
        <v>AK</v>
      </c>
      <c r="G54" s="43">
        <f>IFERROR(VLOOKUP(A54,'State Income (2001-2004)'!$A:$D,4,0),"NO INCOME DATA")</f>
        <v>32151</v>
      </c>
      <c r="H54">
        <f>VLOOKUP(A54,'State Income (2001-2004)'!$A$1:$D$190,4,FALSE)</f>
        <v>32151</v>
      </c>
    </row>
    <row r="55" spans="1:8" x14ac:dyDescent="0.3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6" t="str">
        <f>VLOOKUP(B55,'State Abbreviations'!$A:$B,2,0)</f>
        <v>AZ</v>
      </c>
      <c r="G55" s="43">
        <f>IFERROR(VLOOKUP(A55,'State Income (2001-2004)'!$A:$D,4,0),"NO INCOME DATA")</f>
        <v>26183</v>
      </c>
      <c r="H55">
        <f>VLOOKUP(A55,'State Income (2001-2004)'!$A$1:$D$190,4,FALSE)</f>
        <v>26183</v>
      </c>
    </row>
    <row r="56" spans="1:8" x14ac:dyDescent="0.3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6" t="str">
        <f>VLOOKUP(B56,'State Abbreviations'!$A:$B,2,0)</f>
        <v>AR</v>
      </c>
      <c r="G56" s="43">
        <f>IFERROR(VLOOKUP(A56,'State Income (2001-2004)'!$A:$D,4,0),"NO INCOME DATA")</f>
        <v>23512</v>
      </c>
      <c r="H56">
        <f>VLOOKUP(A56,'State Income (2001-2004)'!$A$1:$D$190,4,FALSE)</f>
        <v>23512</v>
      </c>
    </row>
    <row r="57" spans="1:8" x14ac:dyDescent="0.3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6" t="str">
        <f>VLOOKUP(B57,'State Abbreviations'!$A:$B,2,0)</f>
        <v>CA</v>
      </c>
      <c r="G57" s="43">
        <f>IFERROR(VLOOKUP(A57,'State Income (2001-2004)'!$A:$D,4,0),"NO INCOME DATA")</f>
        <v>32996</v>
      </c>
      <c r="H57">
        <f>VLOOKUP(A57,'State Income (2001-2004)'!$A$1:$D$190,4,FALSE)</f>
        <v>32996</v>
      </c>
    </row>
    <row r="58" spans="1:8" x14ac:dyDescent="0.3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6" t="str">
        <f>VLOOKUP(B58,'State Abbreviations'!$A:$B,2,0)</f>
        <v>CO</v>
      </c>
      <c r="G58" s="43">
        <f>IFERROR(VLOOKUP(A58,'State Income (2001-2004)'!$A:$D,4,0),"NO INCOME DATA")</f>
        <v>33276</v>
      </c>
      <c r="H58">
        <f>VLOOKUP(A58,'State Income (2001-2004)'!$A$1:$D$190,4,FALSE)</f>
        <v>33276</v>
      </c>
    </row>
    <row r="59" spans="1:8" x14ac:dyDescent="0.3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6" t="str">
        <f>VLOOKUP(B59,'State Abbreviations'!$A:$B,2,0)</f>
        <v>CT</v>
      </c>
      <c r="G59" s="43">
        <f>IFERROR(VLOOKUP(A59,'State Income (2001-2004)'!$A:$D,4,0),"NO INCOME DATA")</f>
        <v>42706</v>
      </c>
      <c r="H59">
        <f>VLOOKUP(A59,'State Income (2001-2004)'!$A$1:$D$190,4,FALSE)</f>
        <v>42706</v>
      </c>
    </row>
    <row r="60" spans="1:8" x14ac:dyDescent="0.3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6" t="str">
        <f>VLOOKUP(B60,'State Abbreviations'!$A:$B,2,0)</f>
        <v>DC</v>
      </c>
      <c r="G60" s="43" t="str">
        <f>IFERROR(VLOOKUP(A60,'State Income (2001-2004)'!$A:$D,4,0),"NO INCOME DATA")</f>
        <v>NO INCOME DATA</v>
      </c>
      <c r="H60" t="e">
        <f>VLOOKUP(A60,'State Income (2001-2004)'!$A$1:$D$190,4,FALSE)</f>
        <v>#N/A</v>
      </c>
    </row>
    <row r="61" spans="1:8" x14ac:dyDescent="0.3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6" t="str">
        <f>VLOOKUP(B61,'State Abbreviations'!$A:$B,2,0)</f>
        <v>DE</v>
      </c>
      <c r="G61" s="43">
        <f>IFERROR(VLOOKUP(A61,'State Income (2001-2004)'!$A:$D,4,0),"NO INCOME DATA")</f>
        <v>42120</v>
      </c>
      <c r="H61">
        <f>VLOOKUP(A61,'State Income (2001-2004)'!$A$1:$D$190,4,FALSE)</f>
        <v>42120</v>
      </c>
    </row>
    <row r="62" spans="1:8" x14ac:dyDescent="0.3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6" t="str">
        <f>VLOOKUP(B62,'State Abbreviations'!$A:$B,2,0)</f>
        <v>FL</v>
      </c>
      <c r="G62" s="43">
        <f>IFERROR(VLOOKUP(A62,'State Income (2001-2004)'!$A:$D,4,0),"NO INCOME DATA")</f>
        <v>29596</v>
      </c>
      <c r="H62">
        <f>VLOOKUP(A62,'State Income (2001-2004)'!$A$1:$D$190,4,FALSE)</f>
        <v>29596</v>
      </c>
    </row>
    <row r="63" spans="1:8" x14ac:dyDescent="0.3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6" t="str">
        <f>VLOOKUP(B63,'State Abbreviations'!$A:$B,2,0)</f>
        <v>GA</v>
      </c>
      <c r="G63" s="43">
        <f>IFERROR(VLOOKUP(A63,'State Income (2001-2004)'!$A:$D,4,0),"NO INCOME DATA")</f>
        <v>28821</v>
      </c>
      <c r="H63">
        <f>VLOOKUP(A63,'State Income (2001-2004)'!$A$1:$D$190,4,FALSE)</f>
        <v>28821</v>
      </c>
    </row>
    <row r="64" spans="1:8" x14ac:dyDescent="0.3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6" t="str">
        <f>VLOOKUP(B64,'State Abbreviations'!$A:$B,2,0)</f>
        <v>HI</v>
      </c>
      <c r="G64" s="43">
        <f>IFERROR(VLOOKUP(A64,'State Income (2001-2004)'!$A:$D,4,0),"NO INCOME DATA")</f>
        <v>30001</v>
      </c>
      <c r="H64">
        <f>VLOOKUP(A64,'State Income (2001-2004)'!$A$1:$D$190,4,FALSE)</f>
        <v>30001</v>
      </c>
    </row>
    <row r="65" spans="1:8" x14ac:dyDescent="0.3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6" t="str">
        <f>VLOOKUP(B65,'State Abbreviations'!$A:$B,2,0)</f>
        <v>ID</v>
      </c>
      <c r="G65" s="43">
        <f>IFERROR(VLOOKUP(A65,'State Income (2001-2004)'!$A:$D,4,0),"NO INCOME DATA")</f>
        <v>25057</v>
      </c>
      <c r="H65">
        <f>VLOOKUP(A65,'State Income (2001-2004)'!$A$1:$D$190,4,FALSE)</f>
        <v>25057</v>
      </c>
    </row>
    <row r="66" spans="1:8" x14ac:dyDescent="0.3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6" t="str">
        <f>VLOOKUP(B66,'State Abbreviations'!$A:$B,2,0)</f>
        <v>IL</v>
      </c>
      <c r="G66" s="43">
        <f>IFERROR(VLOOKUP(A66,'State Income (2001-2004)'!$A:$D,4,0),"NO INCOME DATA")</f>
        <v>33404</v>
      </c>
      <c r="H66">
        <f>VLOOKUP(A66,'State Income (2001-2004)'!$A$1:$D$190,4,FALSE)</f>
        <v>33404</v>
      </c>
    </row>
    <row r="67" spans="1:8" x14ac:dyDescent="0.3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6" t="str">
        <f>VLOOKUP(B67,'State Abbreviations'!$A:$B,2,0)</f>
        <v>IN</v>
      </c>
      <c r="G67" s="43">
        <f>IFERROR(VLOOKUP(A67,'State Income (2001-2004)'!$A:$D,4,0),"NO INCOME DATA")</f>
        <v>28240</v>
      </c>
      <c r="H67">
        <f>VLOOKUP(A67,'State Income (2001-2004)'!$A$1:$D$190,4,FALSE)</f>
        <v>28240</v>
      </c>
    </row>
    <row r="68" spans="1:8" x14ac:dyDescent="0.3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6" t="str">
        <f>VLOOKUP(B68,'State Abbreviations'!$A:$B,2,0)</f>
        <v>IA</v>
      </c>
      <c r="G68" s="43">
        <f>IFERROR(VLOOKUP(A68,'State Income (2001-2004)'!$A:$D,4,0),"NO INCOME DATA")</f>
        <v>28280</v>
      </c>
      <c r="H68">
        <f>VLOOKUP(A68,'State Income (2001-2004)'!$A$1:$D$190,4,FALSE)</f>
        <v>28280</v>
      </c>
    </row>
    <row r="69" spans="1:8" x14ac:dyDescent="0.3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6" t="str">
        <f>VLOOKUP(B69,'State Abbreviations'!$A:$B,2,0)</f>
        <v>KS</v>
      </c>
      <c r="G69" s="43">
        <f>IFERROR(VLOOKUP(A69,'State Income (2001-2004)'!$A:$D,4,0),"NO INCOME DATA")</f>
        <v>29141</v>
      </c>
      <c r="H69">
        <f>VLOOKUP(A69,'State Income (2001-2004)'!$A$1:$D$190,4,FALSE)</f>
        <v>29141</v>
      </c>
    </row>
    <row r="70" spans="1:8" x14ac:dyDescent="0.3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6" t="str">
        <f>VLOOKUP(B70,'State Abbreviations'!$A:$B,2,0)</f>
        <v>KY</v>
      </c>
      <c r="G70" s="43" t="str">
        <f>IFERROR(VLOOKUP(A70,'State Income (2001-2004)'!$A:$D,4,0),"NO INCOME DATA")</f>
        <v>NO INCOME DATA</v>
      </c>
      <c r="H70" t="e">
        <f>VLOOKUP(A70,'State Income (2001-2004)'!$A$1:$D$190,4,FALSE)</f>
        <v>#N/A</v>
      </c>
    </row>
    <row r="71" spans="1:8" x14ac:dyDescent="0.3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6" t="str">
        <f>VLOOKUP(B71,'State Abbreviations'!$A:$B,2,0)</f>
        <v>LA</v>
      </c>
      <c r="G71" s="43">
        <f>IFERROR(VLOOKUP(A71,'State Income (2001-2004)'!$A:$D,4,0),"NO INCOME DATA")</f>
        <v>25446</v>
      </c>
      <c r="H71">
        <f>VLOOKUP(A71,'State Income (2001-2004)'!$A$1:$D$190,4,FALSE)</f>
        <v>25446</v>
      </c>
    </row>
    <row r="72" spans="1:8" x14ac:dyDescent="0.3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6" t="str">
        <f>VLOOKUP(B72,'State Abbreviations'!$A:$B,2,0)</f>
        <v>ME</v>
      </c>
      <c r="G72" s="43">
        <f>IFERROR(VLOOKUP(A72,'State Income (2001-2004)'!$A:$D,4,0),"NO INCOME DATA")</f>
        <v>27744</v>
      </c>
      <c r="H72">
        <f>VLOOKUP(A72,'State Income (2001-2004)'!$A$1:$D$190,4,FALSE)</f>
        <v>27744</v>
      </c>
    </row>
    <row r="73" spans="1:8" x14ac:dyDescent="0.3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6" t="str">
        <f>VLOOKUP(B73,'State Abbreviations'!$A:$B,2,0)</f>
        <v>MD</v>
      </c>
      <c r="G73" s="43" t="str">
        <f>IFERROR(VLOOKUP(A73,'State Income (2001-2004)'!$A:$D,4,0),"NO INCOME DATA")</f>
        <v>NO INCOME DATA</v>
      </c>
      <c r="H73" t="e">
        <f>VLOOKUP(A73,'State Income (2001-2004)'!$A$1:$D$190,4,FALSE)</f>
        <v>#N/A</v>
      </c>
    </row>
    <row r="74" spans="1:8" x14ac:dyDescent="0.3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6" t="str">
        <f>VLOOKUP(B74,'State Abbreviations'!$A:$B,2,0)</f>
        <v>MA</v>
      </c>
      <c r="G74" s="43">
        <f>IFERROR(VLOOKUP(A74,'State Income (2001-2004)'!$A:$D,4,0),"NO INCOME DATA")</f>
        <v>39244</v>
      </c>
      <c r="H74">
        <f>VLOOKUP(A74,'State Income (2001-2004)'!$A$1:$D$190,4,FALSE)</f>
        <v>39244</v>
      </c>
    </row>
    <row r="75" spans="1:8" x14ac:dyDescent="0.3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6" t="str">
        <f>VLOOKUP(B75,'State Abbreviations'!$A:$B,2,0)</f>
        <v>MI</v>
      </c>
      <c r="G75" s="43">
        <f>IFERROR(VLOOKUP(A75,'State Income (2001-2004)'!$A:$D,4,0),"NO INCOME DATA")</f>
        <v>30296</v>
      </c>
      <c r="H75">
        <f>VLOOKUP(A75,'State Income (2001-2004)'!$A$1:$D$190,4,FALSE)</f>
        <v>30296</v>
      </c>
    </row>
    <row r="76" spans="1:8" x14ac:dyDescent="0.3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6" t="str">
        <f>VLOOKUP(B76,'State Abbreviations'!$A:$B,2,0)</f>
        <v>MN</v>
      </c>
      <c r="G76" s="43">
        <f>IFERROR(VLOOKUP(A76,'State Income (2001-2004)'!$A:$D,4,0),"NO INCOME DATA")</f>
        <v>34071</v>
      </c>
      <c r="H76">
        <f>VLOOKUP(A76,'State Income (2001-2004)'!$A$1:$D$190,4,FALSE)</f>
        <v>34071</v>
      </c>
    </row>
    <row r="77" spans="1:8" x14ac:dyDescent="0.3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6" t="str">
        <f>VLOOKUP(B77,'State Abbreviations'!$A:$B,2,0)</f>
        <v>MS</v>
      </c>
      <c r="G77" s="43">
        <f>IFERROR(VLOOKUP(A77,'State Income (2001-2004)'!$A:$D,4,0),"NO INCOME DATA")</f>
        <v>22372</v>
      </c>
      <c r="H77">
        <f>VLOOKUP(A77,'State Income (2001-2004)'!$A$1:$D$190,4,FALSE)</f>
        <v>22372</v>
      </c>
    </row>
    <row r="78" spans="1:8" x14ac:dyDescent="0.3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6" t="str">
        <f>VLOOKUP(B78,'State Abbreviations'!$A:$B,2,0)</f>
        <v>MO</v>
      </c>
      <c r="G78" s="43">
        <f>IFERROR(VLOOKUP(A78,'State Income (2001-2004)'!$A:$D,4,0),"NO INCOME DATA")</f>
        <v>28936</v>
      </c>
      <c r="H78">
        <f>VLOOKUP(A78,'State Income (2001-2004)'!$A$1:$D$190,4,FALSE)</f>
        <v>28936</v>
      </c>
    </row>
    <row r="79" spans="1:8" x14ac:dyDescent="0.3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6" t="str">
        <f>VLOOKUP(B79,'State Abbreviations'!$A:$B,2,0)</f>
        <v>MT</v>
      </c>
      <c r="G79" s="43">
        <f>IFERROR(VLOOKUP(A79,'State Income (2001-2004)'!$A:$D,4,0),"NO INCOME DATA")</f>
        <v>25020</v>
      </c>
      <c r="H79">
        <f>VLOOKUP(A79,'State Income (2001-2004)'!$A$1:$D$190,4,FALSE)</f>
        <v>25020</v>
      </c>
    </row>
    <row r="80" spans="1:8" x14ac:dyDescent="0.3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6" t="str">
        <f>VLOOKUP(B80,'State Abbreviations'!$A:$B,2,0)</f>
        <v>NE</v>
      </c>
      <c r="G80" s="43">
        <f>IFERROR(VLOOKUP(A80,'State Income (2001-2004)'!$A:$D,4,0),"NO INCOME DATA")</f>
        <v>29771</v>
      </c>
      <c r="H80">
        <f>VLOOKUP(A80,'State Income (2001-2004)'!$A$1:$D$190,4,FALSE)</f>
        <v>29771</v>
      </c>
    </row>
    <row r="81" spans="1:8" x14ac:dyDescent="0.3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6" t="str">
        <f>VLOOKUP(B81,'State Abbreviations'!$A:$B,2,0)</f>
        <v>NV</v>
      </c>
      <c r="G81" s="43">
        <f>IFERROR(VLOOKUP(A81,'State Income (2001-2004)'!$A:$D,4,0),"NO INCOME DATA")</f>
        <v>30180</v>
      </c>
      <c r="H81">
        <f>VLOOKUP(A81,'State Income (2001-2004)'!$A$1:$D$190,4,FALSE)</f>
        <v>30180</v>
      </c>
    </row>
    <row r="82" spans="1:8" x14ac:dyDescent="0.3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6" t="str">
        <f>VLOOKUP(B82,'State Abbreviations'!$A:$B,2,0)</f>
        <v>NH</v>
      </c>
      <c r="G82" s="43">
        <f>IFERROR(VLOOKUP(A82,'State Income (2001-2004)'!$A:$D,4,0),"NO INCOME DATA")</f>
        <v>34334</v>
      </c>
      <c r="H82">
        <f>VLOOKUP(A82,'State Income (2001-2004)'!$A$1:$D$190,4,FALSE)</f>
        <v>34334</v>
      </c>
    </row>
    <row r="83" spans="1:8" x14ac:dyDescent="0.3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6" t="str">
        <f>VLOOKUP(B83,'State Abbreviations'!$A:$B,2,0)</f>
        <v>NJ</v>
      </c>
      <c r="G83" s="43">
        <f>IFERROR(VLOOKUP(A83,'State Income (2001-2004)'!$A:$D,4,0),"NO INCOME DATA")</f>
        <v>39453</v>
      </c>
      <c r="H83">
        <f>VLOOKUP(A83,'State Income (2001-2004)'!$A$1:$D$190,4,FALSE)</f>
        <v>39453</v>
      </c>
    </row>
    <row r="84" spans="1:8" x14ac:dyDescent="0.3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6" t="str">
        <f>VLOOKUP(B84,'State Abbreviations'!$A:$B,2,0)</f>
        <v>NM</v>
      </c>
      <c r="G84" s="43">
        <f>IFERROR(VLOOKUP(A84,'State Income (2001-2004)'!$A:$D,4,0),"NO INCOME DATA")</f>
        <v>23941</v>
      </c>
      <c r="H84">
        <f>VLOOKUP(A84,'State Income (2001-2004)'!$A$1:$D$190,4,FALSE)</f>
        <v>23941</v>
      </c>
    </row>
    <row r="85" spans="1:8" x14ac:dyDescent="0.3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6" t="str">
        <f>VLOOKUP(B85,'State Abbreviations'!$A:$B,2,0)</f>
        <v>NY</v>
      </c>
      <c r="G85" s="43">
        <f>IFERROR(VLOOKUP(A85,'State Income (2001-2004)'!$A:$D,4,0),"NO INCOME DATA")</f>
        <v>36043</v>
      </c>
      <c r="H85">
        <f>VLOOKUP(A85,'State Income (2001-2004)'!$A$1:$D$190,4,FALSE)</f>
        <v>36043</v>
      </c>
    </row>
    <row r="86" spans="1:8" x14ac:dyDescent="0.3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6" t="str">
        <f>VLOOKUP(B86,'State Abbreviations'!$A:$B,2,0)</f>
        <v>NC</v>
      </c>
      <c r="G86" s="43">
        <f>IFERROR(VLOOKUP(A86,'State Income (2001-2004)'!$A:$D,4,0),"NO INCOME DATA")</f>
        <v>27711</v>
      </c>
      <c r="H86">
        <f>VLOOKUP(A86,'State Income (2001-2004)'!$A$1:$D$190,4,FALSE)</f>
        <v>27711</v>
      </c>
    </row>
    <row r="87" spans="1:8" x14ac:dyDescent="0.3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6" t="str">
        <f>VLOOKUP(B87,'State Abbreviations'!$A:$B,2,0)</f>
        <v>ND</v>
      </c>
      <c r="G87" s="43">
        <f>IFERROR(VLOOKUP(A87,'State Income (2001-2004)'!$A:$D,4,0),"NO INCOME DATA")</f>
        <v>26982</v>
      </c>
      <c r="H87">
        <f>VLOOKUP(A87,'State Income (2001-2004)'!$A$1:$D$190,4,FALSE)</f>
        <v>26982</v>
      </c>
    </row>
    <row r="88" spans="1:8" x14ac:dyDescent="0.3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6" t="str">
        <f>VLOOKUP(B88,'State Abbreviations'!$A:$B,2,0)</f>
        <v>OH</v>
      </c>
      <c r="G88" s="43">
        <f>IFERROR(VLOOKUP(A88,'State Income (2001-2004)'!$A:$D,4,0),"NO INCOME DATA")</f>
        <v>29405</v>
      </c>
      <c r="H88">
        <f>VLOOKUP(A88,'State Income (2001-2004)'!$A$1:$D$190,4,FALSE)</f>
        <v>29405</v>
      </c>
    </row>
    <row r="89" spans="1:8" x14ac:dyDescent="0.3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6" t="str">
        <f>VLOOKUP(B89,'State Abbreviations'!$A:$B,2,0)</f>
        <v>OK</v>
      </c>
      <c r="G89" s="43">
        <f>IFERROR(VLOOKUP(A89,'State Income (2001-2004)'!$A:$D,4,0),"NO INCOME DATA")</f>
        <v>25575</v>
      </c>
      <c r="H89">
        <f>VLOOKUP(A89,'State Income (2001-2004)'!$A$1:$D$190,4,FALSE)</f>
        <v>25575</v>
      </c>
    </row>
    <row r="90" spans="1:8" x14ac:dyDescent="0.3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6" t="str">
        <f>VLOOKUP(B90,'State Abbreviations'!$A:$B,2,0)</f>
        <v>OR</v>
      </c>
      <c r="G90" s="43">
        <f>IFERROR(VLOOKUP(A90,'State Income (2001-2004)'!$A:$D,4,0),"NO INCOME DATA")</f>
        <v>28731</v>
      </c>
      <c r="H90">
        <f>VLOOKUP(A90,'State Income (2001-2004)'!$A$1:$D$190,4,FALSE)</f>
        <v>28731</v>
      </c>
    </row>
    <row r="91" spans="1:8" x14ac:dyDescent="0.3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6" t="str">
        <f>VLOOKUP(B91,'State Abbreviations'!$A:$B,2,0)</f>
        <v>PA</v>
      </c>
      <c r="G91" s="43">
        <f>IFERROR(VLOOKUP(A91,'State Income (2001-2004)'!$A:$D,4,0),"NO INCOME DATA")</f>
        <v>31727</v>
      </c>
      <c r="H91">
        <f>VLOOKUP(A91,'State Income (2001-2004)'!$A$1:$D$190,4,FALSE)</f>
        <v>31727</v>
      </c>
    </row>
    <row r="92" spans="1:8" x14ac:dyDescent="0.3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6" t="str">
        <f>VLOOKUP(B92,'State Abbreviations'!$A:$B,2,0)</f>
        <v>RI</v>
      </c>
      <c r="G92" s="43">
        <f>IFERROR(VLOOKUP(A92,'State Income (2001-2004)'!$A:$D,4,0),"NO INCOME DATA")</f>
        <v>31319</v>
      </c>
      <c r="H92">
        <f>VLOOKUP(A92,'State Income (2001-2004)'!$A$1:$D$190,4,FALSE)</f>
        <v>31319</v>
      </c>
    </row>
    <row r="93" spans="1:8" x14ac:dyDescent="0.3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6" t="str">
        <f>VLOOKUP(B93,'State Abbreviations'!$A:$B,2,0)</f>
        <v>SC</v>
      </c>
      <c r="G93" s="43">
        <f>IFERROR(VLOOKUP(A93,'State Income (2001-2004)'!$A:$D,4,0),"NO INCOME DATA")</f>
        <v>25400</v>
      </c>
      <c r="H93">
        <f>VLOOKUP(A93,'State Income (2001-2004)'!$A$1:$D$190,4,FALSE)</f>
        <v>25400</v>
      </c>
    </row>
    <row r="94" spans="1:8" x14ac:dyDescent="0.3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6" t="str">
        <f>VLOOKUP(B94,'State Abbreviations'!$A:$B,2,0)</f>
        <v>SD</v>
      </c>
      <c r="G94" s="43">
        <f>IFERROR(VLOOKUP(A94,'State Income (2001-2004)'!$A:$D,4,0),"NO INCOME DATA")</f>
        <v>26894</v>
      </c>
      <c r="H94">
        <f>VLOOKUP(A94,'State Income (2001-2004)'!$A$1:$D$190,4,FALSE)</f>
        <v>26894</v>
      </c>
    </row>
    <row r="95" spans="1:8" x14ac:dyDescent="0.3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6" t="str">
        <f>VLOOKUP(B95,'State Abbreviations'!$A:$B,2,0)</f>
        <v>TN</v>
      </c>
      <c r="G95" s="43">
        <f>IFERROR(VLOOKUP(A95,'State Income (2001-2004)'!$A:$D,4,0),"NO INCOME DATA")</f>
        <v>27671</v>
      </c>
      <c r="H95">
        <f>VLOOKUP(A95,'State Income (2001-2004)'!$A$1:$D$190,4,FALSE)</f>
        <v>27671</v>
      </c>
    </row>
    <row r="96" spans="1:8" x14ac:dyDescent="0.3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6" t="str">
        <f>VLOOKUP(B96,'State Abbreviations'!$A:$B,2,0)</f>
        <v>TX</v>
      </c>
      <c r="G96" s="43">
        <f>IFERROR(VLOOKUP(A96,'State Income (2001-2004)'!$A:$D,4,0),"NO INCOME DATA")</f>
        <v>28551</v>
      </c>
      <c r="H96">
        <f>VLOOKUP(A96,'State Income (2001-2004)'!$A$1:$D$190,4,FALSE)</f>
        <v>28551</v>
      </c>
    </row>
    <row r="97" spans="1:8" x14ac:dyDescent="0.3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6" t="str">
        <f>VLOOKUP(B97,'State Abbreviations'!$A:$B,2,0)</f>
        <v>UT</v>
      </c>
      <c r="G97" s="43">
        <f>IFERROR(VLOOKUP(A97,'State Income (2001-2004)'!$A:$D,4,0),"NO INCOME DATA")</f>
        <v>24306</v>
      </c>
      <c r="H97">
        <f>VLOOKUP(A97,'State Income (2001-2004)'!$A$1:$D$190,4,FALSE)</f>
        <v>24306</v>
      </c>
    </row>
    <row r="98" spans="1:8" x14ac:dyDescent="0.3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6" t="str">
        <f>VLOOKUP(B98,'State Abbreviations'!$A:$B,2,0)</f>
        <v>VT</v>
      </c>
      <c r="G98" s="43">
        <f>IFERROR(VLOOKUP(A98,'State Income (2001-2004)'!$A:$D,4,0),"NO INCOME DATA")</f>
        <v>29567</v>
      </c>
      <c r="H98">
        <f>VLOOKUP(A98,'State Income (2001-2004)'!$A$1:$D$190,4,FALSE)</f>
        <v>29567</v>
      </c>
    </row>
    <row r="99" spans="1:8" x14ac:dyDescent="0.3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6" t="str">
        <f>VLOOKUP(B99,'State Abbreviations'!$A:$B,2,0)</f>
        <v>VA</v>
      </c>
      <c r="G99" s="43">
        <f>IFERROR(VLOOKUP(A99,'State Income (2001-2004)'!$A:$D,4,0),"NO INCOME DATA")</f>
        <v>32922</v>
      </c>
      <c r="H99">
        <f>VLOOKUP(A99,'State Income (2001-2004)'!$A$1:$D$190,4,FALSE)</f>
        <v>32922</v>
      </c>
    </row>
    <row r="100" spans="1:8" x14ac:dyDescent="0.3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6" t="str">
        <f>VLOOKUP(B100,'State Abbreviations'!$A:$B,2,0)</f>
        <v>WA</v>
      </c>
      <c r="G100" s="43">
        <f>IFERROR(VLOOKUP(A100,'State Income (2001-2004)'!$A:$D,4,0),"NO INCOME DATA")</f>
        <v>32677</v>
      </c>
      <c r="H100">
        <f>VLOOKUP(A100,'State Income (2001-2004)'!$A$1:$D$190,4,FALSE)</f>
        <v>32677</v>
      </c>
    </row>
    <row r="101" spans="1:8" x14ac:dyDescent="0.3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6" t="str">
        <f>VLOOKUP(B101,'State Abbreviations'!$A:$B,2,0)</f>
        <v>WV</v>
      </c>
      <c r="G101" s="43">
        <f>IFERROR(VLOOKUP(A101,'State Income (2001-2004)'!$A:$D,4,0),"NO INCOME DATA")</f>
        <v>23688</v>
      </c>
      <c r="H101">
        <f>VLOOKUP(A101,'State Income (2001-2004)'!$A$1:$D$190,4,FALSE)</f>
        <v>23688</v>
      </c>
    </row>
    <row r="102" spans="1:8" x14ac:dyDescent="0.3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6" t="str">
        <f>VLOOKUP(B102,'State Abbreviations'!$A:$B,2,0)</f>
        <v>WI</v>
      </c>
      <c r="G102" s="43">
        <f>IFERROR(VLOOKUP(A102,'State Income (2001-2004)'!$A:$D,4,0),"NO INCOME DATA")</f>
        <v>29923</v>
      </c>
      <c r="H102">
        <f>VLOOKUP(A102,'State Income (2001-2004)'!$A$1:$D$190,4,FALSE)</f>
        <v>29923</v>
      </c>
    </row>
    <row r="103" spans="1:8" x14ac:dyDescent="0.3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6" t="str">
        <f>VLOOKUP(B103,'State Abbreviations'!$A:$B,2,0)</f>
        <v>WY</v>
      </c>
      <c r="G103" s="43">
        <f>IFERROR(VLOOKUP(A103,'State Income (2001-2004)'!$A:$D,4,0),"NO INCOME DATA")</f>
        <v>30578</v>
      </c>
      <c r="H103">
        <f>VLOOKUP(A103,'State Income (2001-2004)'!$A$1:$D$190,4,FALSE)</f>
        <v>30578</v>
      </c>
    </row>
    <row r="104" spans="1:8" x14ac:dyDescent="0.3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6" t="str">
        <f>VLOOKUP(B104,'State Abbreviations'!$A:$B,2,0)</f>
        <v>AL</v>
      </c>
      <c r="G104" s="43">
        <f>IFERROR(VLOOKUP(A104,'State Income (2001-2004)'!$A:$D,4,0),"NO INCOME DATA")</f>
        <v>26338</v>
      </c>
      <c r="H104">
        <f>VLOOKUP(A104,'State Income (2001-2004)'!$A$1:$D$190,4,FALSE)</f>
        <v>26338</v>
      </c>
    </row>
    <row r="105" spans="1:8" x14ac:dyDescent="0.3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6" t="str">
        <f>VLOOKUP(B105,'State Abbreviations'!$A:$B,2,0)</f>
        <v>AK</v>
      </c>
      <c r="G105" s="43">
        <f>IFERROR(VLOOKUP(A105,'State Income (2001-2004)'!$A:$D,4,0),"NO INCOME DATA")</f>
        <v>33568</v>
      </c>
      <c r="H105">
        <f>VLOOKUP(A105,'State Income (2001-2004)'!$A$1:$D$190,4,FALSE)</f>
        <v>33568</v>
      </c>
    </row>
    <row r="106" spans="1:8" x14ac:dyDescent="0.3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6" t="str">
        <f>VLOOKUP(B106,'State Abbreviations'!$A:$B,2,0)</f>
        <v>AZ</v>
      </c>
      <c r="G106" s="43">
        <f>IFERROR(VLOOKUP(A106,'State Income (2001-2004)'!$A:$D,4,0),"NO INCOME DATA")</f>
        <v>26838</v>
      </c>
      <c r="H106">
        <f>VLOOKUP(A106,'State Income (2001-2004)'!$A$1:$D$190,4,FALSE)</f>
        <v>26838</v>
      </c>
    </row>
    <row r="107" spans="1:8" x14ac:dyDescent="0.3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6" t="str">
        <f>VLOOKUP(B107,'State Abbreviations'!$A:$B,2,0)</f>
        <v>AR</v>
      </c>
      <c r="G107" s="43">
        <f>IFERROR(VLOOKUP(A107,'State Income (2001-2004)'!$A:$D,4,0),"NO INCOME DATA")</f>
        <v>24289</v>
      </c>
      <c r="H107">
        <f>VLOOKUP(A107,'State Income (2001-2004)'!$A$1:$D$190,4,FALSE)</f>
        <v>24289</v>
      </c>
    </row>
    <row r="108" spans="1:8" x14ac:dyDescent="0.3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6" t="str">
        <f>VLOOKUP(B108,'State Abbreviations'!$A:$B,2,0)</f>
        <v>CA</v>
      </c>
      <c r="G108" s="43">
        <f>IFERROR(VLOOKUP(A108,'State Income (2001-2004)'!$A:$D,4,0),"NO INCOME DATA")</f>
        <v>33749</v>
      </c>
      <c r="H108">
        <f>VLOOKUP(A108,'State Income (2001-2004)'!$A$1:$D$190,4,FALSE)</f>
        <v>33749</v>
      </c>
    </row>
    <row r="109" spans="1:8" x14ac:dyDescent="0.3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6" t="str">
        <f>VLOOKUP(B109,'State Abbreviations'!$A:$B,2,0)</f>
        <v>CO</v>
      </c>
      <c r="G109" s="43">
        <f>IFERROR(VLOOKUP(A109,'State Income (2001-2004)'!$A:$D,4,0),"NO INCOME DATA")</f>
        <v>34283</v>
      </c>
      <c r="H109">
        <f>VLOOKUP(A109,'State Income (2001-2004)'!$A$1:$D$190,4,FALSE)</f>
        <v>34283</v>
      </c>
    </row>
    <row r="110" spans="1:8" x14ac:dyDescent="0.3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6" t="str">
        <f>VLOOKUP(B110,'State Abbreviations'!$A:$B,2,0)</f>
        <v>CT</v>
      </c>
      <c r="G110" s="43">
        <f>IFERROR(VLOOKUP(A110,'State Income (2001-2004)'!$A:$D,4,0),"NO INCOME DATA")</f>
        <v>43173</v>
      </c>
      <c r="H110">
        <f>VLOOKUP(A110,'State Income (2001-2004)'!$A$1:$D$190,4,FALSE)</f>
        <v>43173</v>
      </c>
    </row>
    <row r="111" spans="1:8" x14ac:dyDescent="0.3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6" t="str">
        <f>VLOOKUP(B111,'State Abbreviations'!$A:$B,2,0)</f>
        <v>DC</v>
      </c>
      <c r="G111" s="43" t="str">
        <f>IFERROR(VLOOKUP(A111,'State Income (2001-2004)'!$A:$D,4,0),"NO INCOME DATA")</f>
        <v>NO INCOME DATA</v>
      </c>
      <c r="H111" t="e">
        <f>VLOOKUP(A111,'State Income (2001-2004)'!$A$1:$D$190,4,FALSE)</f>
        <v>#N/A</v>
      </c>
    </row>
    <row r="112" spans="1:8" x14ac:dyDescent="0.3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6" t="str">
        <f>VLOOKUP(B112,'State Abbreviations'!$A:$B,2,0)</f>
        <v>DE</v>
      </c>
      <c r="G112" s="43">
        <f>IFERROR(VLOOKUP(A112,'State Income (2001-2004)'!$A:$D,4,0),"NO INCOME DATA")</f>
        <v>48342</v>
      </c>
      <c r="H112">
        <f>VLOOKUP(A112,'State Income (2001-2004)'!$A$1:$D$190,4,FALSE)</f>
        <v>48342</v>
      </c>
    </row>
    <row r="113" spans="1:8" x14ac:dyDescent="0.3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6" t="str">
        <f>VLOOKUP(B113,'State Abbreviations'!$A:$B,2,0)</f>
        <v>FL</v>
      </c>
      <c r="G113" s="43">
        <f>IFERROR(VLOOKUP(A113,'State Income (2001-2004)'!$A:$D,4,0),"NO INCOME DATA")</f>
        <v>30446</v>
      </c>
      <c r="H113">
        <f>VLOOKUP(A113,'State Income (2001-2004)'!$A$1:$D$190,4,FALSE)</f>
        <v>30446</v>
      </c>
    </row>
    <row r="114" spans="1:8" x14ac:dyDescent="0.3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6" t="str">
        <f>VLOOKUP(B114,'State Abbreviations'!$A:$B,2,0)</f>
        <v>GA</v>
      </c>
      <c r="G114" s="43">
        <f>IFERROR(VLOOKUP(A114,'State Income (2001-2004)'!$A:$D,4,0),"NO INCOME DATA")</f>
        <v>29442</v>
      </c>
      <c r="H114">
        <f>VLOOKUP(A114,'State Income (2001-2004)'!$A$1:$D$190,4,FALSE)</f>
        <v>29442</v>
      </c>
    </row>
    <row r="115" spans="1:8" x14ac:dyDescent="0.3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6" t="str">
        <f>VLOOKUP(B115,'State Abbreviations'!$A:$B,2,0)</f>
        <v>HI</v>
      </c>
      <c r="G115" s="43">
        <f>IFERROR(VLOOKUP(A115,'State Income (2001-2004)'!$A:$D,4,0),"NO INCOME DATA")</f>
        <v>30913</v>
      </c>
      <c r="H115">
        <f>VLOOKUP(A115,'State Income (2001-2004)'!$A$1:$D$190,4,FALSE)</f>
        <v>30913</v>
      </c>
    </row>
    <row r="116" spans="1:8" x14ac:dyDescent="0.3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6" t="str">
        <f>VLOOKUP(B116,'State Abbreviations'!$A:$B,2,0)</f>
        <v>ID</v>
      </c>
      <c r="G116" s="43" t="str">
        <f>IFERROR(VLOOKUP(A116,'State Income (2001-2004)'!$A:$D,4,0),"NO INCOME DATA")</f>
        <v>NO INCOME DATA</v>
      </c>
      <c r="H116" t="e">
        <f>VLOOKUP(A116,'State Income (2001-2004)'!$A$1:$D$190,4,FALSE)</f>
        <v>#N/A</v>
      </c>
    </row>
    <row r="117" spans="1:8" x14ac:dyDescent="0.3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6" t="str">
        <f>VLOOKUP(B117,'State Abbreviations'!$A:$B,2,0)</f>
        <v>IL</v>
      </c>
      <c r="G117" s="43" t="str">
        <f>IFERROR(VLOOKUP(A117,'State Income (2001-2004)'!$A:$D,4,0),"NO INCOME DATA")</f>
        <v>NO INCOME DATA</v>
      </c>
      <c r="H117" t="e">
        <f>VLOOKUP(A117,'State Income (2001-2004)'!$A$1:$D$190,4,FALSE)</f>
        <v>#N/A</v>
      </c>
    </row>
    <row r="118" spans="1:8" x14ac:dyDescent="0.3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6" t="str">
        <f>VLOOKUP(B118,'State Abbreviations'!$A:$B,2,0)</f>
        <v>IN</v>
      </c>
      <c r="G118" s="43">
        <f>IFERROR(VLOOKUP(A118,'State Income (2001-2004)'!$A:$D,4,0),"NO INCOME DATA")</f>
        <v>28783</v>
      </c>
      <c r="H118">
        <f>VLOOKUP(A118,'State Income (2001-2004)'!$A$1:$D$190,4,FALSE)</f>
        <v>28783</v>
      </c>
    </row>
    <row r="119" spans="1:8" x14ac:dyDescent="0.3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6" t="str">
        <f>VLOOKUP(B119,'State Abbreviations'!$A:$B,2,0)</f>
        <v>IA</v>
      </c>
      <c r="G119" s="43">
        <f>IFERROR(VLOOKUP(A119,'State Income (2001-2004)'!$A:$D,4,0),"NO INCOME DATA")</f>
        <v>29043</v>
      </c>
      <c r="H119">
        <f>VLOOKUP(A119,'State Income (2001-2004)'!$A$1:$D$190,4,FALSE)</f>
        <v>29043</v>
      </c>
    </row>
    <row r="120" spans="1:8" x14ac:dyDescent="0.3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6" t="str">
        <f>VLOOKUP(B120,'State Abbreviations'!$A:$B,2,0)</f>
        <v>KS</v>
      </c>
      <c r="G120" s="43">
        <f>IFERROR(VLOOKUP(A120,'State Income (2001-2004)'!$A:$D,4,0),"NO INCOME DATA")</f>
        <v>29935</v>
      </c>
      <c r="H120">
        <f>VLOOKUP(A120,'State Income (2001-2004)'!$A$1:$D$190,4,FALSE)</f>
        <v>29935</v>
      </c>
    </row>
    <row r="121" spans="1:8" x14ac:dyDescent="0.3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6" t="str">
        <f>VLOOKUP(B121,'State Abbreviations'!$A:$B,2,0)</f>
        <v>KY</v>
      </c>
      <c r="G121" s="43">
        <f>IFERROR(VLOOKUP(A121,'State Income (2001-2004)'!$A:$D,4,0),"NO INCOME DATA")</f>
        <v>26252</v>
      </c>
      <c r="H121">
        <f>VLOOKUP(A121,'State Income (2001-2004)'!$A$1:$D$190,4,FALSE)</f>
        <v>26252</v>
      </c>
    </row>
    <row r="122" spans="1:8" x14ac:dyDescent="0.3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6" t="str">
        <f>VLOOKUP(B122,'State Abbreviations'!$A:$B,2,0)</f>
        <v>LA</v>
      </c>
      <c r="G122" s="43">
        <f>IFERROR(VLOOKUP(A122,'State Income (2001-2004)'!$A:$D,4,0),"NO INCOME DATA")</f>
        <v>26100</v>
      </c>
      <c r="H122">
        <f>VLOOKUP(A122,'State Income (2001-2004)'!$A$1:$D$190,4,FALSE)</f>
        <v>26100</v>
      </c>
    </row>
    <row r="123" spans="1:8" x14ac:dyDescent="0.3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6" t="str">
        <f>VLOOKUP(B123,'State Abbreviations'!$A:$B,2,0)</f>
        <v>ME</v>
      </c>
      <c r="G123" s="43">
        <f>IFERROR(VLOOKUP(A123,'State Income (2001-2004)'!$A:$D,4,0),"NO INCOME DATA")</f>
        <v>28831</v>
      </c>
      <c r="H123">
        <f>VLOOKUP(A123,'State Income (2001-2004)'!$A$1:$D$190,4,FALSE)</f>
        <v>28831</v>
      </c>
    </row>
    <row r="124" spans="1:8" x14ac:dyDescent="0.3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6" t="str">
        <f>VLOOKUP(B124,'State Abbreviations'!$A:$B,2,0)</f>
        <v>MD</v>
      </c>
      <c r="G124" s="43">
        <f>IFERROR(VLOOKUP(A124,'State Income (2001-2004)'!$A:$D,4,0),"NO INCOME DATA")</f>
        <v>37331</v>
      </c>
      <c r="H124">
        <f>VLOOKUP(A124,'State Income (2001-2004)'!$A$1:$D$190,4,FALSE)</f>
        <v>37331</v>
      </c>
    </row>
    <row r="125" spans="1:8" x14ac:dyDescent="0.3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6" t="str">
        <f>VLOOKUP(B125,'State Abbreviations'!$A:$B,2,0)</f>
        <v>MA</v>
      </c>
      <c r="G125" s="43">
        <f>IFERROR(VLOOKUP(A125,'State Income (2001-2004)'!$A:$D,4,0),"NO INCOME DATA")</f>
        <v>39815</v>
      </c>
      <c r="H125">
        <f>VLOOKUP(A125,'State Income (2001-2004)'!$A$1:$D$190,4,FALSE)</f>
        <v>39815</v>
      </c>
    </row>
    <row r="126" spans="1:8" x14ac:dyDescent="0.3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6" t="str">
        <f>VLOOKUP(B126,'State Abbreviations'!$A:$B,2,0)</f>
        <v>MI</v>
      </c>
      <c r="G126" s="43">
        <f>IFERROR(VLOOKUP(A126,'State Income (2001-2004)'!$A:$D,4,0),"NO INCOME DATA")</f>
        <v>30439</v>
      </c>
      <c r="H126">
        <f>VLOOKUP(A126,'State Income (2001-2004)'!$A$1:$D$190,4,FALSE)</f>
        <v>30439</v>
      </c>
    </row>
    <row r="127" spans="1:8" x14ac:dyDescent="0.3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6" t="str">
        <f>VLOOKUP(B127,'State Abbreviations'!$A:$B,2,0)</f>
        <v>MN</v>
      </c>
      <c r="G127" s="43">
        <f>IFERROR(VLOOKUP(A127,'State Income (2001-2004)'!$A:$D,4,0),"NO INCOME DATA")</f>
        <v>34443</v>
      </c>
      <c r="H127">
        <f>VLOOKUP(A127,'State Income (2001-2004)'!$A$1:$D$190,4,FALSE)</f>
        <v>34443</v>
      </c>
    </row>
    <row r="128" spans="1:8" x14ac:dyDescent="0.3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6" t="str">
        <f>VLOOKUP(B128,'State Abbreviations'!$A:$B,2,0)</f>
        <v>MS</v>
      </c>
      <c r="G128" s="43">
        <f>IFERROR(VLOOKUP(A128,'State Income (2001-2004)'!$A:$D,4,0),"NO INCOME DATA")</f>
        <v>23448</v>
      </c>
      <c r="H128">
        <f>VLOOKUP(A128,'State Income (2001-2004)'!$A$1:$D$190,4,FALSE)</f>
        <v>23448</v>
      </c>
    </row>
    <row r="129" spans="1:8" x14ac:dyDescent="0.3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6" t="str">
        <f>VLOOKUP(B129,'State Abbreviations'!$A:$B,2,0)</f>
        <v>MO</v>
      </c>
      <c r="G129" s="43">
        <f>IFERROR(VLOOKUP(A129,'State Income (2001-2004)'!$A:$D,4,0),"NO INCOME DATA")</f>
        <v>29252</v>
      </c>
      <c r="H129">
        <f>VLOOKUP(A129,'State Income (2001-2004)'!$A$1:$D$190,4,FALSE)</f>
        <v>29252</v>
      </c>
    </row>
    <row r="130" spans="1:8" x14ac:dyDescent="0.3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6" t="str">
        <f>VLOOKUP(B130,'State Abbreviations'!$A:$B,2,0)</f>
        <v>MT</v>
      </c>
      <c r="G130" s="43">
        <f>IFERROR(VLOOKUP(A130,'State Income (2001-2004)'!$A:$D,4,0),"NO INCOME DATA")</f>
        <v>25920</v>
      </c>
      <c r="H130">
        <f>VLOOKUP(A130,'State Income (2001-2004)'!$A$1:$D$190,4,FALSE)</f>
        <v>25920</v>
      </c>
    </row>
    <row r="131" spans="1:8" x14ac:dyDescent="0.3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6" t="str">
        <f>VLOOKUP(B131,'State Abbreviations'!$A:$B,2,0)</f>
        <v>NE</v>
      </c>
      <c r="G131" s="43">
        <f>IFERROR(VLOOKUP(A131,'State Income (2001-2004)'!$A:$D,4,0),"NO INCOME DATA")</f>
        <v>30758</v>
      </c>
      <c r="H131">
        <f>VLOOKUP(A131,'State Income (2001-2004)'!$A$1:$D$190,4,FALSE)</f>
        <v>30758</v>
      </c>
    </row>
    <row r="132" spans="1:8" x14ac:dyDescent="0.3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6" t="str">
        <f>VLOOKUP(B132,'State Abbreviations'!$A:$B,2,0)</f>
        <v>NV</v>
      </c>
      <c r="G132" s="43">
        <f>IFERROR(VLOOKUP(A132,'State Income (2001-2004)'!$A:$D,4,0),"NO INCOME DATA")</f>
        <v>31266</v>
      </c>
      <c r="H132">
        <f>VLOOKUP(A132,'State Income (2001-2004)'!$A$1:$D$190,4,FALSE)</f>
        <v>31266</v>
      </c>
    </row>
    <row r="133" spans="1:8" x14ac:dyDescent="0.3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6" t="str">
        <f>VLOOKUP(B133,'State Abbreviations'!$A:$B,2,0)</f>
        <v>NH</v>
      </c>
      <c r="G133" s="43">
        <f>IFERROR(VLOOKUP(A133,'State Income (2001-2004)'!$A:$D,4,0),"NO INCOME DATA")</f>
        <v>34702</v>
      </c>
      <c r="H133">
        <f>VLOOKUP(A133,'State Income (2001-2004)'!$A$1:$D$190,4,FALSE)</f>
        <v>34702</v>
      </c>
    </row>
    <row r="134" spans="1:8" x14ac:dyDescent="0.3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6" t="str">
        <f>VLOOKUP(B134,'State Abbreviations'!$A:$B,2,0)</f>
        <v>NJ</v>
      </c>
      <c r="G134" s="43">
        <f>IFERROR(VLOOKUP(A134,'State Income (2001-2004)'!$A:$D,4,0),"NO INCOME DATA")</f>
        <v>40427</v>
      </c>
      <c r="H134">
        <f>VLOOKUP(A134,'State Income (2001-2004)'!$A$1:$D$190,4,FALSE)</f>
        <v>40427</v>
      </c>
    </row>
    <row r="135" spans="1:8" x14ac:dyDescent="0.3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6" t="str">
        <f>VLOOKUP(B135,'State Abbreviations'!$A:$B,2,0)</f>
        <v>NM</v>
      </c>
      <c r="G135" s="43">
        <f>IFERROR(VLOOKUP(A135,'State Income (2001-2004)'!$A:$D,4,0),"NO INCOME DATA")</f>
        <v>25541</v>
      </c>
      <c r="H135">
        <f>VLOOKUP(A135,'State Income (2001-2004)'!$A$1:$D$190,4,FALSE)</f>
        <v>25541</v>
      </c>
    </row>
    <row r="136" spans="1:8" x14ac:dyDescent="0.3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6" t="str">
        <f>VLOOKUP(B136,'State Abbreviations'!$A:$B,2,0)</f>
        <v>NY</v>
      </c>
      <c r="G136" s="43">
        <f>IFERROR(VLOOKUP(A136,'State Income (2001-2004)'!$A:$D,4,0),"NO INCOME DATA")</f>
        <v>36574</v>
      </c>
      <c r="H136">
        <f>VLOOKUP(A136,'State Income (2001-2004)'!$A$1:$D$190,4,FALSE)</f>
        <v>36574</v>
      </c>
    </row>
    <row r="137" spans="1:8" x14ac:dyDescent="0.3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6" t="str">
        <f>VLOOKUP(B137,'State Abbreviations'!$A:$B,2,0)</f>
        <v>NC</v>
      </c>
      <c r="G137" s="43">
        <f>IFERROR(VLOOKUP(A137,'State Income (2001-2004)'!$A:$D,4,0),"NO INCOME DATA")</f>
        <v>28235</v>
      </c>
      <c r="H137">
        <f>VLOOKUP(A137,'State Income (2001-2004)'!$A$1:$D$190,4,FALSE)</f>
        <v>28235</v>
      </c>
    </row>
    <row r="138" spans="1:8" x14ac:dyDescent="0.3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6" t="str">
        <f>VLOOKUP(B138,'State Abbreviations'!$A:$B,2,0)</f>
        <v>ND</v>
      </c>
      <c r="G138" s="43">
        <f>IFERROR(VLOOKUP(A138,'State Income (2001-2004)'!$A:$D,4,0),"NO INCOME DATA")</f>
        <v>29204</v>
      </c>
      <c r="H138">
        <f>VLOOKUP(A138,'State Income (2001-2004)'!$A$1:$D$190,4,FALSE)</f>
        <v>29204</v>
      </c>
    </row>
    <row r="139" spans="1:8" x14ac:dyDescent="0.3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6" t="str">
        <f>VLOOKUP(B139,'State Abbreviations'!$A:$B,2,0)</f>
        <v>OH</v>
      </c>
      <c r="G139" s="43">
        <f>IFERROR(VLOOKUP(A139,'State Income (2001-2004)'!$A:$D,4,0),"NO INCOME DATA")</f>
        <v>29944</v>
      </c>
      <c r="H139">
        <f>VLOOKUP(A139,'State Income (2001-2004)'!$A$1:$D$190,4,FALSE)</f>
        <v>29944</v>
      </c>
    </row>
    <row r="140" spans="1:8" x14ac:dyDescent="0.3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6" t="str">
        <f>VLOOKUP(B140,'State Abbreviations'!$A:$B,2,0)</f>
        <v>OK</v>
      </c>
      <c r="G140" s="43">
        <f>IFERROR(VLOOKUP(A140,'State Income (2001-2004)'!$A:$D,4,0),"NO INCOME DATA")</f>
        <v>26656</v>
      </c>
      <c r="H140">
        <f>VLOOKUP(A140,'State Income (2001-2004)'!$A$1:$D$190,4,FALSE)</f>
        <v>26656</v>
      </c>
    </row>
    <row r="141" spans="1:8" x14ac:dyDescent="0.3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6" t="str">
        <f>VLOOKUP(B141,'State Abbreviations'!$A:$B,2,0)</f>
        <v>OR</v>
      </c>
      <c r="G141" s="43">
        <f>IFERROR(VLOOKUP(A141,'State Income (2001-2004)'!$A:$D,4,0),"NO INCOME DATA")</f>
        <v>29340</v>
      </c>
      <c r="H141">
        <f>VLOOKUP(A141,'State Income (2001-2004)'!$A$1:$D$190,4,FALSE)</f>
        <v>29340</v>
      </c>
    </row>
    <row r="142" spans="1:8" x14ac:dyDescent="0.3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6" t="str">
        <f>VLOOKUP(B142,'State Abbreviations'!$A:$B,2,0)</f>
        <v>PA</v>
      </c>
      <c r="G142" s="43">
        <f>IFERROR(VLOOKUP(A142,'State Income (2001-2004)'!$A:$D,4,0),"NO INCOME DATA")</f>
        <v>31998</v>
      </c>
      <c r="H142">
        <f>VLOOKUP(A142,'State Income (2001-2004)'!$A$1:$D$190,4,FALSE)</f>
        <v>31998</v>
      </c>
    </row>
    <row r="143" spans="1:8" x14ac:dyDescent="0.3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6" t="str">
        <f>VLOOKUP(B143,'State Abbreviations'!$A:$B,2,0)</f>
        <v>RI</v>
      </c>
      <c r="G143" s="43">
        <f>IFERROR(VLOOKUP(A143,'State Income (2001-2004)'!$A:$D,4,0),"NO INCOME DATA")</f>
        <v>31916</v>
      </c>
      <c r="H143">
        <f>VLOOKUP(A143,'State Income (2001-2004)'!$A$1:$D$190,4,FALSE)</f>
        <v>31916</v>
      </c>
    </row>
    <row r="144" spans="1:8" x14ac:dyDescent="0.3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6" t="str">
        <f>VLOOKUP(B144,'State Abbreviations'!$A:$B,2,0)</f>
        <v>SC</v>
      </c>
      <c r="G144" s="43">
        <f>IFERROR(VLOOKUP(A144,'State Income (2001-2004)'!$A:$D,4,0),"NO INCOME DATA")</f>
        <v>26132</v>
      </c>
      <c r="H144">
        <f>VLOOKUP(A144,'State Income (2001-2004)'!$A$1:$D$190,4,FALSE)</f>
        <v>26132</v>
      </c>
    </row>
    <row r="145" spans="1:8" x14ac:dyDescent="0.3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6" t="str">
        <f>VLOOKUP(B145,'State Abbreviations'!$A:$B,2,0)</f>
        <v>SD</v>
      </c>
      <c r="G145" s="43">
        <f>IFERROR(VLOOKUP(A145,'State Income (2001-2004)'!$A:$D,4,0),"NO INCOME DATA")</f>
        <v>29234</v>
      </c>
      <c r="H145">
        <f>VLOOKUP(A145,'State Income (2001-2004)'!$A$1:$D$190,4,FALSE)</f>
        <v>29234</v>
      </c>
    </row>
    <row r="146" spans="1:8" x14ac:dyDescent="0.3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6" t="str">
        <f>VLOOKUP(B146,'State Abbreviations'!$A:$B,2,0)</f>
        <v>TN</v>
      </c>
      <c r="G146" s="43">
        <f>IFERROR(VLOOKUP(A146,'State Income (2001-2004)'!$A:$D,4,0),"NO INCOME DATA")</f>
        <v>28455</v>
      </c>
      <c r="H146">
        <f>VLOOKUP(A146,'State Income (2001-2004)'!$A$1:$D$190,4,FALSE)</f>
        <v>28455</v>
      </c>
    </row>
    <row r="147" spans="1:8" x14ac:dyDescent="0.3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6" t="str">
        <f>VLOOKUP(B147,'State Abbreviations'!$A:$B,2,0)</f>
        <v>TX</v>
      </c>
      <c r="G147" s="43">
        <f>IFERROR(VLOOKUP(A147,'State Income (2001-2004)'!$A:$D,4,0),"NO INCOME DATA")</f>
        <v>29372</v>
      </c>
      <c r="H147">
        <f>VLOOKUP(A147,'State Income (2001-2004)'!$A$1:$D$190,4,FALSE)</f>
        <v>29372</v>
      </c>
    </row>
    <row r="148" spans="1:8" x14ac:dyDescent="0.3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6" t="str">
        <f>VLOOKUP(B148,'State Abbreviations'!$A:$B,2,0)</f>
        <v>UT</v>
      </c>
      <c r="G148" s="43">
        <f>IFERROR(VLOOKUP(A148,'State Income (2001-2004)'!$A:$D,4,0),"NO INCOME DATA")</f>
        <v>24977</v>
      </c>
      <c r="H148">
        <f>VLOOKUP(A148,'State Income (2001-2004)'!$A$1:$D$190,4,FALSE)</f>
        <v>24977</v>
      </c>
    </row>
    <row r="149" spans="1:8" x14ac:dyDescent="0.3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6" t="str">
        <f>VLOOKUP(B149,'State Abbreviations'!$A:$B,2,0)</f>
        <v>VT</v>
      </c>
      <c r="G149" s="43">
        <f>IFERROR(VLOOKUP(A149,'State Income (2001-2004)'!$A:$D,4,0),"NO INCOME DATA")</f>
        <v>30740</v>
      </c>
      <c r="H149">
        <f>VLOOKUP(A149,'State Income (2001-2004)'!$A$1:$D$190,4,FALSE)</f>
        <v>30740</v>
      </c>
    </row>
    <row r="150" spans="1:8" x14ac:dyDescent="0.3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6" t="str">
        <f>VLOOKUP(B150,'State Abbreviations'!$A:$B,2,0)</f>
        <v>VA</v>
      </c>
      <c r="G150" s="43">
        <f>IFERROR(VLOOKUP(A150,'State Income (2001-2004)'!$A:$D,4,0),"NO INCOME DATA")</f>
        <v>33671</v>
      </c>
      <c r="H150">
        <f>VLOOKUP(A150,'State Income (2001-2004)'!$A$1:$D$190,4,FALSE)</f>
        <v>33671</v>
      </c>
    </row>
    <row r="151" spans="1:8" x14ac:dyDescent="0.3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6" t="str">
        <f>VLOOKUP(B151,'State Abbreviations'!$A:$B,2,0)</f>
        <v>WA</v>
      </c>
      <c r="G151" s="43">
        <f>IFERROR(VLOOKUP(A151,'State Income (2001-2004)'!$A:$D,4,0),"NO INCOME DATA")</f>
        <v>33332</v>
      </c>
      <c r="H151">
        <f>VLOOKUP(A151,'State Income (2001-2004)'!$A$1:$D$190,4,FALSE)</f>
        <v>33332</v>
      </c>
    </row>
    <row r="152" spans="1:8" x14ac:dyDescent="0.3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6" t="str">
        <f>VLOOKUP(B152,'State Abbreviations'!$A:$B,2,0)</f>
        <v>WV</v>
      </c>
      <c r="G152" s="43">
        <f>IFERROR(VLOOKUP(A152,'State Income (2001-2004)'!$A:$D,4,0),"NO INCOME DATA")</f>
        <v>24379</v>
      </c>
      <c r="H152">
        <f>VLOOKUP(A152,'State Income (2001-2004)'!$A$1:$D$190,4,FALSE)</f>
        <v>24379</v>
      </c>
    </row>
    <row r="153" spans="1:8" x14ac:dyDescent="0.3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6" t="str">
        <f>VLOOKUP(B153,'State Abbreviations'!$A:$B,2,0)</f>
        <v>WI</v>
      </c>
      <c r="G153" s="43">
        <f>IFERROR(VLOOKUP(A153,'State Income (2001-2004)'!$A:$D,4,0),"NO INCOME DATA")</f>
        <v>30898</v>
      </c>
      <c r="H153">
        <f>VLOOKUP(A153,'State Income (2001-2004)'!$A$1:$D$190,4,FALSE)</f>
        <v>30898</v>
      </c>
    </row>
    <row r="154" spans="1:8" x14ac:dyDescent="0.3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6" t="str">
        <f>VLOOKUP(B154,'State Abbreviations'!$A:$B,2,0)</f>
        <v>WY</v>
      </c>
      <c r="G154" s="43">
        <f>IFERROR(VLOOKUP(A154,'State Income (2001-2004)'!$A:$D,4,0),"NO INCOME DATA")</f>
        <v>32808</v>
      </c>
      <c r="H154">
        <f>VLOOKUP(A154,'State Income (2001-2004)'!$A$1:$D$190,4,FALSE)</f>
        <v>32808</v>
      </c>
    </row>
    <row r="155" spans="1:8" x14ac:dyDescent="0.3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6" t="str">
        <f>VLOOKUP(B155,'State Abbreviations'!$A:$B,2,0)</f>
        <v>AL</v>
      </c>
      <c r="G155" s="43">
        <f>IFERROR(VLOOKUP(A155,'State Income (2001-2004)'!$A:$D,4,0),"NO INCOME DATA")</f>
        <v>29136</v>
      </c>
      <c r="H155">
        <f>VLOOKUP(A155,'State Income (2001-2004)'!$A$1:$D$190,4,FALSE)</f>
        <v>29136</v>
      </c>
    </row>
    <row r="156" spans="1:8" x14ac:dyDescent="0.3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6" t="str">
        <f>VLOOKUP(B156,'State Abbreviations'!$A:$B,2,0)</f>
        <v>AK</v>
      </c>
      <c r="G156" s="43">
        <f>IFERROR(VLOOKUP(A156,'State Income (2001-2004)'!$A:$D,4,0),"NO INCOME DATA")</f>
        <v>35612</v>
      </c>
      <c r="H156">
        <f>VLOOKUP(A156,'State Income (2001-2004)'!$A$1:$D$190,4,FALSE)</f>
        <v>35612</v>
      </c>
    </row>
    <row r="157" spans="1:8" x14ac:dyDescent="0.3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6" t="str">
        <f>VLOOKUP(B157,'State Abbreviations'!$A:$B,2,0)</f>
        <v>AZ</v>
      </c>
      <c r="G157" s="43">
        <f>IFERROR(VLOOKUP(A157,'State Income (2001-2004)'!$A:$D,4,0),"NO INCOME DATA")</f>
        <v>30267</v>
      </c>
      <c r="H157">
        <f>VLOOKUP(A157,'State Income (2001-2004)'!$A$1:$D$190,4,FALSE)</f>
        <v>30267</v>
      </c>
    </row>
    <row r="158" spans="1:8" x14ac:dyDescent="0.3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6" t="str">
        <f>VLOOKUP(B158,'State Abbreviations'!$A:$B,2,0)</f>
        <v>AR</v>
      </c>
      <c r="G158" s="43">
        <f>IFERROR(VLOOKUP(A158,'State Income (2001-2004)'!$A:$D,4,0),"NO INCOME DATA")</f>
        <v>26874</v>
      </c>
      <c r="H158">
        <f>VLOOKUP(A158,'State Income (2001-2004)'!$A$1:$D$190,4,FALSE)</f>
        <v>26874</v>
      </c>
    </row>
    <row r="159" spans="1:8" x14ac:dyDescent="0.3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6" t="str">
        <f>VLOOKUP(B159,'State Abbreviations'!$A:$B,2,0)</f>
        <v>CA</v>
      </c>
      <c r="G159" s="43">
        <f>IFERROR(VLOOKUP(A159,'State Income (2001-2004)'!$A:$D,4,0),"NO INCOME DATA")</f>
        <v>37036</v>
      </c>
      <c r="H159">
        <f>VLOOKUP(A159,'State Income (2001-2004)'!$A$1:$D$190,4,FALSE)</f>
        <v>37036</v>
      </c>
    </row>
    <row r="160" spans="1:8" x14ac:dyDescent="0.3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6" t="str">
        <f>VLOOKUP(B160,'State Abbreviations'!$A:$B,2,0)</f>
        <v>CO</v>
      </c>
      <c r="G160" s="43">
        <f>IFERROR(VLOOKUP(A160,'State Income (2001-2004)'!$A:$D,4,0),"NO INCOME DATA")</f>
        <v>37946</v>
      </c>
      <c r="H160">
        <f>VLOOKUP(A160,'State Income (2001-2004)'!$A$1:$D$190,4,FALSE)</f>
        <v>37946</v>
      </c>
    </row>
    <row r="161" spans="1:8" x14ac:dyDescent="0.3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6" t="str">
        <f>VLOOKUP(B161,'State Abbreviations'!$A:$B,2,0)</f>
        <v>CT</v>
      </c>
      <c r="G161" s="43">
        <f>IFERROR(VLOOKUP(A161,'State Income (2001-2004)'!$A:$D,4,0),"NO INCOME DATA")</f>
        <v>47819</v>
      </c>
      <c r="H161">
        <f>VLOOKUP(A161,'State Income (2001-2004)'!$A$1:$D$190,4,FALSE)</f>
        <v>47819</v>
      </c>
    </row>
    <row r="162" spans="1:8" x14ac:dyDescent="0.3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6" t="str">
        <f>VLOOKUP(B162,'State Abbreviations'!$A:$B,2,0)</f>
        <v>DC</v>
      </c>
      <c r="G162" s="43">
        <f>IFERROR(VLOOKUP(A162,'State Income (2001-2004)'!$A:$D,4,0),"NO INCOME DATA")</f>
        <v>37065</v>
      </c>
      <c r="H162">
        <f>VLOOKUP(A162,'State Income (2001-2004)'!$A$1:$D$190,4,FALSE)</f>
        <v>37065</v>
      </c>
    </row>
    <row r="163" spans="1:8" x14ac:dyDescent="0.3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6" t="str">
        <f>VLOOKUP(B163,'State Abbreviations'!$A:$B,2,0)</f>
        <v>DE</v>
      </c>
      <c r="G163" s="43">
        <f>IFERROR(VLOOKUP(A163,'State Income (2001-2004)'!$A:$D,4,0),"NO INCOME DATA")</f>
        <v>54985</v>
      </c>
      <c r="H163">
        <f>VLOOKUP(A163,'State Income (2001-2004)'!$A$1:$D$190,4,FALSE)</f>
        <v>54985</v>
      </c>
    </row>
    <row r="164" spans="1:8" x14ac:dyDescent="0.3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6" t="str">
        <f>VLOOKUP(B164,'State Abbreviations'!$A:$B,2,0)</f>
        <v>FL</v>
      </c>
      <c r="G164" s="43">
        <f>IFERROR(VLOOKUP(A164,'State Income (2001-2004)'!$A:$D,4,0),"NO INCOME DATA")</f>
        <v>33219</v>
      </c>
      <c r="H164">
        <f>VLOOKUP(A164,'State Income (2001-2004)'!$A$1:$D$190,4,FALSE)</f>
        <v>33219</v>
      </c>
    </row>
    <row r="165" spans="1:8" x14ac:dyDescent="0.3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6" t="str">
        <f>VLOOKUP(B165,'State Abbreviations'!$A:$B,2,0)</f>
        <v>GA</v>
      </c>
      <c r="G165" s="43">
        <f>IFERROR(VLOOKUP(A165,'State Income (2001-2004)'!$A:$D,4,0),"NO INCOME DATA")</f>
        <v>31121</v>
      </c>
      <c r="H165">
        <f>VLOOKUP(A165,'State Income (2001-2004)'!$A$1:$D$190,4,FALSE)</f>
        <v>31121</v>
      </c>
    </row>
    <row r="166" spans="1:8" x14ac:dyDescent="0.3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6" t="str">
        <f>VLOOKUP(B166,'State Abbreviations'!$A:$B,2,0)</f>
        <v>HI</v>
      </c>
      <c r="G166" s="43">
        <f>IFERROR(VLOOKUP(A166,'State Income (2001-2004)'!$A:$D,4,0),"NO INCOME DATA")</f>
        <v>34539</v>
      </c>
      <c r="H166">
        <f>VLOOKUP(A166,'State Income (2001-2004)'!$A$1:$D$190,4,FALSE)</f>
        <v>34539</v>
      </c>
    </row>
    <row r="167" spans="1:8" x14ac:dyDescent="0.3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6" t="str">
        <f>VLOOKUP(B167,'State Abbreviations'!$A:$B,2,0)</f>
        <v>ID</v>
      </c>
      <c r="G167" s="43">
        <f>IFERROR(VLOOKUP(A167,'State Income (2001-2004)'!$A:$D,4,0),"NO INCOME DATA")</f>
        <v>28158</v>
      </c>
      <c r="H167">
        <f>VLOOKUP(A167,'State Income (2001-2004)'!$A$1:$D$190,4,FALSE)</f>
        <v>28158</v>
      </c>
    </row>
    <row r="168" spans="1:8" x14ac:dyDescent="0.3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6" t="str">
        <f>VLOOKUP(B168,'State Abbreviations'!$A:$B,2,0)</f>
        <v>IL</v>
      </c>
      <c r="G168" s="43">
        <f>IFERROR(VLOOKUP(A168,'State Income (2001-2004)'!$A:$D,4,0),"NO INCOME DATA")</f>
        <v>36120</v>
      </c>
      <c r="H168">
        <f>VLOOKUP(A168,'State Income (2001-2004)'!$A$1:$D$190,4,FALSE)</f>
        <v>36120</v>
      </c>
    </row>
    <row r="169" spans="1:8" x14ac:dyDescent="0.3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6" t="str">
        <f>VLOOKUP(B169,'State Abbreviations'!$A:$B,2,0)</f>
        <v>IN</v>
      </c>
      <c r="G169" s="43">
        <f>IFERROR(VLOOKUP(A169,'State Income (2001-2004)'!$A:$D,4,0),"NO INCOME DATA")</f>
        <v>31276</v>
      </c>
      <c r="H169">
        <f>VLOOKUP(A169,'State Income (2001-2004)'!$A$1:$D$190,4,FALSE)</f>
        <v>31276</v>
      </c>
    </row>
    <row r="170" spans="1:8" x14ac:dyDescent="0.3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6" t="str">
        <f>VLOOKUP(B170,'State Abbreviations'!$A:$B,2,0)</f>
        <v>IA</v>
      </c>
      <c r="G170" s="43">
        <f>IFERROR(VLOOKUP(A170,'State Income (2001-2004)'!$A:$D,4,0),"NO INCOME DATA")</f>
        <v>32315</v>
      </c>
      <c r="H170">
        <f>VLOOKUP(A170,'State Income (2001-2004)'!$A$1:$D$190,4,FALSE)</f>
        <v>32315</v>
      </c>
    </row>
    <row r="171" spans="1:8" x14ac:dyDescent="0.3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6" t="str">
        <f>VLOOKUP(B171,'State Abbreviations'!$A:$B,2,0)</f>
        <v>KS</v>
      </c>
      <c r="G171" s="43">
        <f>IFERROR(VLOOKUP(A171,'State Income (2001-2004)'!$A:$D,4,0),"NO INCOME DATA")</f>
        <v>32836</v>
      </c>
      <c r="H171">
        <f>VLOOKUP(A171,'State Income (2001-2004)'!$A$1:$D$190,4,FALSE)</f>
        <v>32836</v>
      </c>
    </row>
    <row r="172" spans="1:8" x14ac:dyDescent="0.3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6" t="str">
        <f>VLOOKUP(B172,'State Abbreviations'!$A:$B,2,0)</f>
        <v>KY</v>
      </c>
      <c r="G172" s="43">
        <f>IFERROR(VLOOKUP(A172,'State Income (2001-2004)'!$A:$D,4,0),"NO INCOME DATA")</f>
        <v>28513</v>
      </c>
      <c r="H172">
        <f>VLOOKUP(A172,'State Income (2001-2004)'!$A$1:$D$190,4,FALSE)</f>
        <v>28513</v>
      </c>
    </row>
    <row r="173" spans="1:8" x14ac:dyDescent="0.3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6" t="str">
        <f>VLOOKUP(B173,'State Abbreviations'!$A:$B,2,0)</f>
        <v>LA</v>
      </c>
      <c r="G173" s="43">
        <f>IFERROR(VLOOKUP(A173,'State Income (2001-2004)'!$A:$D,4,0),"NO INCOME DATA")</f>
        <v>24820</v>
      </c>
      <c r="H173">
        <f>VLOOKUP(A173,'State Income (2001-2004)'!$A$1:$D$190,4,FALSE)</f>
        <v>24820</v>
      </c>
    </row>
    <row r="174" spans="1:8" x14ac:dyDescent="0.3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6" t="str">
        <f>VLOOKUP(B174,'State Abbreviations'!$A:$B,2,0)</f>
        <v>ME</v>
      </c>
      <c r="G174" s="43">
        <f>IFERROR(VLOOKUP(A174,'State Income (2001-2004)'!$A:$D,4,0),"NO INCOME DATA")</f>
        <v>31252</v>
      </c>
      <c r="H174">
        <f>VLOOKUP(A174,'State Income (2001-2004)'!$A$1:$D$190,4,FALSE)</f>
        <v>31252</v>
      </c>
    </row>
    <row r="175" spans="1:8" x14ac:dyDescent="0.3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6" t="str">
        <f>VLOOKUP(B175,'State Abbreviations'!$A:$B,2,0)</f>
        <v>MD</v>
      </c>
      <c r="G175" s="43">
        <f>IFERROR(VLOOKUP(A175,'State Income (2001-2004)'!$A:$D,4,0),"NO INCOME DATA")</f>
        <v>41760</v>
      </c>
      <c r="H175">
        <f>VLOOKUP(A175,'State Income (2001-2004)'!$A$1:$D$190,4,FALSE)</f>
        <v>41760</v>
      </c>
    </row>
    <row r="176" spans="1:8" x14ac:dyDescent="0.3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6" t="str">
        <f>VLOOKUP(B176,'State Abbreviations'!$A:$B,2,0)</f>
        <v>MA</v>
      </c>
      <c r="G176" s="43">
        <f>IFERROR(VLOOKUP(A176,'State Income (2001-2004)'!$A:$D,4,0),"NO INCOME DATA")</f>
        <v>44289</v>
      </c>
      <c r="H176">
        <f>VLOOKUP(A176,'State Income (2001-2004)'!$A$1:$D$190,4,FALSE)</f>
        <v>44289</v>
      </c>
    </row>
    <row r="177" spans="1:8" x14ac:dyDescent="0.3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6" t="str">
        <f>VLOOKUP(B177,'State Abbreviations'!$A:$B,2,0)</f>
        <v>MI</v>
      </c>
      <c r="G177" s="43">
        <f>IFERROR(VLOOKUP(A177,'State Income (2001-2004)'!$A:$D,4,0),"NO INCOME DATA")</f>
        <v>33116</v>
      </c>
      <c r="H177">
        <f>VLOOKUP(A177,'State Income (2001-2004)'!$A$1:$D$190,4,FALSE)</f>
        <v>33116</v>
      </c>
    </row>
    <row r="178" spans="1:8" x14ac:dyDescent="0.3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6" t="str">
        <f>VLOOKUP(B178,'State Abbreviations'!$A:$B,2,0)</f>
        <v>MN</v>
      </c>
      <c r="G178" s="43">
        <f>IFERROR(VLOOKUP(A178,'State Income (2001-2004)'!$A:$D,4,0),"NO INCOME DATA")</f>
        <v>37373</v>
      </c>
      <c r="H178">
        <f>VLOOKUP(A178,'State Income (2001-2004)'!$A$1:$D$190,4,FALSE)</f>
        <v>37373</v>
      </c>
    </row>
    <row r="179" spans="1:8" x14ac:dyDescent="0.3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6" t="str">
        <f>VLOOKUP(B179,'State Abbreviations'!$A:$B,2,0)</f>
        <v>MS</v>
      </c>
      <c r="G179" s="43">
        <f>IFERROR(VLOOKUP(A179,'State Income (2001-2004)'!$A:$D,4,0),"NO INCOME DATA")</f>
        <v>25318</v>
      </c>
      <c r="H179">
        <f>VLOOKUP(A179,'State Income (2001-2004)'!$A$1:$D$190,4,FALSE)</f>
        <v>25318</v>
      </c>
    </row>
    <row r="180" spans="1:8" x14ac:dyDescent="0.3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6" t="str">
        <f>VLOOKUP(B180,'State Abbreviations'!$A:$B,2,0)</f>
        <v>MO</v>
      </c>
      <c r="G180" s="43">
        <f>IFERROR(VLOOKUP(A180,'State Income (2001-2004)'!$A:$D,4,0),"NO INCOME DATA")</f>
        <v>31899</v>
      </c>
      <c r="H180">
        <f>VLOOKUP(A180,'State Income (2001-2004)'!$A$1:$D$190,4,FALSE)</f>
        <v>31899</v>
      </c>
    </row>
    <row r="181" spans="1:8" x14ac:dyDescent="0.3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6" t="str">
        <f>VLOOKUP(B181,'State Abbreviations'!$A:$B,2,0)</f>
        <v>MT</v>
      </c>
      <c r="G181" s="43">
        <f>IFERROR(VLOOKUP(A181,'State Income (2001-2004)'!$A:$D,4,0),"NO INCOME DATA")</f>
        <v>29387</v>
      </c>
      <c r="H181">
        <f>VLOOKUP(A181,'State Income (2001-2004)'!$A$1:$D$190,4,FALSE)</f>
        <v>29387</v>
      </c>
    </row>
    <row r="182" spans="1:8" x14ac:dyDescent="0.3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6" t="str">
        <f>VLOOKUP(B182,'State Abbreviations'!$A:$B,2,0)</f>
        <v>NE</v>
      </c>
      <c r="G182" s="43">
        <f>IFERROR(VLOOKUP(A182,'State Income (2001-2004)'!$A:$D,4,0),"NO INCOME DATA")</f>
        <v>33616</v>
      </c>
      <c r="H182">
        <f>VLOOKUP(A182,'State Income (2001-2004)'!$A$1:$D$190,4,FALSE)</f>
        <v>33616</v>
      </c>
    </row>
    <row r="183" spans="1:8" x14ac:dyDescent="0.3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6" t="str">
        <f>VLOOKUP(B183,'State Abbreviations'!$A:$B,2,0)</f>
        <v>NV</v>
      </c>
      <c r="G183" s="43" t="str">
        <f>IFERROR(VLOOKUP(A183,'State Income (2001-2004)'!$A:$D,4,0),"NO INCOME DATA")</f>
        <v>NO INCOME DATA</v>
      </c>
      <c r="H183" t="e">
        <f>VLOOKUP(A183,'State Income (2001-2004)'!$A$1:$D$190,4,FALSE)</f>
        <v>#N/A</v>
      </c>
    </row>
    <row r="184" spans="1:8" x14ac:dyDescent="0.3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6" t="str">
        <f>VLOOKUP(B184,'State Abbreviations'!$A:$B,2,0)</f>
        <v>NH</v>
      </c>
      <c r="G184" s="43">
        <f>IFERROR(VLOOKUP(A184,'State Income (2001-2004)'!$A:$D,4,0),"NO INCOME DATA")</f>
        <v>38408</v>
      </c>
      <c r="H184">
        <f>VLOOKUP(A184,'State Income (2001-2004)'!$A$1:$D$190,4,FALSE)</f>
        <v>38408</v>
      </c>
    </row>
    <row r="185" spans="1:8" x14ac:dyDescent="0.3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6" t="str">
        <f>VLOOKUP(B185,'State Abbreviations'!$A:$B,2,0)</f>
        <v>NJ</v>
      </c>
      <c r="G185" s="43" t="str">
        <f>IFERROR(VLOOKUP(A185,'State Income (2001-2004)'!$A:$D,4,0),"NO INCOME DATA")</f>
        <v>NO INCOME DATA</v>
      </c>
      <c r="H185" t="e">
        <f>VLOOKUP(A185,'State Income (2001-2004)'!$A$1:$D$190,4,FALSE)</f>
        <v>#N/A</v>
      </c>
    </row>
    <row r="186" spans="1:8" x14ac:dyDescent="0.3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6" t="str">
        <f>VLOOKUP(B186,'State Abbreviations'!$A:$B,2,0)</f>
        <v>NM</v>
      </c>
      <c r="G186" s="43">
        <f>IFERROR(VLOOKUP(A186,'State Income (2001-2004)'!$A:$D,4,0),"NO INCOME DATA")</f>
        <v>27644</v>
      </c>
      <c r="H186">
        <f>VLOOKUP(A186,'State Income (2001-2004)'!$A$1:$D$190,4,FALSE)</f>
        <v>27644</v>
      </c>
    </row>
    <row r="187" spans="1:8" x14ac:dyDescent="0.3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6" t="str">
        <f>VLOOKUP(B187,'State Abbreviations'!$A:$B,2,0)</f>
        <v>NY</v>
      </c>
      <c r="G187" s="43" t="str">
        <f>IFERROR(VLOOKUP(A187,'State Income (2001-2004)'!$A:$D,4,0),"NO INCOME DATA")</f>
        <v>NO INCOME DATA</v>
      </c>
      <c r="H187" t="e">
        <f>VLOOKUP(A187,'State Income (2001-2004)'!$A$1:$D$190,4,FALSE)</f>
        <v>#N/A</v>
      </c>
    </row>
    <row r="188" spans="1:8" x14ac:dyDescent="0.3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6" t="str">
        <f>VLOOKUP(B188,'State Abbreviations'!$A:$B,2,0)</f>
        <v>NC</v>
      </c>
      <c r="G188" s="43">
        <f>IFERROR(VLOOKUP(A188,'State Income (2001-2004)'!$A:$D,4,0),"NO INCOME DATA")</f>
        <v>30553</v>
      </c>
      <c r="H188">
        <f>VLOOKUP(A188,'State Income (2001-2004)'!$A$1:$D$190,4,FALSE)</f>
        <v>30553</v>
      </c>
    </row>
    <row r="189" spans="1:8" x14ac:dyDescent="0.3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6" t="str">
        <f>VLOOKUP(B189,'State Abbreviations'!$A:$B,2,0)</f>
        <v>ND</v>
      </c>
      <c r="G189" s="43">
        <f>IFERROR(VLOOKUP(A189,'State Income (2001-2004)'!$A:$D,4,0),"NO INCOME DATA")</f>
        <v>31395</v>
      </c>
      <c r="H189">
        <f>VLOOKUP(A189,'State Income (2001-2004)'!$A$1:$D$190,4,FALSE)</f>
        <v>31395</v>
      </c>
    </row>
    <row r="190" spans="1:8" x14ac:dyDescent="0.3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6" t="str">
        <f>VLOOKUP(B190,'State Abbreviations'!$A:$B,2,0)</f>
        <v>OH</v>
      </c>
      <c r="G190" s="43">
        <f>IFERROR(VLOOKUP(A190,'State Income (2001-2004)'!$A:$D,4,0),"NO INCOME DATA")</f>
        <v>32478</v>
      </c>
      <c r="H190">
        <f>VLOOKUP(A190,'State Income (2001-2004)'!$A$1:$D$190,4,FALSE)</f>
        <v>32478</v>
      </c>
    </row>
    <row r="191" spans="1:8" x14ac:dyDescent="0.3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6" t="str">
        <f>VLOOKUP(B191,'State Abbreviations'!$A:$B,2,0)</f>
        <v>OK</v>
      </c>
      <c r="G191" s="43">
        <f>IFERROR(VLOOKUP(A191,'State Income (2001-2004)'!$A:$D,4,0),"NO INCOME DATA")</f>
        <v>29330</v>
      </c>
      <c r="H191">
        <f>VLOOKUP(A191,'State Income (2001-2004)'!$A$1:$D$190,4,FALSE)</f>
        <v>29330</v>
      </c>
    </row>
    <row r="192" spans="1:8" x14ac:dyDescent="0.3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6" t="str">
        <f>VLOOKUP(B192,'State Abbreviations'!$A:$B,2,0)</f>
        <v>OR</v>
      </c>
      <c r="G192" s="43">
        <f>IFERROR(VLOOKUP(A192,'State Income (2001-2004)'!$A:$D,4,0),"NO INCOME DATA")</f>
        <v>32103</v>
      </c>
      <c r="H192">
        <f>VLOOKUP(A192,'State Income (2001-2004)'!$A$1:$D$190,4,FALSE)</f>
        <v>32103</v>
      </c>
    </row>
    <row r="193" spans="1:8" x14ac:dyDescent="0.3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6" t="str">
        <f>VLOOKUP(B193,'State Abbreviations'!$A:$B,2,0)</f>
        <v>PA</v>
      </c>
      <c r="G193" s="43">
        <f>IFERROR(VLOOKUP(A193,'State Income (2001-2004)'!$A:$D,4,0),"NO INCOME DATA")</f>
        <v>34897</v>
      </c>
      <c r="H193">
        <f>VLOOKUP(A193,'State Income (2001-2004)'!$A$1:$D$190,4,FALSE)</f>
        <v>34897</v>
      </c>
    </row>
    <row r="194" spans="1:8" x14ac:dyDescent="0.3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6" t="str">
        <f>VLOOKUP(B194,'State Abbreviations'!$A:$B,2,0)</f>
        <v>RI</v>
      </c>
      <c r="G194" s="43">
        <f>IFERROR(VLOOKUP(A194,'State Income (2001-2004)'!$A:$D,4,0),"NO INCOME DATA")</f>
        <v>36153</v>
      </c>
      <c r="H194">
        <f>VLOOKUP(A194,'State Income (2001-2004)'!$A$1:$D$190,4,FALSE)</f>
        <v>36153</v>
      </c>
    </row>
    <row r="195" spans="1:8" x14ac:dyDescent="0.3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6" t="str">
        <f>VLOOKUP(B195,'State Abbreviations'!$A:$B,2,0)</f>
        <v>SC</v>
      </c>
      <c r="G195" s="43">
        <f>IFERROR(VLOOKUP(A195,'State Income (2001-2004)'!$A:$D,4,0),"NO INCOME DATA")</f>
        <v>28352</v>
      </c>
      <c r="H195">
        <f>VLOOKUP(A195,'State Income (2001-2004)'!$A$1:$D$190,4,FALSE)</f>
        <v>28352</v>
      </c>
    </row>
    <row r="196" spans="1:8" x14ac:dyDescent="0.3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6" t="str">
        <f>VLOOKUP(B196,'State Abbreviations'!$A:$B,2,0)</f>
        <v>SD</v>
      </c>
      <c r="G196" s="43">
        <f>IFERROR(VLOOKUP(A196,'State Income (2001-2004)'!$A:$D,4,0),"NO INCOME DATA")</f>
        <v>31614</v>
      </c>
      <c r="H196">
        <f>VLOOKUP(A196,'State Income (2001-2004)'!$A$1:$D$190,4,FALSE)</f>
        <v>31614</v>
      </c>
    </row>
    <row r="197" spans="1:8" x14ac:dyDescent="0.3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6" t="str">
        <f>VLOOKUP(B197,'State Abbreviations'!$A:$B,2,0)</f>
        <v>TN</v>
      </c>
      <c r="G197" s="43">
        <f>IFERROR(VLOOKUP(A197,'State Income (2001-2004)'!$A:$D,4,0),"NO INCOME DATA")</f>
        <v>31107</v>
      </c>
      <c r="H197">
        <f>VLOOKUP(A197,'State Income (2001-2004)'!$A$1:$D$190,4,FALSE)</f>
        <v>31107</v>
      </c>
    </row>
    <row r="198" spans="1:8" x14ac:dyDescent="0.3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6" t="str">
        <f>VLOOKUP(B198,'State Abbreviations'!$A:$B,2,0)</f>
        <v>TX</v>
      </c>
      <c r="G198" s="43">
        <f>IFERROR(VLOOKUP(A198,'State Income (2001-2004)'!$A:$D,4,0),"NO INCOME DATA")</f>
        <v>32462</v>
      </c>
      <c r="H198">
        <f>VLOOKUP(A198,'State Income (2001-2004)'!$A$1:$D$190,4,FALSE)</f>
        <v>32462</v>
      </c>
    </row>
    <row r="199" spans="1:8" x14ac:dyDescent="0.3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6" t="str">
        <f>VLOOKUP(B199,'State Abbreviations'!$A:$B,2,0)</f>
        <v>UT</v>
      </c>
      <c r="G199" s="43" t="str">
        <f>IFERROR(VLOOKUP(A199,'State Income (2001-2004)'!$A:$D,4,0),"NO INCOME DATA")</f>
        <v>NO INCOME DATA</v>
      </c>
      <c r="H199" t="e">
        <f>VLOOKUP(A199,'State Income (2001-2004)'!$A$1:$D$190,4,FALSE)</f>
        <v>#N/A</v>
      </c>
    </row>
    <row r="200" spans="1:8" x14ac:dyDescent="0.3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6" t="str">
        <f>VLOOKUP(B200,'State Abbreviations'!$A:$B,2,0)</f>
        <v>VT</v>
      </c>
      <c r="G200" s="43">
        <f>IFERROR(VLOOKUP(A200,'State Income (2001-2004)'!$A:$D,4,0),"NO INCOME DATA")</f>
        <v>33327</v>
      </c>
      <c r="H200">
        <f>VLOOKUP(A200,'State Income (2001-2004)'!$A$1:$D$190,4,FALSE)</f>
        <v>33327</v>
      </c>
    </row>
    <row r="201" spans="1:8" x14ac:dyDescent="0.3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6" t="str">
        <f>VLOOKUP(B201,'State Abbreviations'!$A:$B,2,0)</f>
        <v>VA</v>
      </c>
      <c r="G201" s="43">
        <f>IFERROR(VLOOKUP(A201,'State Income (2001-2004)'!$A:$D,4,0),"NO INCOME DATA")</f>
        <v>38390</v>
      </c>
      <c r="H201">
        <f>VLOOKUP(A201,'State Income (2001-2004)'!$A$1:$D$190,4,FALSE)</f>
        <v>38390</v>
      </c>
    </row>
    <row r="202" spans="1:8" x14ac:dyDescent="0.3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6" t="str">
        <f>VLOOKUP(B202,'State Abbreviations'!$A:$B,2,0)</f>
        <v>WA</v>
      </c>
      <c r="G202" s="43">
        <f>IFERROR(VLOOKUP(A202,'State Income (2001-2004)'!$A:$D,4,0),"NO INCOME DATA")</f>
        <v>35409</v>
      </c>
      <c r="H202">
        <f>VLOOKUP(A202,'State Income (2001-2004)'!$A$1:$D$190,4,FALSE)</f>
        <v>35409</v>
      </c>
    </row>
    <row r="203" spans="1:8" x14ac:dyDescent="0.3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6" t="str">
        <f>VLOOKUP(B203,'State Abbreviations'!$A:$B,2,0)</f>
        <v>WV</v>
      </c>
      <c r="G203" s="43">
        <f>IFERROR(VLOOKUP(A203,'State Income (2001-2004)'!$A:$D,4,0),"NO INCOME DATA")</f>
        <v>27215</v>
      </c>
      <c r="H203">
        <f>VLOOKUP(A203,'State Income (2001-2004)'!$A$1:$D$190,4,FALSE)</f>
        <v>27215</v>
      </c>
    </row>
    <row r="204" spans="1:8" x14ac:dyDescent="0.3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6" t="str">
        <f>VLOOKUP(B204,'State Abbreviations'!$A:$B,2,0)</f>
        <v>WI</v>
      </c>
      <c r="G204" s="43">
        <f>IFERROR(VLOOKUP(A204,'State Income (2001-2004)'!$A:$D,4,0),"NO INCOME DATA")</f>
        <v>33565</v>
      </c>
      <c r="H204">
        <f>VLOOKUP(A204,'State Income (2001-2004)'!$A$1:$D$190,4,FALSE)</f>
        <v>33565</v>
      </c>
    </row>
    <row r="205" spans="1:8" x14ac:dyDescent="0.3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6" t="str">
        <f>VLOOKUP(B205,'State Abbreviations'!$A:$B,2,0)</f>
        <v>WY</v>
      </c>
      <c r="G205" s="43">
        <f>IFERROR(VLOOKUP(A205,'State Income (2001-2004)'!$A:$D,4,0),"NO INCOME DATA")</f>
        <v>36778</v>
      </c>
      <c r="H205">
        <f>VLOOKUP(A205,'State Income (2001-2004)'!$A$1:$D$190,4,FALSE)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640625" defaultRowHeight="14.4" x14ac:dyDescent="0.3"/>
  <cols>
    <col min="1" max="1" width="17.44140625" style="2" customWidth="1"/>
    <col min="2" max="2" width="16.6640625" style="2" customWidth="1"/>
  </cols>
  <sheetData>
    <row r="1" spans="1:2" ht="26.4" x14ac:dyDescent="0.3">
      <c r="A1" s="4" t="s">
        <v>0</v>
      </c>
      <c r="B1" s="14" t="s">
        <v>123</v>
      </c>
    </row>
    <row r="2" spans="1:2" x14ac:dyDescent="0.3">
      <c r="A2" s="2" t="s">
        <v>4</v>
      </c>
      <c r="B2" s="16" t="s">
        <v>64</v>
      </c>
    </row>
    <row r="3" spans="1:2" x14ac:dyDescent="0.3">
      <c r="A3" s="2" t="s">
        <v>5</v>
      </c>
      <c r="B3" s="16" t="s">
        <v>95</v>
      </c>
    </row>
    <row r="4" spans="1:2" x14ac:dyDescent="0.3">
      <c r="A4" s="2" t="s">
        <v>6</v>
      </c>
      <c r="B4" s="16" t="s">
        <v>84</v>
      </c>
    </row>
    <row r="5" spans="1:2" x14ac:dyDescent="0.3">
      <c r="A5" s="2" t="s">
        <v>7</v>
      </c>
      <c r="B5" s="16" t="s">
        <v>104</v>
      </c>
    </row>
    <row r="6" spans="1:2" x14ac:dyDescent="0.3">
      <c r="A6" s="2" t="s">
        <v>8</v>
      </c>
      <c r="B6" s="16" t="s">
        <v>57</v>
      </c>
    </row>
    <row r="7" spans="1:2" x14ac:dyDescent="0.3">
      <c r="A7" s="2" t="s">
        <v>9</v>
      </c>
      <c r="B7" s="16" t="s">
        <v>86</v>
      </c>
    </row>
    <row r="8" spans="1:2" x14ac:dyDescent="0.3">
      <c r="A8" s="2" t="s">
        <v>10</v>
      </c>
      <c r="B8" s="16" t="s">
        <v>108</v>
      </c>
    </row>
    <row r="9" spans="1:2" x14ac:dyDescent="0.3">
      <c r="A9" s="2" t="s">
        <v>11</v>
      </c>
      <c r="B9" s="16" t="s">
        <v>106</v>
      </c>
    </row>
    <row r="10" spans="1:2" x14ac:dyDescent="0.3">
      <c r="A10" s="2" t="s">
        <v>12</v>
      </c>
      <c r="B10" s="16" t="s">
        <v>105</v>
      </c>
    </row>
    <row r="11" spans="1:2" x14ac:dyDescent="0.3">
      <c r="A11" s="2" t="s">
        <v>13</v>
      </c>
      <c r="B11" s="16" t="s">
        <v>72</v>
      </c>
    </row>
    <row r="12" spans="1:2" x14ac:dyDescent="0.3">
      <c r="A12" s="2" t="s">
        <v>14</v>
      </c>
      <c r="B12" s="16" t="s">
        <v>76</v>
      </c>
    </row>
    <row r="13" spans="1:2" x14ac:dyDescent="0.3">
      <c r="A13" s="2" t="s">
        <v>15</v>
      </c>
      <c r="B13" s="16" t="s">
        <v>102</v>
      </c>
    </row>
    <row r="14" spans="1:2" x14ac:dyDescent="0.3">
      <c r="A14" s="2" t="s">
        <v>16</v>
      </c>
      <c r="B14" s="16" t="s">
        <v>82</v>
      </c>
    </row>
    <row r="15" spans="1:2" x14ac:dyDescent="0.3">
      <c r="A15" s="2" t="s">
        <v>17</v>
      </c>
      <c r="B15" s="16" t="s">
        <v>56</v>
      </c>
    </row>
    <row r="16" spans="1:2" x14ac:dyDescent="0.3">
      <c r="A16" s="2" t="s">
        <v>18</v>
      </c>
      <c r="B16" s="16" t="s">
        <v>89</v>
      </c>
    </row>
    <row r="17" spans="1:2" x14ac:dyDescent="0.3">
      <c r="A17" s="2" t="s">
        <v>19</v>
      </c>
      <c r="B17" s="16" t="s">
        <v>92</v>
      </c>
    </row>
    <row r="18" spans="1:2" x14ac:dyDescent="0.3">
      <c r="A18" s="2" t="s">
        <v>20</v>
      </c>
      <c r="B18" s="16" t="s">
        <v>99</v>
      </c>
    </row>
    <row r="19" spans="1:2" x14ac:dyDescent="0.3">
      <c r="A19" s="2" t="s">
        <v>21</v>
      </c>
      <c r="B19" s="16" t="s">
        <v>93</v>
      </c>
    </row>
    <row r="20" spans="1:2" x14ac:dyDescent="0.3">
      <c r="A20" s="2" t="s">
        <v>22</v>
      </c>
      <c r="B20" s="16" t="s">
        <v>61</v>
      </c>
    </row>
    <row r="21" spans="1:2" x14ac:dyDescent="0.3">
      <c r="A21" s="2" t="s">
        <v>23</v>
      </c>
      <c r="B21" s="16" t="s">
        <v>100</v>
      </c>
    </row>
    <row r="22" spans="1:2" x14ac:dyDescent="0.3">
      <c r="A22" s="2" t="s">
        <v>24</v>
      </c>
      <c r="B22" s="16" t="s">
        <v>85</v>
      </c>
    </row>
    <row r="23" spans="1:2" x14ac:dyDescent="0.3">
      <c r="A23" s="2" t="s">
        <v>25</v>
      </c>
      <c r="B23" s="16" t="s">
        <v>78</v>
      </c>
    </row>
    <row r="24" spans="1:2" x14ac:dyDescent="0.3">
      <c r="A24" s="2" t="s">
        <v>26</v>
      </c>
      <c r="B24" s="16" t="s">
        <v>69</v>
      </c>
    </row>
    <row r="25" spans="1:2" x14ac:dyDescent="0.3">
      <c r="A25" s="2" t="s">
        <v>27</v>
      </c>
      <c r="B25" s="16" t="s">
        <v>81</v>
      </c>
    </row>
    <row r="26" spans="1:2" x14ac:dyDescent="0.3">
      <c r="A26" s="2" t="s">
        <v>28</v>
      </c>
      <c r="B26" s="16" t="s">
        <v>90</v>
      </c>
    </row>
    <row r="27" spans="1:2" x14ac:dyDescent="0.3">
      <c r="A27" s="2" t="s">
        <v>29</v>
      </c>
      <c r="B27" s="16" t="s">
        <v>83</v>
      </c>
    </row>
    <row r="28" spans="1:2" x14ac:dyDescent="0.3">
      <c r="A28" s="2" t="s">
        <v>30</v>
      </c>
      <c r="B28" s="16" t="s">
        <v>103</v>
      </c>
    </row>
    <row r="29" spans="1:2" x14ac:dyDescent="0.3">
      <c r="A29" s="2" t="s">
        <v>31</v>
      </c>
      <c r="B29" s="16" t="s">
        <v>73</v>
      </c>
    </row>
    <row r="30" spans="1:2" x14ac:dyDescent="0.3">
      <c r="A30" s="2" t="s">
        <v>32</v>
      </c>
      <c r="B30" s="16" t="s">
        <v>107</v>
      </c>
    </row>
    <row r="31" spans="1:2" x14ac:dyDescent="0.3">
      <c r="A31" s="2" t="s">
        <v>33</v>
      </c>
      <c r="B31" s="16" t="s">
        <v>94</v>
      </c>
    </row>
    <row r="32" spans="1:2" x14ac:dyDescent="0.3">
      <c r="A32" s="2" t="s">
        <v>34</v>
      </c>
      <c r="B32" s="16" t="s">
        <v>58</v>
      </c>
    </row>
    <row r="33" spans="1:2" x14ac:dyDescent="0.3">
      <c r="A33" s="2" t="s">
        <v>35</v>
      </c>
      <c r="B33" s="16" t="s">
        <v>110</v>
      </c>
    </row>
    <row r="34" spans="1:2" x14ac:dyDescent="0.3">
      <c r="A34" s="2" t="s">
        <v>36</v>
      </c>
      <c r="B34" s="16" t="s">
        <v>65</v>
      </c>
    </row>
    <row r="35" spans="1:2" x14ac:dyDescent="0.3">
      <c r="A35" s="2" t="s">
        <v>37</v>
      </c>
      <c r="B35" s="16" t="s">
        <v>77</v>
      </c>
    </row>
    <row r="36" spans="1:2" x14ac:dyDescent="0.3">
      <c r="A36" s="2" t="s">
        <v>38</v>
      </c>
      <c r="B36" s="16" t="s">
        <v>97</v>
      </c>
    </row>
    <row r="37" spans="1:2" x14ac:dyDescent="0.3">
      <c r="A37" s="2" t="s">
        <v>39</v>
      </c>
      <c r="B37" s="16" t="s">
        <v>80</v>
      </c>
    </row>
    <row r="38" spans="1:2" x14ac:dyDescent="0.3">
      <c r="A38" s="2" t="s">
        <v>40</v>
      </c>
      <c r="B38" s="16" t="s">
        <v>87</v>
      </c>
    </row>
    <row r="39" spans="1:2" x14ac:dyDescent="0.3">
      <c r="A39" s="2" t="s">
        <v>41</v>
      </c>
      <c r="B39" s="16" t="s">
        <v>62</v>
      </c>
    </row>
    <row r="40" spans="1:2" x14ac:dyDescent="0.3">
      <c r="A40" s="2" t="s">
        <v>42</v>
      </c>
      <c r="B40" s="16" t="s">
        <v>91</v>
      </c>
    </row>
    <row r="41" spans="1:2" x14ac:dyDescent="0.3">
      <c r="A41" s="2" t="s">
        <v>43</v>
      </c>
      <c r="B41" s="16" t="s">
        <v>67</v>
      </c>
    </row>
    <row r="42" spans="1:2" x14ac:dyDescent="0.3">
      <c r="A42" s="2" t="s">
        <v>44</v>
      </c>
      <c r="B42" s="16" t="s">
        <v>101</v>
      </c>
    </row>
    <row r="43" spans="1:2" x14ac:dyDescent="0.3">
      <c r="A43" s="2" t="s">
        <v>45</v>
      </c>
      <c r="B43" s="16" t="s">
        <v>88</v>
      </c>
    </row>
    <row r="44" spans="1:2" x14ac:dyDescent="0.3">
      <c r="A44" s="2" t="s">
        <v>46</v>
      </c>
      <c r="B44" s="16" t="s">
        <v>70</v>
      </c>
    </row>
    <row r="45" spans="1:2" x14ac:dyDescent="0.3">
      <c r="A45" s="2" t="s">
        <v>47</v>
      </c>
      <c r="B45" s="16" t="s">
        <v>63</v>
      </c>
    </row>
    <row r="46" spans="1:2" x14ac:dyDescent="0.3">
      <c r="A46" s="2" t="s">
        <v>48</v>
      </c>
      <c r="B46" s="16" t="s">
        <v>74</v>
      </c>
    </row>
    <row r="47" spans="1:2" x14ac:dyDescent="0.3">
      <c r="A47" s="2" t="s">
        <v>49</v>
      </c>
      <c r="B47" s="16" t="s">
        <v>96</v>
      </c>
    </row>
    <row r="48" spans="1:2" x14ac:dyDescent="0.3">
      <c r="A48" s="2" t="s">
        <v>50</v>
      </c>
      <c r="B48" s="16" t="s">
        <v>60</v>
      </c>
    </row>
    <row r="49" spans="1:2" x14ac:dyDescent="0.3">
      <c r="A49" s="2" t="s">
        <v>51</v>
      </c>
      <c r="B49" s="16" t="s">
        <v>98</v>
      </c>
    </row>
    <row r="50" spans="1:2" x14ac:dyDescent="0.3">
      <c r="A50" s="2" t="s">
        <v>52</v>
      </c>
      <c r="B50" s="16" t="s">
        <v>75</v>
      </c>
    </row>
    <row r="51" spans="1:2" x14ac:dyDescent="0.3">
      <c r="A51" s="2" t="s">
        <v>53</v>
      </c>
      <c r="B51" s="16" t="s">
        <v>68</v>
      </c>
    </row>
    <row r="52" spans="1:2" x14ac:dyDescent="0.3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topLeftCell="A165" workbookViewId="0"/>
  </sheetViews>
  <sheetFormatPr defaultColWidth="8.6640625" defaultRowHeight="14.4" x14ac:dyDescent="0.3"/>
  <cols>
    <col min="1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204</v>
      </c>
      <c r="B1" s="4" t="s">
        <v>0</v>
      </c>
      <c r="C1" s="4" t="s">
        <v>1</v>
      </c>
      <c r="D1" s="17" t="s">
        <v>124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E9" sqref="E9"/>
    </sheetView>
  </sheetViews>
  <sheetFormatPr defaultColWidth="8.6640625" defaultRowHeight="14.4" x14ac:dyDescent="0.3"/>
  <cols>
    <col min="2" max="2" width="12.88671875" style="50" customWidth="1"/>
    <col min="3" max="3" width="17.33203125" customWidth="1"/>
    <col min="4" max="4" width="12.88671875" customWidth="1"/>
    <col min="7" max="7" width="12.33203125" customWidth="1"/>
  </cols>
  <sheetData>
    <row r="1" spans="1:7" x14ac:dyDescent="0.3">
      <c r="A1" s="19" t="s">
        <v>1</v>
      </c>
      <c r="B1" s="49" t="s">
        <v>205</v>
      </c>
      <c r="C1" s="19" t="s">
        <v>206</v>
      </c>
      <c r="D1" s="19" t="s">
        <v>148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4">
        <v>2009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4" t="s">
        <v>205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8">
        <f>INDEX($A$1:$D$18,MATCH($G$2,$A$1:$A$18,0),MATCH($G$3,$A$1:$D$1,0))</f>
        <v>31634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E23" sqref="E23"/>
    </sheetView>
  </sheetViews>
  <sheetFormatPr defaultRowHeight="14.4" x14ac:dyDescent="0.3"/>
  <cols>
    <col min="1" max="1" width="12.109375" style="34" customWidth="1"/>
    <col min="2" max="2" width="11" style="2" customWidth="1"/>
    <col min="3" max="3" width="34.6640625" customWidth="1"/>
    <col min="4" max="4" width="9.5546875" customWidth="1"/>
  </cols>
  <sheetData>
    <row r="1" spans="1:4" ht="15" thickBot="1" x14ac:dyDescent="0.35">
      <c r="A1" s="32" t="s">
        <v>126</v>
      </c>
      <c r="B1" s="1" t="s">
        <v>182</v>
      </c>
      <c r="D1" s="23"/>
    </row>
    <row r="2" spans="1:4" ht="15" thickBot="1" x14ac:dyDescent="0.35">
      <c r="A2" s="33">
        <v>42370</v>
      </c>
      <c r="B2" s="2">
        <v>50</v>
      </c>
      <c r="C2" s="9" t="s">
        <v>184</v>
      </c>
      <c r="D2" s="36">
        <f>COUNTA(A:A)-1</f>
        <v>20</v>
      </c>
    </row>
    <row r="3" spans="1:4" ht="15" thickBot="1" x14ac:dyDescent="0.35">
      <c r="A3" s="33">
        <v>42371</v>
      </c>
      <c r="B3" s="2">
        <v>11</v>
      </c>
      <c r="D3" s="2"/>
    </row>
    <row r="4" spans="1:4" ht="15" thickBot="1" x14ac:dyDescent="0.35">
      <c r="A4" s="33">
        <v>42372</v>
      </c>
      <c r="B4" s="2">
        <v>79</v>
      </c>
      <c r="C4" s="9" t="s">
        <v>183</v>
      </c>
      <c r="D4" s="37">
        <f ca="1">OFFSET(A1,COUNTA(A:A)-1,0,1,1)</f>
        <v>42389</v>
      </c>
    </row>
    <row r="5" spans="1:4" ht="15" thickBot="1" x14ac:dyDescent="0.35">
      <c r="A5" s="33">
        <v>42373</v>
      </c>
      <c r="B5" s="2">
        <v>51</v>
      </c>
      <c r="D5" s="23"/>
    </row>
    <row r="6" spans="1:4" ht="15" thickBot="1" x14ac:dyDescent="0.35">
      <c r="A6" s="33">
        <v>42374</v>
      </c>
      <c r="B6" s="2">
        <v>87</v>
      </c>
      <c r="C6" s="9" t="s">
        <v>186</v>
      </c>
      <c r="D6" s="36">
        <f ca="1">OFFSET(A1,COUNTA(A:A)-1,1,1,1)</f>
        <v>26</v>
      </c>
    </row>
    <row r="7" spans="1:4" ht="15" thickBot="1" x14ac:dyDescent="0.35">
      <c r="A7" s="33">
        <v>42375</v>
      </c>
      <c r="B7" s="2">
        <v>10</v>
      </c>
      <c r="D7" s="35"/>
    </row>
    <row r="8" spans="1:4" ht="15" thickBot="1" x14ac:dyDescent="0.35">
      <c r="A8" s="33">
        <v>42376</v>
      </c>
      <c r="B8" s="2">
        <v>13</v>
      </c>
      <c r="C8" s="9" t="s">
        <v>185</v>
      </c>
      <c r="D8" s="36">
        <f ca="1">SUM(OFFSET(B1,0,0,COUNTA(B:B),1))</f>
        <v>997</v>
      </c>
    </row>
    <row r="9" spans="1:4" ht="15" thickBot="1" x14ac:dyDescent="0.35">
      <c r="A9" s="33">
        <v>42377</v>
      </c>
      <c r="B9" s="2">
        <v>53</v>
      </c>
      <c r="C9" s="9"/>
      <c r="D9" s="35"/>
    </row>
    <row r="10" spans="1:4" ht="15" thickBot="1" x14ac:dyDescent="0.35">
      <c r="A10" s="33">
        <v>42378</v>
      </c>
      <c r="B10" s="2">
        <v>48</v>
      </c>
      <c r="C10" s="9" t="s">
        <v>187</v>
      </c>
      <c r="D10" s="36">
        <f ca="1">SUM(OFFSET(B1,0,0,COUNTA(B:B)-1,1))</f>
        <v>971</v>
      </c>
    </row>
    <row r="11" spans="1:4" x14ac:dyDescent="0.3">
      <c r="A11" s="33">
        <v>42379</v>
      </c>
      <c r="B11" s="2">
        <v>48</v>
      </c>
      <c r="D11" s="15"/>
    </row>
    <row r="12" spans="1:4" x14ac:dyDescent="0.3">
      <c r="A12" s="33">
        <v>42380</v>
      </c>
      <c r="B12" s="2">
        <v>34</v>
      </c>
    </row>
    <row r="13" spans="1:4" x14ac:dyDescent="0.3">
      <c r="A13" s="33">
        <v>42381</v>
      </c>
      <c r="B13" s="2">
        <v>68</v>
      </c>
    </row>
    <row r="14" spans="1:4" x14ac:dyDescent="0.3">
      <c r="A14" s="33">
        <v>42382</v>
      </c>
      <c r="B14" s="2">
        <v>50</v>
      </c>
    </row>
    <row r="15" spans="1:4" x14ac:dyDescent="0.3">
      <c r="A15" s="33">
        <v>42383</v>
      </c>
      <c r="B15" s="2">
        <v>16</v>
      </c>
    </row>
    <row r="16" spans="1:4" x14ac:dyDescent="0.3">
      <c r="A16" s="33">
        <v>42384</v>
      </c>
      <c r="B16" s="2">
        <v>61</v>
      </c>
    </row>
    <row r="17" spans="1:2" x14ac:dyDescent="0.3">
      <c r="A17" s="33">
        <v>42385</v>
      </c>
      <c r="B17" s="2">
        <v>41</v>
      </c>
    </row>
    <row r="18" spans="1:2" x14ac:dyDescent="0.3">
      <c r="A18" s="33">
        <v>42386</v>
      </c>
      <c r="B18" s="2">
        <v>99</v>
      </c>
    </row>
    <row r="19" spans="1:2" x14ac:dyDescent="0.3">
      <c r="A19" s="33">
        <v>42387</v>
      </c>
      <c r="B19" s="2">
        <v>68</v>
      </c>
    </row>
    <row r="20" spans="1:2" x14ac:dyDescent="0.3">
      <c r="A20" s="33">
        <v>42388</v>
      </c>
      <c r="B20" s="2">
        <v>84</v>
      </c>
    </row>
    <row r="21" spans="1:2" x14ac:dyDescent="0.3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defaultRowHeight="14.4" x14ac:dyDescent="0.3"/>
  <cols>
    <col min="1" max="1" width="27.664062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33203125" customWidth="1"/>
    <col min="7" max="7" width="25.5546875" style="2" customWidth="1"/>
    <col min="8" max="8" width="9.33203125" style="2" customWidth="1"/>
  </cols>
  <sheetData>
    <row r="1" spans="1:8" x14ac:dyDescent="0.3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3">
      <c r="A2" s="26" t="s">
        <v>188</v>
      </c>
      <c r="B2" s="44" t="str">
        <f>LEFT(A2,6)</f>
        <v>133462</v>
      </c>
      <c r="C2" s="44" t="str">
        <f>LEFT(A2,SEARCH("-",A2)-1)</f>
        <v>133462</v>
      </c>
      <c r="D2" s="44" t="str">
        <f>MID(A2,SEARCH("-",A2)+1,2)</f>
        <v>AA</v>
      </c>
      <c r="E2" s="44" t="str">
        <f>IF(ISNUMBER(SEARCH("SMALL",A2)),"SMALL",IF(ISNUMBER(SEARCH("MEDIUM",A2)),"MEDIUM",IF(ISNUMBER(SEARCH("LARGE",A2)),"LARGE",IF(ISNUMBER(SEARCH("XL",A2)),"XL"))))</f>
        <v>SMALL</v>
      </c>
      <c r="F2" s="44" t="str">
        <f>RIGHT(A2,LEN(A2)-SEARCH("_",A2))</f>
        <v>SMALL</v>
      </c>
      <c r="G2" s="44" t="str">
        <f>SUBSTITUTE(A2,"-","|",2)</f>
        <v>133462-AA|BOS_SMALL</v>
      </c>
      <c r="H2" s="44" t="str">
        <f>MID(G2,SEARCH("|",G2)+1,3)</f>
        <v>BOS</v>
      </c>
    </row>
    <row r="3" spans="1:8" x14ac:dyDescent="0.3">
      <c r="A3" s="26" t="s">
        <v>189</v>
      </c>
      <c r="B3" s="44" t="str">
        <f t="shared" ref="B3:B8" si="0">LEFT(A3,6)</f>
        <v>191768</v>
      </c>
      <c r="C3" s="44" t="str">
        <f t="shared" ref="C3:C8" si="1">LEFT(A3,SEARCH("-",A3)-1)</f>
        <v>191768</v>
      </c>
      <c r="D3" s="44" t="str">
        <f t="shared" ref="D3:D8" si="2">MID(A3,SEARCH("-",A3)+1,2)</f>
        <v>AC</v>
      </c>
      <c r="E3" s="44" t="str">
        <f t="shared" ref="E3:E15" si="3">IF(ISNUMBER(SEARCH("SMALL",A3)),"SMALL",IF(ISNUMBER(SEARCH("MEDIUM",A3)),"MEDIUM",IF(ISNUMBER(SEARCH("LARGE",A3)),"LARGE",IF(ISNUMBER(SEARCH("XL",A3)),"XL"))))</f>
        <v>MEDIUM</v>
      </c>
      <c r="F3" s="44" t="str">
        <f t="shared" ref="F3:F8" si="4">RIGHT(A3,LEN(A3)-SEARCH("_",A3))</f>
        <v>MEDIUM</v>
      </c>
      <c r="G3" s="44" t="str">
        <f t="shared" ref="G3:G15" si="5">SUBSTITUTE(A3,"-","|",2)</f>
        <v>191768-AC|NYC_MEDIUM</v>
      </c>
      <c r="H3" s="44" t="str">
        <f t="shared" ref="H3:H15" si="6">MID(G3,SEARCH("|",G3)+1,3)</f>
        <v>NYC</v>
      </c>
    </row>
    <row r="4" spans="1:8" x14ac:dyDescent="0.3">
      <c r="A4" s="26" t="s">
        <v>190</v>
      </c>
      <c r="B4" s="44" t="str">
        <f t="shared" si="0"/>
        <v>157263</v>
      </c>
      <c r="C4" s="44" t="str">
        <f t="shared" si="1"/>
        <v>157263</v>
      </c>
      <c r="D4" s="44" t="str">
        <f t="shared" si="2"/>
        <v>BB</v>
      </c>
      <c r="E4" s="44" t="str">
        <f t="shared" si="3"/>
        <v>XL</v>
      </c>
      <c r="F4" s="44" t="str">
        <f t="shared" si="4"/>
        <v>XL</v>
      </c>
      <c r="G4" s="44" t="str">
        <f t="shared" si="5"/>
        <v>157263-BB|BOS_XL</v>
      </c>
      <c r="H4" s="44" t="str">
        <f t="shared" si="6"/>
        <v>BOS</v>
      </c>
    </row>
    <row r="5" spans="1:8" x14ac:dyDescent="0.3">
      <c r="A5" s="26" t="s">
        <v>191</v>
      </c>
      <c r="B5" s="44" t="str">
        <f t="shared" si="0"/>
        <v>173437</v>
      </c>
      <c r="C5" s="44" t="str">
        <f t="shared" si="1"/>
        <v>1734372</v>
      </c>
      <c r="D5" s="44" t="str">
        <f t="shared" si="2"/>
        <v>AA</v>
      </c>
      <c r="E5" s="44" t="str">
        <f t="shared" si="3"/>
        <v>SMALL</v>
      </c>
      <c r="F5" s="44" t="str">
        <f t="shared" si="4"/>
        <v>SMALL</v>
      </c>
      <c r="G5" s="44" t="str">
        <f t="shared" si="5"/>
        <v>1734372-AA|CHI_SMALL</v>
      </c>
      <c r="H5" s="44" t="str">
        <f t="shared" si="6"/>
        <v>CHI</v>
      </c>
    </row>
    <row r="6" spans="1:8" x14ac:dyDescent="0.3">
      <c r="A6" s="26" t="s">
        <v>192</v>
      </c>
      <c r="B6" s="44" t="str">
        <f t="shared" si="0"/>
        <v>135351</v>
      </c>
      <c r="C6" s="44" t="str">
        <f t="shared" si="1"/>
        <v>135351</v>
      </c>
      <c r="D6" s="44" t="str">
        <f t="shared" si="2"/>
        <v>BC</v>
      </c>
      <c r="E6" s="44" t="str">
        <f t="shared" si="3"/>
        <v>XL</v>
      </c>
      <c r="F6" s="44" t="str">
        <f t="shared" si="4"/>
        <v>XL</v>
      </c>
      <c r="G6" s="44" t="str">
        <f t="shared" si="5"/>
        <v>135351-BC|NYC_XL</v>
      </c>
      <c r="H6" s="44" t="str">
        <f t="shared" si="6"/>
        <v>NYC</v>
      </c>
    </row>
    <row r="7" spans="1:8" x14ac:dyDescent="0.3">
      <c r="A7" s="26" t="s">
        <v>193</v>
      </c>
      <c r="B7" s="44" t="str">
        <f t="shared" si="0"/>
        <v>143303</v>
      </c>
      <c r="C7" s="44" t="str">
        <f t="shared" si="1"/>
        <v>14330305</v>
      </c>
      <c r="D7" s="44" t="str">
        <f t="shared" si="2"/>
        <v>AC</v>
      </c>
      <c r="E7" s="44" t="str">
        <f t="shared" si="3"/>
        <v>LARGE</v>
      </c>
      <c r="F7" s="44" t="str">
        <f t="shared" si="4"/>
        <v>LARGE</v>
      </c>
      <c r="G7" s="44" t="str">
        <f t="shared" si="5"/>
        <v>14330305-AC|BOS_LARGE</v>
      </c>
      <c r="H7" s="44" t="str">
        <f t="shared" si="6"/>
        <v>BOS</v>
      </c>
    </row>
    <row r="8" spans="1:8" x14ac:dyDescent="0.3">
      <c r="A8" s="26" t="s">
        <v>194</v>
      </c>
      <c r="B8" s="44" t="str">
        <f t="shared" si="0"/>
        <v>177772</v>
      </c>
      <c r="C8" s="44" t="str">
        <f t="shared" si="1"/>
        <v>177772</v>
      </c>
      <c r="D8" s="44" t="str">
        <f t="shared" si="2"/>
        <v>BB</v>
      </c>
      <c r="E8" s="44" t="str">
        <f t="shared" si="3"/>
        <v>MEDIUM</v>
      </c>
      <c r="F8" s="44" t="str">
        <f t="shared" si="4"/>
        <v>MEDIUM</v>
      </c>
      <c r="G8" s="44" t="str">
        <f t="shared" si="5"/>
        <v>177772-BB|NYC_MEDIUM</v>
      </c>
      <c r="H8" s="44" t="str">
        <f t="shared" si="6"/>
        <v>NYC</v>
      </c>
    </row>
    <row r="9" spans="1:8" x14ac:dyDescent="0.3">
      <c r="A9" s="26" t="s">
        <v>195</v>
      </c>
      <c r="B9" s="44" t="str">
        <f t="shared" ref="B9:B15" si="7">LEFT(A9,6)</f>
        <v>871928</v>
      </c>
      <c r="C9" s="44" t="str">
        <f t="shared" ref="C9:C15" si="8">LEFT(A9,SEARCH("-",A9)-1)</f>
        <v>87192837</v>
      </c>
      <c r="D9" s="44" t="str">
        <f t="shared" ref="D9:D15" si="9">MID(A9,SEARCH("-",A9)+1,2)</f>
        <v>AB</v>
      </c>
      <c r="E9" s="44" t="str">
        <f t="shared" si="3"/>
        <v>XL</v>
      </c>
      <c r="F9" s="44" t="str">
        <f t="shared" ref="F9:F15" si="10">RIGHT(A9,LEN(A9)-SEARCH("_",A9))</f>
        <v>XL</v>
      </c>
      <c r="G9" s="44" t="str">
        <f t="shared" si="5"/>
        <v>87192837-AB|CHI_XL</v>
      </c>
      <c r="H9" s="44" t="str">
        <f t="shared" si="6"/>
        <v>CHI</v>
      </c>
    </row>
    <row r="10" spans="1:8" x14ac:dyDescent="0.3">
      <c r="A10" s="26" t="s">
        <v>196</v>
      </c>
      <c r="B10" s="44" t="str">
        <f t="shared" si="7"/>
        <v>161266</v>
      </c>
      <c r="C10" s="44" t="str">
        <f t="shared" si="8"/>
        <v>161266</v>
      </c>
      <c r="D10" s="44" t="str">
        <f t="shared" si="9"/>
        <v>BB</v>
      </c>
      <c r="E10" s="44" t="str">
        <f t="shared" si="3"/>
        <v>SMALL</v>
      </c>
      <c r="F10" s="44" t="str">
        <f t="shared" si="10"/>
        <v>SMALL</v>
      </c>
      <c r="G10" s="44" t="str">
        <f t="shared" si="5"/>
        <v>161266-BB|CHI_SMALL</v>
      </c>
      <c r="H10" s="44" t="str">
        <f t="shared" si="6"/>
        <v>CHI</v>
      </c>
    </row>
    <row r="11" spans="1:8" x14ac:dyDescent="0.3">
      <c r="A11" s="26" t="s">
        <v>197</v>
      </c>
      <c r="B11" s="44" t="str">
        <f t="shared" si="7"/>
        <v>122892</v>
      </c>
      <c r="C11" s="44" t="str">
        <f t="shared" si="8"/>
        <v>122892</v>
      </c>
      <c r="D11" s="44" t="str">
        <f t="shared" si="9"/>
        <v>AA</v>
      </c>
      <c r="E11" s="44" t="str">
        <f t="shared" si="3"/>
        <v>MEDIUM</v>
      </c>
      <c r="F11" s="44" t="str">
        <f t="shared" si="10"/>
        <v>MEDIUM</v>
      </c>
      <c r="G11" s="44" t="str">
        <f t="shared" si="5"/>
        <v>122892-AA|NYC_MEDIUM</v>
      </c>
      <c r="H11" s="44" t="str">
        <f t="shared" si="6"/>
        <v>NYC</v>
      </c>
    </row>
    <row r="12" spans="1:8" x14ac:dyDescent="0.3">
      <c r="A12" s="26" t="s">
        <v>198</v>
      </c>
      <c r="B12" s="44" t="str">
        <f t="shared" si="7"/>
        <v>128919</v>
      </c>
      <c r="C12" s="44" t="str">
        <f t="shared" si="8"/>
        <v>128919</v>
      </c>
      <c r="D12" s="44" t="str">
        <f t="shared" si="9"/>
        <v>AC</v>
      </c>
      <c r="E12" s="44" t="str">
        <f t="shared" si="3"/>
        <v>XL</v>
      </c>
      <c r="F12" s="44" t="str">
        <f t="shared" si="10"/>
        <v>XL</v>
      </c>
      <c r="G12" s="44" t="str">
        <f t="shared" si="5"/>
        <v>128919-AC|CHI_XL</v>
      </c>
      <c r="H12" s="44" t="str">
        <f t="shared" si="6"/>
        <v>CHI</v>
      </c>
    </row>
    <row r="13" spans="1:8" x14ac:dyDescent="0.3">
      <c r="A13" s="26" t="s">
        <v>199</v>
      </c>
      <c r="B13" s="44" t="str">
        <f t="shared" si="7"/>
        <v>191999</v>
      </c>
      <c r="C13" s="44" t="str">
        <f t="shared" si="8"/>
        <v>191999</v>
      </c>
      <c r="D13" s="44" t="str">
        <f t="shared" si="9"/>
        <v>BB</v>
      </c>
      <c r="E13" s="44" t="str">
        <f t="shared" si="3"/>
        <v>LARGE</v>
      </c>
      <c r="F13" s="44" t="str">
        <f t="shared" si="10"/>
        <v>LARGE</v>
      </c>
      <c r="G13" s="44" t="str">
        <f t="shared" si="5"/>
        <v>191999-BB|BOS_LARGE</v>
      </c>
      <c r="H13" s="44" t="str">
        <f t="shared" si="6"/>
        <v>BOS</v>
      </c>
    </row>
    <row r="14" spans="1:8" x14ac:dyDescent="0.3">
      <c r="A14" s="26" t="s">
        <v>200</v>
      </c>
      <c r="B14" s="44" t="str">
        <f t="shared" si="7"/>
        <v>117091</v>
      </c>
      <c r="C14" s="44" t="str">
        <f t="shared" si="8"/>
        <v>117091126</v>
      </c>
      <c r="D14" s="44" t="str">
        <f t="shared" si="9"/>
        <v>BC</v>
      </c>
      <c r="E14" s="44" t="str">
        <f t="shared" si="3"/>
        <v>LARGE</v>
      </c>
      <c r="F14" s="44" t="str">
        <f t="shared" si="10"/>
        <v>LARGE</v>
      </c>
      <c r="G14" s="44" t="str">
        <f t="shared" si="5"/>
        <v>117091126-BC|NYC_LARGE</v>
      </c>
      <c r="H14" s="44" t="str">
        <f t="shared" si="6"/>
        <v>NYC</v>
      </c>
    </row>
    <row r="15" spans="1:8" x14ac:dyDescent="0.3">
      <c r="A15" s="26" t="s">
        <v>203</v>
      </c>
      <c r="B15" s="44" t="str">
        <f t="shared" si="7"/>
        <v>112283</v>
      </c>
      <c r="C15" s="44" t="str">
        <f t="shared" si="8"/>
        <v>112283</v>
      </c>
      <c r="D15" s="44" t="str">
        <f t="shared" si="9"/>
        <v>AB</v>
      </c>
      <c r="E15" s="44" t="str">
        <f t="shared" si="3"/>
        <v>MEDIUM</v>
      </c>
      <c r="F15" s="44" t="str">
        <f t="shared" si="10"/>
        <v>MEDIUM</v>
      </c>
      <c r="G15" s="44" t="str">
        <f t="shared" si="5"/>
        <v>112283-AB|BOS_MEDIUM</v>
      </c>
      <c r="H15" s="44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/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135</v>
      </c>
      <c r="C2" s="38">
        <v>42005</v>
      </c>
    </row>
    <row r="3" spans="1:7" ht="16.2" thickBot="1" x14ac:dyDescent="0.35">
      <c r="B3" s="9" t="s">
        <v>136</v>
      </c>
      <c r="C3" s="38">
        <f ca="1">TODAY()</f>
        <v>45052</v>
      </c>
    </row>
    <row r="4" spans="1:7" ht="16.2" thickBot="1" x14ac:dyDescent="0.35">
      <c r="B4" s="9" t="s">
        <v>137</v>
      </c>
      <c r="C4" s="39">
        <f ca="1">NOW()</f>
        <v>45052.812245601854</v>
      </c>
    </row>
    <row r="6" spans="1:7" ht="15" thickBot="1" x14ac:dyDescent="0.3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35">
      <c r="B7" s="40">
        <f ca="1">YEAR(C3)</f>
        <v>2023</v>
      </c>
      <c r="C7" s="40">
        <f ca="1">MONTH(C3)</f>
        <v>5</v>
      </c>
      <c r="D7" s="40">
        <f ca="1">DAY(C3)</f>
        <v>6</v>
      </c>
      <c r="E7" s="40">
        <f ca="1">HOUR(C4)</f>
        <v>19</v>
      </c>
      <c r="F7" s="40">
        <f ca="1">MINUTE(C4)</f>
        <v>29</v>
      </c>
      <c r="G7" s="40">
        <f ca="1">SECOND(C4)</f>
        <v>38</v>
      </c>
    </row>
    <row r="8" spans="1:7" ht="15" thickBot="1" x14ac:dyDescent="0.35">
      <c r="A8" s="21"/>
      <c r="B8" s="12"/>
      <c r="C8" s="12"/>
      <c r="D8" s="12"/>
      <c r="E8" s="12"/>
      <c r="F8" s="12"/>
      <c r="G8" s="12"/>
    </row>
    <row r="9" spans="1:7" ht="15" thickBot="1" x14ac:dyDescent="0.35">
      <c r="B9" s="9" t="s">
        <v>142</v>
      </c>
      <c r="C9" s="41">
        <f ca="1">WEEKDAY(C3)</f>
        <v>7</v>
      </c>
    </row>
    <row r="10" spans="1:7" ht="16.2" thickBot="1" x14ac:dyDescent="0.35">
      <c r="B10" s="9"/>
      <c r="C10" s="22"/>
    </row>
    <row r="11" spans="1:7" ht="16.2" thickBot="1" x14ac:dyDescent="0.35">
      <c r="B11" s="9" t="s">
        <v>143</v>
      </c>
      <c r="C11" s="38">
        <f ca="1">WORKDAY(C3,50)</f>
        <v>45121</v>
      </c>
    </row>
    <row r="12" spans="1:7" ht="16.2" thickBot="1" x14ac:dyDescent="0.35">
      <c r="B12" s="9" t="s">
        <v>144</v>
      </c>
      <c r="C12" s="42">
        <f ca="1">NETWORKDAYS(C2,C3)</f>
        <v>2177</v>
      </c>
    </row>
    <row r="13" spans="1:7" ht="15" thickBot="1" x14ac:dyDescent="0.35"/>
    <row r="14" spans="1:7" ht="16.2" thickBot="1" x14ac:dyDescent="0.35">
      <c r="B14" s="9" t="s">
        <v>145</v>
      </c>
      <c r="C14" s="38">
        <f ca="1">EOMONTH(C3,0)</f>
        <v>45077</v>
      </c>
    </row>
    <row r="15" spans="1:7" ht="16.2" thickBot="1" x14ac:dyDescent="0.35">
      <c r="B15" s="9" t="s">
        <v>146</v>
      </c>
      <c r="C15" s="38">
        <f ca="1">EOMONTH(C3,-1)+1</f>
        <v>45047</v>
      </c>
    </row>
    <row r="16" spans="1:7" ht="16.2" thickBot="1" x14ac:dyDescent="0.35">
      <c r="B16" s="9" t="s">
        <v>147</v>
      </c>
      <c r="C16" s="38">
        <f ca="1">EOMONTH(C3,(-1*C7))+1</f>
        <v>44927</v>
      </c>
    </row>
    <row r="18" spans="2:2" x14ac:dyDescent="0.3">
      <c r="B18" s="1" t="s">
        <v>126</v>
      </c>
    </row>
    <row r="19" spans="2:2" x14ac:dyDescent="0.3">
      <c r="B19" s="20">
        <v>42005</v>
      </c>
    </row>
    <row r="20" spans="2:2" x14ac:dyDescent="0.3">
      <c r="B20" s="20">
        <v>42370</v>
      </c>
    </row>
    <row r="21" spans="2:2" x14ac:dyDescent="0.3">
      <c r="B21" s="20">
        <v>42736</v>
      </c>
    </row>
    <row r="22" spans="2:2" x14ac:dyDescent="0.3">
      <c r="B22" s="20">
        <v>43101</v>
      </c>
    </row>
    <row r="23" spans="2:2" x14ac:dyDescent="0.3">
      <c r="B23" s="20">
        <v>43466</v>
      </c>
    </row>
    <row r="24" spans="2:2" x14ac:dyDescent="0.3">
      <c r="B24" s="20">
        <v>43831</v>
      </c>
    </row>
    <row r="25" spans="2:2" x14ac:dyDescent="0.3">
      <c r="B25" s="20">
        <v>44197</v>
      </c>
    </row>
    <row r="26" spans="2:2" x14ac:dyDescent="0.3">
      <c r="B26" s="20">
        <v>44562</v>
      </c>
    </row>
    <row r="27" spans="2:2" x14ac:dyDescent="0.3">
      <c r="B27" s="20">
        <v>44927</v>
      </c>
    </row>
    <row r="28" spans="2:2" x14ac:dyDescent="0.3">
      <c r="B28" s="20">
        <v>45292</v>
      </c>
    </row>
    <row r="29" spans="2:2" x14ac:dyDescent="0.3">
      <c r="B29" s="20">
        <v>45658</v>
      </c>
    </row>
    <row r="30" spans="2:2" x14ac:dyDescent="0.3">
      <c r="B30" s="20">
        <v>46023</v>
      </c>
    </row>
    <row r="31" spans="2:2" x14ac:dyDescent="0.3">
      <c r="B31" s="20"/>
    </row>
    <row r="32" spans="2:2" x14ac:dyDescent="0.3">
      <c r="B32" s="20"/>
    </row>
    <row r="33" spans="2:2" x14ac:dyDescent="0.3">
      <c r="B33" s="20"/>
    </row>
    <row r="34" spans="2:2" x14ac:dyDescent="0.3">
      <c r="B34" s="20"/>
    </row>
    <row r="35" spans="2:2" x14ac:dyDescent="0.3">
      <c r="B35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4.4" x14ac:dyDescent="0.3"/>
  <cols>
    <col min="1" max="1" width="15.5546875" customWidth="1"/>
    <col min="2" max="2" width="18.44140625" style="31" customWidth="1"/>
    <col min="3" max="3" width="17.44140625" style="31" customWidth="1"/>
    <col min="4" max="5" width="14.88671875" style="31" customWidth="1"/>
    <col min="6" max="6" width="24" style="2" customWidth="1"/>
    <col min="7" max="7" width="16.44140625" style="54" customWidth="1"/>
  </cols>
  <sheetData>
    <row r="1" spans="1:7" x14ac:dyDescent="0.3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1" t="s">
        <v>131</v>
      </c>
    </row>
    <row r="2" spans="1:7" x14ac:dyDescent="0.3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2">
        <f>E2/B2</f>
        <v>0.41492265696087355</v>
      </c>
    </row>
    <row r="3" spans="1:7" x14ac:dyDescent="0.3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3">
        <f t="shared" ref="G3:G25" si="0">E3/B3</f>
        <v>0.17524916943521596</v>
      </c>
    </row>
    <row r="4" spans="1:7" x14ac:dyDescent="0.3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3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3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3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3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3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3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3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3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3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3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3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3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3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3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3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3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3">
        <f t="shared" si="0"/>
        <v>0.47118463180362863</v>
      </c>
    </row>
    <row r="21" spans="1:7" x14ac:dyDescent="0.3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3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3">
        <f t="shared" si="0"/>
        <v>0.36644364384971695</v>
      </c>
    </row>
    <row r="23" spans="1:7" x14ac:dyDescent="0.3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3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3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tabSelected="1" workbookViewId="0">
      <selection activeCell="G37" sqref="G37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15.5546875" customWidth="1"/>
    <col min="8" max="8" width="11.88671875" customWidth="1"/>
    <col min="9" max="9" width="13.5546875" customWidth="1"/>
    <col min="10" max="10" width="12.44140625" customWidth="1"/>
    <col min="11" max="11" width="15.33203125" customWidth="1"/>
    <col min="13" max="13" width="20.44140625" bestFit="1" customWidth="1"/>
    <col min="14" max="15" width="14.33203125" customWidth="1"/>
    <col min="16" max="17" width="12" customWidth="1"/>
  </cols>
  <sheetData>
    <row r="1" spans="1:17" ht="15" thickBot="1" x14ac:dyDescent="0.35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56" t="s">
        <v>207</v>
      </c>
      <c r="H1" s="56" t="s">
        <v>208</v>
      </c>
      <c r="I1" s="56" t="s">
        <v>228</v>
      </c>
      <c r="J1" s="56" t="s">
        <v>209</v>
      </c>
      <c r="K1" s="56" t="s">
        <v>210</v>
      </c>
    </row>
    <row r="2" spans="1:17" ht="15" thickBot="1" x14ac:dyDescent="0.35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44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233</v>
      </c>
      <c r="N2" s="40" t="str" cm="1">
        <f t="array" ref="N2">_xlfn._xlws.FILTER(A2:A16,E2:E16=MAX(E2:E16))</f>
        <v>Sam</v>
      </c>
    </row>
    <row r="3" spans="1:17" x14ac:dyDescent="0.3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6" t="s">
        <v>228</v>
      </c>
      <c r="N4" s="56" t="s">
        <v>210</v>
      </c>
    </row>
    <row r="5" spans="1:17" x14ac:dyDescent="0.3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4" t="str" cm="1">
        <f t="array" ref="M5:M6">_xlfn._xlws.SORT(_xlfn.UNIQUE(C2:C16))</f>
        <v>Apparel</v>
      </c>
      <c r="N5" s="43" cm="1">
        <f t="array" ref="N5:N6">SUMIFS(E2:E16,C2:C16,_xlfn.ANCHORARRAY(M5))</f>
        <v>136990</v>
      </c>
    </row>
    <row r="6" spans="1:17" x14ac:dyDescent="0.3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5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5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234</v>
      </c>
      <c r="N8" s="58" t="s">
        <v>226</v>
      </c>
    </row>
    <row r="9" spans="1:17" x14ac:dyDescent="0.3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6" t="s">
        <v>207</v>
      </c>
      <c r="N10" s="56" t="s">
        <v>208</v>
      </c>
      <c r="O10" s="56" t="s">
        <v>228</v>
      </c>
      <c r="P10" s="56" t="s">
        <v>209</v>
      </c>
      <c r="Q10" s="56" t="s">
        <v>210</v>
      </c>
    </row>
    <row r="11" spans="1:17" x14ac:dyDescent="0.3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4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3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3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3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3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">
      <c r="M17" s="56" t="s">
        <v>208</v>
      </c>
      <c r="N17" s="56" t="s">
        <v>235</v>
      </c>
    </row>
    <row r="18" spans="13:14" x14ac:dyDescent="0.3">
      <c r="M18" s="44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3">
      <c r="M19" s="2" t="str">
        <v>NYC</v>
      </c>
      <c r="N19" s="30">
        <v>-3494</v>
      </c>
    </row>
    <row r="20" spans="13:14" x14ac:dyDescent="0.3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Nafew Prodhan</cp:lastModifiedBy>
  <dcterms:created xsi:type="dcterms:W3CDTF">2015-08-01T18:39:33Z</dcterms:created>
  <dcterms:modified xsi:type="dcterms:W3CDTF">2023-05-06T13:31:02Z</dcterms:modified>
</cp:coreProperties>
</file>